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4692" firstSheet="8" activeTab="16"/>
  </bookViews>
  <sheets>
    <sheet name="1999" sheetId="18" r:id="rId1"/>
    <sheet name="2000" sheetId="14" r:id="rId2"/>
    <sheet name="2001" sheetId="15" r:id="rId3"/>
    <sheet name="2002" sheetId="16" r:id="rId4"/>
    <sheet name="2003" sheetId="17" r:id="rId5"/>
    <sheet name="2004" sheetId="12" r:id="rId6"/>
    <sheet name="2005" sheetId="13" r:id="rId7"/>
    <sheet name="2006" sheetId="10" r:id="rId8"/>
    <sheet name="2007" sheetId="8" r:id="rId9"/>
    <sheet name="2008" sheetId="7" r:id="rId10"/>
    <sheet name="2009" sheetId="6" r:id="rId11"/>
    <sheet name="2010" sheetId="1" r:id="rId12"/>
    <sheet name="2011" sheetId="4" r:id="rId13"/>
    <sheet name="2012" sheetId="11" r:id="rId14"/>
    <sheet name="template" sheetId="3" r:id="rId15"/>
    <sheet name="sn" sheetId="5" r:id="rId16"/>
    <sheet name="all" sheetId="9" r:id="rId17"/>
  </sheets>
  <calcPr calcId="152511"/>
</workbook>
</file>

<file path=xl/calcChain.xml><?xml version="1.0" encoding="utf-8"?>
<calcChain xmlns="http://schemas.openxmlformats.org/spreadsheetml/2006/main">
  <c r="C14" i="10" l="1"/>
  <c r="D14" i="10" s="1"/>
  <c r="H5" i="9"/>
  <c r="C33" i="13"/>
  <c r="C33" i="12"/>
  <c r="C33" i="17"/>
  <c r="D33" i="13"/>
  <c r="D33" i="12"/>
  <c r="D33" i="17"/>
  <c r="D66" i="10"/>
  <c r="C66" i="10" s="1"/>
  <c r="H6" i="9"/>
  <c r="H8" i="9"/>
  <c r="H10" i="9"/>
  <c r="H45" i="9"/>
  <c r="H46" i="9"/>
  <c r="H48" i="9"/>
  <c r="H55" i="9"/>
  <c r="H58" i="9" s="1"/>
  <c r="H56" i="9"/>
  <c r="H59" i="9" s="1"/>
  <c r="E60" i="9"/>
  <c r="F60" i="9"/>
  <c r="G60" i="9"/>
  <c r="F68" i="8"/>
  <c r="F33" i="8"/>
  <c r="F14" i="8"/>
  <c r="D66" i="12"/>
  <c r="C66" i="12"/>
  <c r="E66" i="12"/>
  <c r="D66" i="13"/>
  <c r="C66" i="13" s="1"/>
  <c r="E66" i="13"/>
  <c r="D68" i="13"/>
  <c r="C68" i="13" s="1"/>
  <c r="C66" i="17"/>
  <c r="D66" i="17"/>
  <c r="F68" i="16"/>
  <c r="F68" i="14"/>
  <c r="F33" i="16"/>
  <c r="F35" i="14"/>
  <c r="D68" i="12"/>
  <c r="C68" i="12"/>
  <c r="D66" i="16"/>
  <c r="C66" i="16"/>
  <c r="D33" i="16"/>
  <c r="C33" i="16"/>
  <c r="E66" i="10"/>
  <c r="D70" i="14"/>
  <c r="E70" i="14" s="1"/>
  <c r="C70" i="14"/>
  <c r="E33" i="14"/>
  <c r="D33" i="14"/>
  <c r="C33" i="14"/>
  <c r="C70" i="6"/>
  <c r="H9" i="9" l="1"/>
  <c r="H54" i="9"/>
  <c r="H57" i="9" s="1"/>
  <c r="E76" i="18"/>
  <c r="D74" i="18"/>
  <c r="E72" i="18"/>
  <c r="D70" i="18"/>
  <c r="D68" i="18"/>
  <c r="C68" i="18"/>
  <c r="E67" i="18"/>
  <c r="D66" i="18"/>
  <c r="C66" i="18"/>
  <c r="F65" i="18" s="1"/>
  <c r="E65" i="18"/>
  <c r="E64" i="18"/>
  <c r="E63" i="18"/>
  <c r="E62" i="18"/>
  <c r="E60" i="18"/>
  <c r="E59" i="18"/>
  <c r="D57" i="18"/>
  <c r="D79" i="18" s="1"/>
  <c r="C57" i="18"/>
  <c r="E56" i="18"/>
  <c r="E55" i="18"/>
  <c r="E54" i="18"/>
  <c r="F53" i="18"/>
  <c r="E53" i="18"/>
  <c r="D50" i="18"/>
  <c r="C50" i="18"/>
  <c r="E49" i="18"/>
  <c r="E48" i="18"/>
  <c r="E47" i="18"/>
  <c r="E46" i="18"/>
  <c r="E43" i="18"/>
  <c r="D43" i="18"/>
  <c r="D78" i="18" s="1"/>
  <c r="C43" i="18"/>
  <c r="G42" i="18"/>
  <c r="E42" i="18"/>
  <c r="G41" i="18"/>
  <c r="E41" i="18"/>
  <c r="H40" i="18"/>
  <c r="G40" i="18"/>
  <c r="E40" i="18"/>
  <c r="H39" i="18"/>
  <c r="G39" i="18"/>
  <c r="E39" i="18"/>
  <c r="E34" i="18"/>
  <c r="D32" i="18"/>
  <c r="C32" i="18"/>
  <c r="F31" i="18" s="1"/>
  <c r="E31" i="18"/>
  <c r="E30" i="18"/>
  <c r="E29" i="18"/>
  <c r="E28" i="18"/>
  <c r="D26" i="18"/>
  <c r="C26" i="18"/>
  <c r="E25" i="18"/>
  <c r="E24" i="18"/>
  <c r="E23" i="18"/>
  <c r="E22" i="18"/>
  <c r="E20" i="18"/>
  <c r="D20" i="18"/>
  <c r="C20" i="18"/>
  <c r="F19" i="18" s="1"/>
  <c r="G19" i="18"/>
  <c r="E19" i="18"/>
  <c r="G18" i="18"/>
  <c r="E18" i="18"/>
  <c r="H17" i="18"/>
  <c r="G17" i="18"/>
  <c r="E17" i="18"/>
  <c r="H16" i="18"/>
  <c r="G16" i="18"/>
  <c r="E16" i="18"/>
  <c r="D14" i="18"/>
  <c r="G13" i="18" s="1"/>
  <c r="C14" i="18"/>
  <c r="C33" i="18" s="1"/>
  <c r="F13" i="18"/>
  <c r="E13" i="18"/>
  <c r="G12" i="18"/>
  <c r="F12" i="18"/>
  <c r="E12" i="18"/>
  <c r="G11" i="18"/>
  <c r="F11" i="18"/>
  <c r="E11" i="18"/>
  <c r="F10" i="18"/>
  <c r="E10" i="18"/>
  <c r="E6" i="18"/>
  <c r="E76" i="14"/>
  <c r="E72" i="14"/>
  <c r="C68" i="14"/>
  <c r="E67" i="14"/>
  <c r="D66" i="14"/>
  <c r="C66" i="14"/>
  <c r="F64" i="14" s="1"/>
  <c r="F65" i="14"/>
  <c r="E65" i="14"/>
  <c r="E64" i="14"/>
  <c r="F63" i="14"/>
  <c r="E63" i="14"/>
  <c r="E62" i="14"/>
  <c r="E60" i="14"/>
  <c r="E59" i="14"/>
  <c r="E57" i="14"/>
  <c r="D57" i="14"/>
  <c r="C57" i="14"/>
  <c r="F56" i="14" s="1"/>
  <c r="G56" i="14"/>
  <c r="E56" i="14"/>
  <c r="G55" i="14"/>
  <c r="E55" i="14"/>
  <c r="G54" i="14"/>
  <c r="E54" i="14"/>
  <c r="G53" i="14"/>
  <c r="E53" i="14"/>
  <c r="D50" i="14"/>
  <c r="E50" i="14" s="1"/>
  <c r="C50" i="14"/>
  <c r="F49" i="14"/>
  <c r="E49" i="14"/>
  <c r="F48" i="14"/>
  <c r="E48" i="14"/>
  <c r="G47" i="14"/>
  <c r="F47" i="14"/>
  <c r="E47" i="14"/>
  <c r="F46" i="14"/>
  <c r="E46" i="14"/>
  <c r="D43" i="14"/>
  <c r="C43" i="14"/>
  <c r="F42" i="14"/>
  <c r="E42" i="14"/>
  <c r="E41" i="14"/>
  <c r="F40" i="14"/>
  <c r="E40" i="14"/>
  <c r="E39" i="14"/>
  <c r="E34" i="14"/>
  <c r="E32" i="14"/>
  <c r="F31" i="14"/>
  <c r="E31" i="14"/>
  <c r="G30" i="14"/>
  <c r="E30" i="14"/>
  <c r="G29" i="14"/>
  <c r="E29" i="14"/>
  <c r="G28" i="14"/>
  <c r="E28" i="14"/>
  <c r="H28" i="14" s="1"/>
  <c r="D26" i="14"/>
  <c r="C26" i="14"/>
  <c r="E25" i="14"/>
  <c r="F24" i="14"/>
  <c r="E24" i="14"/>
  <c r="E23" i="14"/>
  <c r="E22" i="14"/>
  <c r="D20" i="14"/>
  <c r="C20" i="14"/>
  <c r="E19" i="14"/>
  <c r="E18" i="14"/>
  <c r="E17" i="14"/>
  <c r="E16" i="14"/>
  <c r="E13" i="14"/>
  <c r="E12" i="14"/>
  <c r="E11" i="14"/>
  <c r="E10" i="14"/>
  <c r="E6" i="14"/>
  <c r="C78" i="15"/>
  <c r="E76" i="15"/>
  <c r="E72" i="15"/>
  <c r="C68" i="15"/>
  <c r="E67" i="15"/>
  <c r="D66" i="15"/>
  <c r="C66" i="15"/>
  <c r="F65" i="15"/>
  <c r="E65" i="15"/>
  <c r="F64" i="15"/>
  <c r="E64" i="15"/>
  <c r="F63" i="15"/>
  <c r="E63" i="15"/>
  <c r="F62" i="15"/>
  <c r="E62" i="15"/>
  <c r="E60" i="15"/>
  <c r="E59" i="15"/>
  <c r="E57" i="15"/>
  <c r="D57" i="15"/>
  <c r="C57" i="15"/>
  <c r="F56" i="15" s="1"/>
  <c r="G56" i="15"/>
  <c r="E56" i="15"/>
  <c r="G55" i="15"/>
  <c r="E55" i="15"/>
  <c r="G54" i="15"/>
  <c r="E54" i="15"/>
  <c r="G53" i="15"/>
  <c r="E53" i="15"/>
  <c r="D50" i="15"/>
  <c r="E50" i="15" s="1"/>
  <c r="C50" i="15"/>
  <c r="G49" i="15"/>
  <c r="F49" i="15"/>
  <c r="E49" i="15"/>
  <c r="G48" i="15"/>
  <c r="F48" i="15"/>
  <c r="E48" i="15"/>
  <c r="G47" i="15"/>
  <c r="F47" i="15"/>
  <c r="E47" i="15"/>
  <c r="F46" i="15"/>
  <c r="E46" i="15"/>
  <c r="D43" i="15"/>
  <c r="C43" i="15"/>
  <c r="F42" i="15"/>
  <c r="E42" i="15"/>
  <c r="F41" i="15"/>
  <c r="E41" i="15"/>
  <c r="F40" i="15"/>
  <c r="E40" i="15"/>
  <c r="F39" i="15"/>
  <c r="E39" i="15"/>
  <c r="E34" i="15"/>
  <c r="E32" i="15"/>
  <c r="D32" i="15"/>
  <c r="C32" i="15"/>
  <c r="F31" i="15" s="1"/>
  <c r="H31" i="15"/>
  <c r="G31" i="15"/>
  <c r="E31" i="15"/>
  <c r="H30" i="15"/>
  <c r="G30" i="15"/>
  <c r="E30" i="15"/>
  <c r="H29" i="15"/>
  <c r="G29" i="15"/>
  <c r="E29" i="15"/>
  <c r="H28" i="15"/>
  <c r="G28" i="15"/>
  <c r="E28" i="15"/>
  <c r="E26" i="15"/>
  <c r="D26" i="15"/>
  <c r="C26" i="15"/>
  <c r="G25" i="15"/>
  <c r="F25" i="15"/>
  <c r="E25" i="15"/>
  <c r="G24" i="15"/>
  <c r="F24" i="15"/>
  <c r="E24" i="15"/>
  <c r="G23" i="15"/>
  <c r="F23" i="15"/>
  <c r="E23" i="15"/>
  <c r="G22" i="15"/>
  <c r="F22" i="15"/>
  <c r="E22" i="15"/>
  <c r="D20" i="15"/>
  <c r="C20" i="15"/>
  <c r="E19" i="15"/>
  <c r="E18" i="15"/>
  <c r="E17" i="15"/>
  <c r="E16" i="15"/>
  <c r="D14" i="15"/>
  <c r="C14" i="15"/>
  <c r="E13" i="15"/>
  <c r="E12" i="15"/>
  <c r="E11" i="15"/>
  <c r="E10" i="15"/>
  <c r="E6" i="15"/>
  <c r="C78" i="16"/>
  <c r="E76" i="16"/>
  <c r="E72" i="16"/>
  <c r="C68" i="16"/>
  <c r="E67" i="16"/>
  <c r="F65" i="16"/>
  <c r="E65" i="16"/>
  <c r="F64" i="16"/>
  <c r="E64" i="16"/>
  <c r="F63" i="16"/>
  <c r="E63" i="16"/>
  <c r="F62" i="16"/>
  <c r="E60" i="16"/>
  <c r="E59" i="16"/>
  <c r="E57" i="16"/>
  <c r="D57" i="16"/>
  <c r="C57" i="16"/>
  <c r="F56" i="16" s="1"/>
  <c r="G56" i="16"/>
  <c r="E56" i="16"/>
  <c r="G55" i="16"/>
  <c r="E55" i="16"/>
  <c r="G54" i="16"/>
  <c r="E54" i="16"/>
  <c r="G53" i="16"/>
  <c r="E53" i="16"/>
  <c r="D50" i="16"/>
  <c r="E50" i="16" s="1"/>
  <c r="C50" i="16"/>
  <c r="G49" i="16"/>
  <c r="F49" i="16"/>
  <c r="E49" i="16"/>
  <c r="G48" i="16"/>
  <c r="F48" i="16"/>
  <c r="E48" i="16"/>
  <c r="G47" i="16"/>
  <c r="F47" i="16"/>
  <c r="E47" i="16"/>
  <c r="F46" i="16"/>
  <c r="E46" i="16"/>
  <c r="D43" i="16"/>
  <c r="C43" i="16"/>
  <c r="F42" i="16"/>
  <c r="E42" i="16"/>
  <c r="F41" i="16"/>
  <c r="E41" i="16"/>
  <c r="F40" i="16"/>
  <c r="E40" i="16"/>
  <c r="F39" i="16"/>
  <c r="E39" i="16"/>
  <c r="E34" i="16"/>
  <c r="D32" i="16"/>
  <c r="C32" i="16"/>
  <c r="F31" i="16" s="1"/>
  <c r="H31" i="16"/>
  <c r="G31" i="16"/>
  <c r="E31" i="16"/>
  <c r="H30" i="16"/>
  <c r="G30" i="16"/>
  <c r="E30" i="16"/>
  <c r="H29" i="16"/>
  <c r="G29" i="16"/>
  <c r="E29" i="16"/>
  <c r="H28" i="16"/>
  <c r="G28" i="16"/>
  <c r="E28" i="16"/>
  <c r="E26" i="16"/>
  <c r="D26" i="16"/>
  <c r="C26" i="16"/>
  <c r="G25" i="16"/>
  <c r="F25" i="16"/>
  <c r="E25" i="16"/>
  <c r="G24" i="16"/>
  <c r="F24" i="16"/>
  <c r="E24" i="16"/>
  <c r="G23" i="16"/>
  <c r="F23" i="16"/>
  <c r="E23" i="16"/>
  <c r="G22" i="16"/>
  <c r="F22" i="16"/>
  <c r="E22" i="16"/>
  <c r="D20" i="16"/>
  <c r="C20" i="16"/>
  <c r="E19" i="16"/>
  <c r="E18" i="16"/>
  <c r="E17" i="16"/>
  <c r="E16" i="16"/>
  <c r="D14" i="16"/>
  <c r="C14" i="16"/>
  <c r="E13" i="16"/>
  <c r="E12" i="16"/>
  <c r="E11" i="16"/>
  <c r="E10" i="16"/>
  <c r="E6" i="16"/>
  <c r="C78" i="17"/>
  <c r="E76" i="17"/>
  <c r="E72" i="17"/>
  <c r="C68" i="17"/>
  <c r="E67" i="17"/>
  <c r="F65" i="17"/>
  <c r="F64" i="17"/>
  <c r="E64" i="17"/>
  <c r="F63" i="17"/>
  <c r="F62" i="17"/>
  <c r="E60" i="17"/>
  <c r="E59" i="17"/>
  <c r="E57" i="17"/>
  <c r="D57" i="17"/>
  <c r="C57" i="17"/>
  <c r="F56" i="17" s="1"/>
  <c r="G56" i="17"/>
  <c r="E56" i="17"/>
  <c r="G55" i="17"/>
  <c r="E55" i="17"/>
  <c r="G54" i="17"/>
  <c r="E54" i="17"/>
  <c r="G53" i="17"/>
  <c r="E53" i="17"/>
  <c r="D50" i="17"/>
  <c r="E50" i="17" s="1"/>
  <c r="C50" i="17"/>
  <c r="G49" i="17"/>
  <c r="F49" i="17"/>
  <c r="E49" i="17"/>
  <c r="G48" i="17"/>
  <c r="F48" i="17"/>
  <c r="E48" i="17"/>
  <c r="G47" i="17"/>
  <c r="F47" i="17"/>
  <c r="E47" i="17"/>
  <c r="F46" i="17"/>
  <c r="E46" i="17"/>
  <c r="D43" i="17"/>
  <c r="C43" i="17"/>
  <c r="F42" i="17"/>
  <c r="E42" i="17"/>
  <c r="F41" i="17"/>
  <c r="E41" i="17"/>
  <c r="F40" i="17"/>
  <c r="E40" i="17"/>
  <c r="F39" i="17"/>
  <c r="E39" i="17"/>
  <c r="E34" i="17"/>
  <c r="E32" i="17"/>
  <c r="D32" i="17"/>
  <c r="C32" i="17"/>
  <c r="F31" i="17" s="1"/>
  <c r="H31" i="17"/>
  <c r="G31" i="17"/>
  <c r="E31" i="17"/>
  <c r="H30" i="17"/>
  <c r="G30" i="17"/>
  <c r="E30" i="17"/>
  <c r="H29" i="17"/>
  <c r="G29" i="17"/>
  <c r="E29" i="17"/>
  <c r="H28" i="17"/>
  <c r="G28" i="17"/>
  <c r="E28" i="17"/>
  <c r="E26" i="17"/>
  <c r="D26" i="17"/>
  <c r="C26" i="17"/>
  <c r="G25" i="17"/>
  <c r="F25" i="17"/>
  <c r="E25" i="17"/>
  <c r="G24" i="17"/>
  <c r="F24" i="17"/>
  <c r="E24" i="17"/>
  <c r="G23" i="17"/>
  <c r="F23" i="17"/>
  <c r="E23" i="17"/>
  <c r="G22" i="17"/>
  <c r="F22" i="17"/>
  <c r="E22" i="17"/>
  <c r="D20" i="17"/>
  <c r="C20" i="17"/>
  <c r="E19" i="17"/>
  <c r="E18" i="17"/>
  <c r="E17" i="17"/>
  <c r="E16" i="17"/>
  <c r="D14" i="17"/>
  <c r="C14" i="17"/>
  <c r="E13" i="17"/>
  <c r="E12" i="17"/>
  <c r="E11" i="17"/>
  <c r="E10" i="17"/>
  <c r="E6" i="17"/>
  <c r="C78" i="12"/>
  <c r="E76" i="12"/>
  <c r="E72" i="12"/>
  <c r="E67" i="12"/>
  <c r="F65" i="12"/>
  <c r="F64" i="12"/>
  <c r="E64" i="12"/>
  <c r="F63" i="12"/>
  <c r="F62" i="12"/>
  <c r="E60" i="12"/>
  <c r="E59" i="12"/>
  <c r="E57" i="12"/>
  <c r="D57" i="12"/>
  <c r="C57" i="12"/>
  <c r="F56" i="12" s="1"/>
  <c r="G56" i="12"/>
  <c r="E56" i="12"/>
  <c r="G55" i="12"/>
  <c r="E55" i="12"/>
  <c r="G54" i="12"/>
  <c r="E54" i="12"/>
  <c r="G53" i="12"/>
  <c r="E53" i="12"/>
  <c r="D50" i="12"/>
  <c r="E50" i="12" s="1"/>
  <c r="C50" i="12"/>
  <c r="G49" i="12"/>
  <c r="F49" i="12"/>
  <c r="E49" i="12"/>
  <c r="G48" i="12"/>
  <c r="F48" i="12"/>
  <c r="E48" i="12"/>
  <c r="G47" i="12"/>
  <c r="F47" i="12"/>
  <c r="E47" i="12"/>
  <c r="F46" i="12"/>
  <c r="E46" i="12"/>
  <c r="D43" i="12"/>
  <c r="C43" i="12"/>
  <c r="F42" i="12"/>
  <c r="E42" i="12"/>
  <c r="F41" i="12"/>
  <c r="E41" i="12"/>
  <c r="F40" i="12"/>
  <c r="E40" i="12"/>
  <c r="F39" i="12"/>
  <c r="E39" i="12"/>
  <c r="E34" i="12"/>
  <c r="E32" i="12"/>
  <c r="D32" i="12"/>
  <c r="C32" i="12"/>
  <c r="F31" i="12" s="1"/>
  <c r="H31" i="12"/>
  <c r="G31" i="12"/>
  <c r="E31" i="12"/>
  <c r="H30" i="12"/>
  <c r="G30" i="12"/>
  <c r="E30" i="12"/>
  <c r="H29" i="12"/>
  <c r="G29" i="12"/>
  <c r="E29" i="12"/>
  <c r="H28" i="12"/>
  <c r="G28" i="12"/>
  <c r="E28" i="12"/>
  <c r="E26" i="12"/>
  <c r="D26" i="12"/>
  <c r="C26" i="12"/>
  <c r="G25" i="12"/>
  <c r="F25" i="12"/>
  <c r="E25" i="12"/>
  <c r="G24" i="12"/>
  <c r="F24" i="12"/>
  <c r="E24" i="12"/>
  <c r="G23" i="12"/>
  <c r="F23" i="12"/>
  <c r="E23" i="12"/>
  <c r="G22" i="12"/>
  <c r="F22" i="12"/>
  <c r="E22" i="12"/>
  <c r="D20" i="12"/>
  <c r="C20" i="12"/>
  <c r="E19" i="12"/>
  <c r="E18" i="12"/>
  <c r="E17" i="12"/>
  <c r="E16" i="12"/>
  <c r="D14" i="12"/>
  <c r="C14" i="12"/>
  <c r="E13" i="12"/>
  <c r="E12" i="12"/>
  <c r="E11" i="12"/>
  <c r="E10" i="12"/>
  <c r="E6" i="12"/>
  <c r="E76" i="13"/>
  <c r="D74" i="13"/>
  <c r="E72" i="13"/>
  <c r="D70" i="13"/>
  <c r="E67" i="13"/>
  <c r="F65" i="13"/>
  <c r="E64" i="13"/>
  <c r="E60" i="13"/>
  <c r="E59" i="13"/>
  <c r="D57" i="13"/>
  <c r="D79" i="13" s="1"/>
  <c r="C57" i="13"/>
  <c r="E56" i="13"/>
  <c r="E55" i="13"/>
  <c r="E54" i="13"/>
  <c r="F53" i="13"/>
  <c r="E53" i="13"/>
  <c r="D50" i="13"/>
  <c r="C50" i="13"/>
  <c r="E49" i="13"/>
  <c r="E48" i="13"/>
  <c r="E47" i="13"/>
  <c r="E46" i="13"/>
  <c r="E43" i="13"/>
  <c r="D43" i="13"/>
  <c r="D78" i="13" s="1"/>
  <c r="C43" i="13"/>
  <c r="G42" i="13"/>
  <c r="E42" i="13"/>
  <c r="G41" i="13"/>
  <c r="E41" i="13"/>
  <c r="H40" i="13"/>
  <c r="G40" i="13"/>
  <c r="E40" i="13"/>
  <c r="H39" i="13"/>
  <c r="G39" i="13"/>
  <c r="E39" i="13"/>
  <c r="E34" i="13"/>
  <c r="D32" i="13"/>
  <c r="C32" i="13"/>
  <c r="F31" i="13" s="1"/>
  <c r="E31" i="13"/>
  <c r="E30" i="13"/>
  <c r="E29" i="13"/>
  <c r="E28" i="13"/>
  <c r="D26" i="13"/>
  <c r="C26" i="13"/>
  <c r="E25" i="13"/>
  <c r="E24" i="13"/>
  <c r="E23" i="13"/>
  <c r="E22" i="13"/>
  <c r="E20" i="13"/>
  <c r="D20" i="13"/>
  <c r="C20" i="13"/>
  <c r="F19" i="13" s="1"/>
  <c r="G19" i="13"/>
  <c r="E19" i="13"/>
  <c r="G18" i="13"/>
  <c r="E18" i="13"/>
  <c r="H17" i="13"/>
  <c r="G17" i="13"/>
  <c r="E17" i="13"/>
  <c r="H16" i="13"/>
  <c r="G16" i="13"/>
  <c r="E16" i="13"/>
  <c r="D14" i="13"/>
  <c r="G13" i="13" s="1"/>
  <c r="C14" i="13"/>
  <c r="F13" i="13"/>
  <c r="E13" i="13"/>
  <c r="G12" i="13"/>
  <c r="F12" i="13"/>
  <c r="E12" i="13"/>
  <c r="G11" i="13"/>
  <c r="F11" i="13"/>
  <c r="E11" i="13"/>
  <c r="F10" i="13"/>
  <c r="E10" i="13"/>
  <c r="E6" i="13"/>
  <c r="E76" i="10"/>
  <c r="E72" i="10"/>
  <c r="D68" i="10"/>
  <c r="C68" i="10"/>
  <c r="E67" i="10"/>
  <c r="F65" i="10"/>
  <c r="E64" i="10"/>
  <c r="E60" i="10"/>
  <c r="E59" i="10"/>
  <c r="D57" i="10"/>
  <c r="C57" i="10"/>
  <c r="E56" i="10"/>
  <c r="E55" i="10"/>
  <c r="E54" i="10"/>
  <c r="F53" i="10"/>
  <c r="E53" i="10"/>
  <c r="D50" i="10"/>
  <c r="C50" i="10"/>
  <c r="E49" i="10"/>
  <c r="E48" i="10"/>
  <c r="E47" i="10"/>
  <c r="E46" i="10"/>
  <c r="E43" i="10"/>
  <c r="D43" i="10"/>
  <c r="C43" i="10"/>
  <c r="H42" i="10"/>
  <c r="G42" i="10"/>
  <c r="E42" i="10"/>
  <c r="H41" i="10"/>
  <c r="G41" i="10"/>
  <c r="E41" i="10"/>
  <c r="H40" i="10"/>
  <c r="G40" i="10"/>
  <c r="E40" i="10"/>
  <c r="H39" i="10"/>
  <c r="G39" i="10"/>
  <c r="E39" i="10"/>
  <c r="E34" i="10"/>
  <c r="D33" i="10"/>
  <c r="G66" i="10" s="1"/>
  <c r="D32" i="10"/>
  <c r="C32" i="10"/>
  <c r="F31" i="10" s="1"/>
  <c r="E31" i="10"/>
  <c r="E30" i="10"/>
  <c r="E29" i="10"/>
  <c r="E28" i="10"/>
  <c r="D26" i="10"/>
  <c r="C26" i="10"/>
  <c r="E25" i="10"/>
  <c r="E24" i="10"/>
  <c r="E23" i="10"/>
  <c r="E22" i="10"/>
  <c r="E20" i="10"/>
  <c r="D20" i="10"/>
  <c r="C20" i="10"/>
  <c r="F19" i="10" s="1"/>
  <c r="H19" i="10"/>
  <c r="G19" i="10"/>
  <c r="E19" i="10"/>
  <c r="H18" i="10"/>
  <c r="G18" i="10"/>
  <c r="E18" i="10"/>
  <c r="H17" i="10"/>
  <c r="G17" i="10"/>
  <c r="E17" i="10"/>
  <c r="H16" i="10"/>
  <c r="G16" i="10"/>
  <c r="E16" i="10"/>
  <c r="C33" i="10"/>
  <c r="G13" i="10"/>
  <c r="F13" i="10"/>
  <c r="E13" i="10"/>
  <c r="G12" i="10"/>
  <c r="F12" i="10"/>
  <c r="E12" i="10"/>
  <c r="G11" i="10"/>
  <c r="F11" i="10"/>
  <c r="E11" i="10"/>
  <c r="G10" i="10"/>
  <c r="C11" i="9" s="1"/>
  <c r="F10" i="10"/>
  <c r="C12" i="9" s="1"/>
  <c r="E10" i="10"/>
  <c r="E6" i="10"/>
  <c r="E76" i="8"/>
  <c r="E72" i="8"/>
  <c r="C68" i="8"/>
  <c r="E67" i="8"/>
  <c r="D66" i="8"/>
  <c r="D68" i="8" s="1"/>
  <c r="C66" i="8"/>
  <c r="F65" i="8" s="1"/>
  <c r="E65" i="8"/>
  <c r="E64" i="8"/>
  <c r="E63" i="8"/>
  <c r="E62" i="8"/>
  <c r="E60" i="8"/>
  <c r="E59" i="8"/>
  <c r="D57" i="8"/>
  <c r="C57" i="8"/>
  <c r="E56" i="8"/>
  <c r="E55" i="8"/>
  <c r="E54" i="8"/>
  <c r="F53" i="8"/>
  <c r="E53" i="8"/>
  <c r="D50" i="8"/>
  <c r="C50" i="8"/>
  <c r="E49" i="8"/>
  <c r="E48" i="8"/>
  <c r="E47" i="8"/>
  <c r="E46" i="8"/>
  <c r="D43" i="8"/>
  <c r="C43" i="8"/>
  <c r="E42" i="8"/>
  <c r="E41" i="8"/>
  <c r="G40" i="8"/>
  <c r="E40" i="8"/>
  <c r="G39" i="8"/>
  <c r="E39" i="8"/>
  <c r="E34" i="8"/>
  <c r="D32" i="8"/>
  <c r="C32" i="8"/>
  <c r="F30" i="8" s="1"/>
  <c r="F31" i="8"/>
  <c r="E31" i="8"/>
  <c r="E30" i="8"/>
  <c r="F29" i="8"/>
  <c r="E29" i="8"/>
  <c r="E28" i="8"/>
  <c r="D26" i="8"/>
  <c r="C26" i="8"/>
  <c r="E25" i="8"/>
  <c r="E24" i="8"/>
  <c r="E23" i="8"/>
  <c r="E22" i="8"/>
  <c r="D20" i="8"/>
  <c r="G18" i="8" s="1"/>
  <c r="C20" i="8"/>
  <c r="F19" i="8" s="1"/>
  <c r="E19" i="8"/>
  <c r="E18" i="8"/>
  <c r="G17" i="8"/>
  <c r="E17" i="8"/>
  <c r="G16" i="8"/>
  <c r="E16" i="8"/>
  <c r="E14" i="8"/>
  <c r="D14" i="8"/>
  <c r="C14" i="8"/>
  <c r="F10" i="8" s="1"/>
  <c r="G13" i="8"/>
  <c r="F13" i="8"/>
  <c r="E13" i="8"/>
  <c r="G12" i="8"/>
  <c r="F12" i="8"/>
  <c r="E12" i="8"/>
  <c r="G11" i="8"/>
  <c r="F11" i="8"/>
  <c r="E11" i="8"/>
  <c r="G10" i="8"/>
  <c r="E10" i="8"/>
  <c r="E6" i="8"/>
  <c r="E76" i="6"/>
  <c r="E72" i="6"/>
  <c r="C68" i="6"/>
  <c r="E67" i="6"/>
  <c r="D66" i="6"/>
  <c r="C66" i="6"/>
  <c r="F65" i="6"/>
  <c r="E65" i="6"/>
  <c r="F64" i="6"/>
  <c r="E64" i="6"/>
  <c r="F63" i="6"/>
  <c r="E63" i="6"/>
  <c r="F62" i="6"/>
  <c r="E62" i="6"/>
  <c r="E60" i="6"/>
  <c r="E59" i="6"/>
  <c r="E57" i="6"/>
  <c r="D57" i="6"/>
  <c r="C57" i="6"/>
  <c r="F56" i="6" s="1"/>
  <c r="G56" i="6"/>
  <c r="E56" i="6"/>
  <c r="G55" i="6"/>
  <c r="E55" i="6"/>
  <c r="G54" i="6"/>
  <c r="E54" i="6"/>
  <c r="G53" i="6"/>
  <c r="E53" i="6"/>
  <c r="D50" i="6"/>
  <c r="C50" i="6"/>
  <c r="F48" i="6" s="1"/>
  <c r="E49" i="6"/>
  <c r="G48" i="6"/>
  <c r="E48" i="6"/>
  <c r="G47" i="6"/>
  <c r="F47" i="6"/>
  <c r="E47" i="6"/>
  <c r="E46" i="6"/>
  <c r="D43" i="6"/>
  <c r="C43" i="6"/>
  <c r="F42" i="6"/>
  <c r="E42" i="6"/>
  <c r="F41" i="6"/>
  <c r="E41" i="6"/>
  <c r="F40" i="6"/>
  <c r="E40" i="6"/>
  <c r="F39" i="6"/>
  <c r="E39" i="6"/>
  <c r="E34" i="6"/>
  <c r="E32" i="6"/>
  <c r="H31" i="6" s="1"/>
  <c r="D32" i="6"/>
  <c r="G29" i="6" s="1"/>
  <c r="C32" i="6"/>
  <c r="F31" i="6" s="1"/>
  <c r="G31" i="6"/>
  <c r="E31" i="6"/>
  <c r="G30" i="6"/>
  <c r="E30" i="6"/>
  <c r="H30" i="6" s="1"/>
  <c r="E29" i="6"/>
  <c r="H29" i="6" s="1"/>
  <c r="H28" i="6"/>
  <c r="G28" i="6"/>
  <c r="E28" i="6"/>
  <c r="D26" i="6"/>
  <c r="G24" i="6" s="1"/>
  <c r="C26" i="6"/>
  <c r="F25" i="6"/>
  <c r="E25" i="6"/>
  <c r="F24" i="6"/>
  <c r="E24" i="6"/>
  <c r="G23" i="6"/>
  <c r="F23" i="6"/>
  <c r="E23" i="6"/>
  <c r="F22" i="6"/>
  <c r="E22" i="6"/>
  <c r="D20" i="6"/>
  <c r="C20" i="6"/>
  <c r="E19" i="6"/>
  <c r="E18" i="6"/>
  <c r="E17" i="6"/>
  <c r="E16" i="6"/>
  <c r="D14" i="6"/>
  <c r="C14" i="6"/>
  <c r="E13" i="6"/>
  <c r="E12" i="6"/>
  <c r="E11" i="6"/>
  <c r="E10" i="6"/>
  <c r="E6" i="6"/>
  <c r="E76" i="1"/>
  <c r="E72" i="1"/>
  <c r="E67" i="1"/>
  <c r="D66" i="1"/>
  <c r="C66" i="1"/>
  <c r="C68" i="1" s="1"/>
  <c r="E65" i="1"/>
  <c r="E64" i="1"/>
  <c r="E63" i="1"/>
  <c r="E62" i="1"/>
  <c r="E60" i="1"/>
  <c r="E59" i="1"/>
  <c r="D57" i="1"/>
  <c r="E57" i="1" s="1"/>
  <c r="C57" i="1"/>
  <c r="F56" i="1" s="1"/>
  <c r="E56" i="1"/>
  <c r="G55" i="1"/>
  <c r="E55" i="1"/>
  <c r="E54" i="1"/>
  <c r="G53" i="1"/>
  <c r="E53" i="1"/>
  <c r="D50" i="1"/>
  <c r="C50" i="1"/>
  <c r="F48" i="1" s="1"/>
  <c r="E49" i="1"/>
  <c r="G48" i="1"/>
  <c r="E48" i="1"/>
  <c r="G47" i="1"/>
  <c r="F47" i="1"/>
  <c r="E47" i="1"/>
  <c r="E46" i="1"/>
  <c r="D43" i="1"/>
  <c r="C43" i="1"/>
  <c r="F42" i="1"/>
  <c r="E42" i="1"/>
  <c r="F41" i="1"/>
  <c r="E41" i="1"/>
  <c r="F40" i="1"/>
  <c r="E40" i="1"/>
  <c r="F39" i="1"/>
  <c r="E39" i="1"/>
  <c r="E34" i="1"/>
  <c r="D32" i="1"/>
  <c r="G29" i="1" s="1"/>
  <c r="C32" i="1"/>
  <c r="F31" i="1" s="1"/>
  <c r="E31" i="1"/>
  <c r="E30" i="1"/>
  <c r="E29" i="1"/>
  <c r="G28" i="1"/>
  <c r="E28" i="1"/>
  <c r="E26" i="1"/>
  <c r="D26" i="1"/>
  <c r="C26" i="1"/>
  <c r="G25" i="1"/>
  <c r="F25" i="1"/>
  <c r="E25" i="1"/>
  <c r="G24" i="1"/>
  <c r="F24" i="1"/>
  <c r="E24" i="1"/>
  <c r="G23" i="1"/>
  <c r="F23" i="1"/>
  <c r="E23" i="1"/>
  <c r="G22" i="1"/>
  <c r="F22" i="1"/>
  <c r="E22" i="1"/>
  <c r="D20" i="1"/>
  <c r="C20" i="1"/>
  <c r="E19" i="1"/>
  <c r="E18" i="1"/>
  <c r="E17" i="1"/>
  <c r="E16" i="1"/>
  <c r="D14" i="1"/>
  <c r="C14" i="1"/>
  <c r="E13" i="1"/>
  <c r="E12" i="1"/>
  <c r="E11" i="1"/>
  <c r="E10" i="1"/>
  <c r="E6" i="1"/>
  <c r="E76" i="4"/>
  <c r="E72" i="4"/>
  <c r="D68" i="4"/>
  <c r="E67" i="4"/>
  <c r="D66" i="4"/>
  <c r="C66" i="4"/>
  <c r="F65" i="4" s="1"/>
  <c r="E65" i="4"/>
  <c r="E64" i="4"/>
  <c r="E63" i="4"/>
  <c r="E62" i="4"/>
  <c r="E60" i="4"/>
  <c r="E59" i="4"/>
  <c r="D57" i="4"/>
  <c r="C57" i="4"/>
  <c r="E56" i="4"/>
  <c r="E55" i="4"/>
  <c r="E54" i="4"/>
  <c r="F53" i="4"/>
  <c r="E53" i="4"/>
  <c r="D50" i="4"/>
  <c r="C50" i="4"/>
  <c r="E49" i="4"/>
  <c r="E48" i="4"/>
  <c r="E47" i="4"/>
  <c r="E46" i="4"/>
  <c r="D43" i="4"/>
  <c r="C43" i="4"/>
  <c r="E42" i="4"/>
  <c r="G41" i="4"/>
  <c r="E41" i="4"/>
  <c r="E40" i="4"/>
  <c r="E39" i="4"/>
  <c r="E34" i="4"/>
  <c r="D32" i="4"/>
  <c r="C32" i="4"/>
  <c r="F31" i="4" s="1"/>
  <c r="E31" i="4"/>
  <c r="E30" i="4"/>
  <c r="E29" i="4"/>
  <c r="E28" i="4"/>
  <c r="D26" i="4"/>
  <c r="C26" i="4"/>
  <c r="E25" i="4"/>
  <c r="E24" i="4"/>
  <c r="E23" i="4"/>
  <c r="E22" i="4"/>
  <c r="E20" i="4"/>
  <c r="H17" i="4" s="1"/>
  <c r="D20" i="4"/>
  <c r="C20" i="4"/>
  <c r="F19" i="4" s="1"/>
  <c r="G19" i="4"/>
  <c r="E19" i="4"/>
  <c r="G18" i="4"/>
  <c r="E18" i="4"/>
  <c r="G17" i="4"/>
  <c r="E17" i="4"/>
  <c r="G16" i="4"/>
  <c r="E16" i="4"/>
  <c r="H16" i="4" s="1"/>
  <c r="D14" i="4"/>
  <c r="G13" i="4" s="1"/>
  <c r="C14" i="4"/>
  <c r="F13" i="4"/>
  <c r="E13" i="4"/>
  <c r="G12" i="4"/>
  <c r="F12" i="4"/>
  <c r="E12" i="4"/>
  <c r="G11" i="4"/>
  <c r="E11" i="4"/>
  <c r="F10" i="4"/>
  <c r="H12" i="9" s="1"/>
  <c r="E10" i="4"/>
  <c r="E6" i="4"/>
  <c r="E76" i="11"/>
  <c r="E72" i="11"/>
  <c r="D70" i="11"/>
  <c r="D68" i="11"/>
  <c r="E68" i="11" s="1"/>
  <c r="C68" i="11"/>
  <c r="E67" i="11"/>
  <c r="D66" i="11"/>
  <c r="C66" i="11"/>
  <c r="F65" i="11" s="1"/>
  <c r="E65" i="11"/>
  <c r="E64" i="11"/>
  <c r="E63" i="11"/>
  <c r="E62" i="11"/>
  <c r="E60" i="11"/>
  <c r="E59" i="11"/>
  <c r="D57" i="11"/>
  <c r="D79" i="11" s="1"/>
  <c r="C57" i="11"/>
  <c r="E56" i="11"/>
  <c r="E55" i="11"/>
  <c r="E54" i="11"/>
  <c r="F53" i="11"/>
  <c r="E53" i="11"/>
  <c r="D50" i="11"/>
  <c r="C50" i="11"/>
  <c r="E49" i="11"/>
  <c r="E48" i="11"/>
  <c r="E47" i="11"/>
  <c r="E46" i="11"/>
  <c r="E43" i="11"/>
  <c r="D43" i="11"/>
  <c r="D78" i="11" s="1"/>
  <c r="C43" i="11"/>
  <c r="H42" i="11"/>
  <c r="G42" i="11"/>
  <c r="E42" i="11"/>
  <c r="H41" i="11"/>
  <c r="G41" i="11"/>
  <c r="E41" i="11"/>
  <c r="H40" i="11"/>
  <c r="G40" i="11"/>
  <c r="E40" i="11"/>
  <c r="H39" i="11"/>
  <c r="G39" i="11"/>
  <c r="E39" i="11"/>
  <c r="E34" i="11"/>
  <c r="D33" i="11"/>
  <c r="G66" i="11" s="1"/>
  <c r="D32" i="11"/>
  <c r="C32" i="11"/>
  <c r="F30" i="11" s="1"/>
  <c r="F31" i="11"/>
  <c r="E31" i="11"/>
  <c r="E30" i="11"/>
  <c r="F29" i="11"/>
  <c r="E29" i="11"/>
  <c r="E28" i="11"/>
  <c r="D26" i="11"/>
  <c r="C26" i="11"/>
  <c r="E25" i="11"/>
  <c r="E24" i="11"/>
  <c r="E23" i="11"/>
  <c r="E22" i="11"/>
  <c r="E20" i="11"/>
  <c r="D20" i="11"/>
  <c r="C20" i="11"/>
  <c r="F19" i="11" s="1"/>
  <c r="H19" i="11"/>
  <c r="G19" i="11"/>
  <c r="E19" i="11"/>
  <c r="H18" i="11"/>
  <c r="G18" i="11"/>
  <c r="E18" i="11"/>
  <c r="H17" i="11"/>
  <c r="G17" i="11"/>
  <c r="E17" i="11"/>
  <c r="H16" i="11"/>
  <c r="G16" i="11"/>
  <c r="E16" i="11"/>
  <c r="E14" i="11"/>
  <c r="D14" i="11"/>
  <c r="C14" i="11"/>
  <c r="G13" i="11"/>
  <c r="F13" i="11"/>
  <c r="E13" i="11"/>
  <c r="G12" i="11"/>
  <c r="F12" i="11"/>
  <c r="E12" i="11"/>
  <c r="G11" i="11"/>
  <c r="F11" i="11"/>
  <c r="E11" i="11"/>
  <c r="G10" i="11"/>
  <c r="F10" i="11"/>
  <c r="E10" i="11"/>
  <c r="E6" i="11"/>
  <c r="D78" i="3"/>
  <c r="E78" i="3"/>
  <c r="D79" i="3"/>
  <c r="E79" i="3"/>
  <c r="C78" i="3"/>
  <c r="C79" i="3"/>
  <c r="E68" i="10" l="1"/>
  <c r="D79" i="10"/>
  <c r="D78" i="10"/>
  <c r="D70" i="10"/>
  <c r="D74" i="10" s="1"/>
  <c r="D77" i="10" s="1"/>
  <c r="F23" i="14"/>
  <c r="G24" i="14"/>
  <c r="F22" i="14"/>
  <c r="G23" i="14"/>
  <c r="F25" i="14"/>
  <c r="E26" i="14"/>
  <c r="H24" i="14" s="1"/>
  <c r="G22" i="14"/>
  <c r="G25" i="14"/>
  <c r="E68" i="8"/>
  <c r="D78" i="8"/>
  <c r="G42" i="8"/>
  <c r="E43" i="8"/>
  <c r="G41" i="8"/>
  <c r="D79" i="8"/>
  <c r="D70" i="8"/>
  <c r="D33" i="8"/>
  <c r="G66" i="8" s="1"/>
  <c r="G19" i="8"/>
  <c r="E20" i="8"/>
  <c r="C78" i="14"/>
  <c r="F62" i="14"/>
  <c r="G49" i="14"/>
  <c r="G48" i="14"/>
  <c r="F39" i="14"/>
  <c r="F41" i="14"/>
  <c r="H30" i="14"/>
  <c r="H31" i="14"/>
  <c r="H29" i="14"/>
  <c r="G31" i="14"/>
  <c r="E50" i="6"/>
  <c r="H47" i="6" s="1"/>
  <c r="C78" i="6"/>
  <c r="F46" i="6"/>
  <c r="F49" i="6"/>
  <c r="G49" i="6"/>
  <c r="G22" i="6"/>
  <c r="E26" i="6"/>
  <c r="G25" i="6"/>
  <c r="F62" i="1"/>
  <c r="F64" i="1"/>
  <c r="F63" i="1"/>
  <c r="F65" i="1"/>
  <c r="G54" i="1"/>
  <c r="G56" i="1"/>
  <c r="E50" i="1"/>
  <c r="H46" i="1" s="1"/>
  <c r="C78" i="1"/>
  <c r="F46" i="1"/>
  <c r="F49" i="1"/>
  <c r="G49" i="1"/>
  <c r="G31" i="1"/>
  <c r="E32" i="1"/>
  <c r="G30" i="1"/>
  <c r="D78" i="4"/>
  <c r="C68" i="4"/>
  <c r="G40" i="4"/>
  <c r="E43" i="4"/>
  <c r="H39" i="4" s="1"/>
  <c r="G39" i="4"/>
  <c r="G42" i="4"/>
  <c r="D79" i="4"/>
  <c r="D70" i="4"/>
  <c r="D74" i="4" s="1"/>
  <c r="E93" i="4" s="1"/>
  <c r="C33" i="4"/>
  <c r="F11" i="4"/>
  <c r="H25" i="18"/>
  <c r="H47" i="18"/>
  <c r="H23" i="18"/>
  <c r="H49" i="18"/>
  <c r="C35" i="18"/>
  <c r="H28" i="18"/>
  <c r="H30" i="18"/>
  <c r="F28" i="18"/>
  <c r="F30" i="18"/>
  <c r="E32" i="18"/>
  <c r="G31" i="18"/>
  <c r="G30" i="18"/>
  <c r="G29" i="18"/>
  <c r="G28" i="18"/>
  <c r="C79" i="18"/>
  <c r="F56" i="18"/>
  <c r="F55" i="18"/>
  <c r="F54" i="18"/>
  <c r="E93" i="18"/>
  <c r="G10" i="18"/>
  <c r="E14" i="18"/>
  <c r="H19" i="18"/>
  <c r="F25" i="18"/>
  <c r="F24" i="18"/>
  <c r="F23" i="18"/>
  <c r="F22" i="18"/>
  <c r="H29" i="18"/>
  <c r="H31" i="18"/>
  <c r="D33" i="18"/>
  <c r="H42" i="18"/>
  <c r="F49" i="18"/>
  <c r="F48" i="18"/>
  <c r="F47" i="18"/>
  <c r="F46" i="18"/>
  <c r="C81" i="18"/>
  <c r="E68" i="18"/>
  <c r="E79" i="18" s="1"/>
  <c r="H18" i="18"/>
  <c r="E26" i="18"/>
  <c r="H24" i="18" s="1"/>
  <c r="F29" i="18"/>
  <c r="H41" i="18"/>
  <c r="C83" i="18"/>
  <c r="E50" i="18"/>
  <c r="H46" i="18" s="1"/>
  <c r="H55" i="18"/>
  <c r="F66" i="18"/>
  <c r="G53" i="18"/>
  <c r="G54" i="18"/>
  <c r="G55" i="18"/>
  <c r="G56" i="18"/>
  <c r="E57" i="18"/>
  <c r="F62" i="18"/>
  <c r="F63" i="18"/>
  <c r="F64" i="18"/>
  <c r="C78" i="18"/>
  <c r="F16" i="18"/>
  <c r="F17" i="18"/>
  <c r="F18" i="18"/>
  <c r="G22" i="18"/>
  <c r="G23" i="18"/>
  <c r="G24" i="18"/>
  <c r="G25" i="18"/>
  <c r="F39" i="18"/>
  <c r="F40" i="18"/>
  <c r="F41" i="18"/>
  <c r="F42" i="18"/>
  <c r="G46" i="18"/>
  <c r="G47" i="18"/>
  <c r="G48" i="18"/>
  <c r="G49" i="18"/>
  <c r="G62" i="18"/>
  <c r="G63" i="18"/>
  <c r="G64" i="18"/>
  <c r="G65" i="18"/>
  <c r="E66" i="18"/>
  <c r="C70" i="18"/>
  <c r="C74" i="18" s="1"/>
  <c r="C93" i="18" s="1"/>
  <c r="H49" i="14"/>
  <c r="H48" i="14"/>
  <c r="H47" i="14"/>
  <c r="H46" i="14"/>
  <c r="H18" i="14"/>
  <c r="H25" i="14"/>
  <c r="H23" i="14"/>
  <c r="H22" i="14"/>
  <c r="C35" i="14"/>
  <c r="E43" i="14"/>
  <c r="H41" i="14" s="1"/>
  <c r="G42" i="14"/>
  <c r="G41" i="14"/>
  <c r="G40" i="14"/>
  <c r="G39" i="14"/>
  <c r="F16" i="14"/>
  <c r="F18" i="14"/>
  <c r="E20" i="14"/>
  <c r="G19" i="14"/>
  <c r="G18" i="14"/>
  <c r="G17" i="14"/>
  <c r="G16" i="14"/>
  <c r="H40" i="14"/>
  <c r="F13" i="14"/>
  <c r="F12" i="14"/>
  <c r="F11" i="14"/>
  <c r="F10" i="14"/>
  <c r="H19" i="14"/>
  <c r="H56" i="14"/>
  <c r="H55" i="14"/>
  <c r="H54" i="14"/>
  <c r="H53" i="14"/>
  <c r="D68" i="14"/>
  <c r="E68" i="14" s="1"/>
  <c r="E66" i="14"/>
  <c r="G65" i="14"/>
  <c r="G64" i="14"/>
  <c r="G63" i="14"/>
  <c r="G62" i="14"/>
  <c r="E14" i="14"/>
  <c r="H12" i="14" s="1"/>
  <c r="F17" i="14"/>
  <c r="F19" i="14"/>
  <c r="C79" i="14"/>
  <c r="C74" i="14"/>
  <c r="C93" i="14" s="1"/>
  <c r="G46" i="14"/>
  <c r="D83" i="14"/>
  <c r="G10" i="14"/>
  <c r="G11" i="14"/>
  <c r="G12" i="14"/>
  <c r="G13" i="14"/>
  <c r="F28" i="14"/>
  <c r="F29" i="14"/>
  <c r="F30" i="14"/>
  <c r="F53" i="14"/>
  <c r="F54" i="14"/>
  <c r="F55" i="14"/>
  <c r="H10" i="15"/>
  <c r="H11" i="15"/>
  <c r="H49" i="15"/>
  <c r="H48" i="15"/>
  <c r="H47" i="15"/>
  <c r="H46" i="15"/>
  <c r="H13" i="15"/>
  <c r="H18" i="15"/>
  <c r="H25" i="15"/>
  <c r="H24" i="15"/>
  <c r="H23" i="15"/>
  <c r="H22" i="15"/>
  <c r="C33" i="15"/>
  <c r="D83" i="15"/>
  <c r="E43" i="15"/>
  <c r="G42" i="15"/>
  <c r="G41" i="15"/>
  <c r="G40" i="15"/>
  <c r="G39" i="15"/>
  <c r="F16" i="15"/>
  <c r="F18" i="15"/>
  <c r="E20" i="15"/>
  <c r="G19" i="15"/>
  <c r="G18" i="15"/>
  <c r="G17" i="15"/>
  <c r="G16" i="15"/>
  <c r="H40" i="15"/>
  <c r="H42" i="15"/>
  <c r="F13" i="15"/>
  <c r="F12" i="15"/>
  <c r="F11" i="15"/>
  <c r="F10" i="15"/>
  <c r="H19" i="15"/>
  <c r="H56" i="15"/>
  <c r="H55" i="15"/>
  <c r="H54" i="15"/>
  <c r="H53" i="15"/>
  <c r="D68" i="15"/>
  <c r="E68" i="15" s="1"/>
  <c r="E66" i="15"/>
  <c r="G65" i="15"/>
  <c r="G64" i="15"/>
  <c r="G63" i="15"/>
  <c r="G62" i="15"/>
  <c r="D79" i="15"/>
  <c r="E14" i="15"/>
  <c r="H12" i="15" s="1"/>
  <c r="F17" i="15"/>
  <c r="F19" i="15"/>
  <c r="H39" i="15"/>
  <c r="H41" i="15"/>
  <c r="C79" i="15"/>
  <c r="C83" i="15"/>
  <c r="C70" i="15"/>
  <c r="C74" i="15" s="1"/>
  <c r="C93" i="15" s="1"/>
  <c r="G46" i="15"/>
  <c r="D33" i="15"/>
  <c r="G10" i="15"/>
  <c r="G11" i="15"/>
  <c r="G12" i="15"/>
  <c r="G13" i="15"/>
  <c r="F28" i="15"/>
  <c r="F29" i="15"/>
  <c r="F30" i="15"/>
  <c r="F53" i="15"/>
  <c r="F54" i="15"/>
  <c r="F55" i="15"/>
  <c r="H10" i="16"/>
  <c r="H11" i="16"/>
  <c r="H49" i="16"/>
  <c r="H48" i="16"/>
  <c r="H47" i="16"/>
  <c r="H46" i="16"/>
  <c r="H13" i="16"/>
  <c r="H18" i="16"/>
  <c r="H25" i="16"/>
  <c r="H24" i="16"/>
  <c r="H23" i="16"/>
  <c r="H22" i="16"/>
  <c r="D83" i="16"/>
  <c r="E43" i="16"/>
  <c r="G42" i="16"/>
  <c r="G41" i="16"/>
  <c r="G40" i="16"/>
  <c r="G39" i="16"/>
  <c r="F16" i="16"/>
  <c r="F18" i="16"/>
  <c r="E20" i="16"/>
  <c r="G19" i="16"/>
  <c r="G18" i="16"/>
  <c r="G17" i="16"/>
  <c r="G16" i="16"/>
  <c r="H40" i="16"/>
  <c r="H42" i="16"/>
  <c r="F13" i="16"/>
  <c r="F12" i="16"/>
  <c r="F11" i="16"/>
  <c r="F10" i="16"/>
  <c r="H19" i="16"/>
  <c r="H56" i="16"/>
  <c r="H55" i="16"/>
  <c r="H54" i="16"/>
  <c r="H53" i="16"/>
  <c r="D68" i="16"/>
  <c r="E66" i="16"/>
  <c r="G65" i="16"/>
  <c r="G64" i="16"/>
  <c r="G63" i="16"/>
  <c r="G62" i="16"/>
  <c r="D79" i="16"/>
  <c r="E14" i="16"/>
  <c r="H12" i="16" s="1"/>
  <c r="F17" i="16"/>
  <c r="F19" i="16"/>
  <c r="H39" i="16"/>
  <c r="H41" i="16"/>
  <c r="C79" i="16"/>
  <c r="C83" i="16"/>
  <c r="C70" i="16"/>
  <c r="C74" i="16" s="1"/>
  <c r="C93" i="16" s="1"/>
  <c r="G46" i="16"/>
  <c r="G10" i="16"/>
  <c r="G11" i="16"/>
  <c r="G12" i="16"/>
  <c r="G13" i="16"/>
  <c r="F28" i="16"/>
  <c r="F29" i="16"/>
  <c r="F30" i="16"/>
  <c r="F53" i="16"/>
  <c r="F54" i="16"/>
  <c r="F55" i="16"/>
  <c r="H10" i="17"/>
  <c r="H11" i="17"/>
  <c r="H49" i="17"/>
  <c r="H48" i="17"/>
  <c r="H47" i="17"/>
  <c r="H46" i="17"/>
  <c r="H13" i="17"/>
  <c r="H18" i="17"/>
  <c r="H25" i="17"/>
  <c r="H24" i="17"/>
  <c r="H23" i="17"/>
  <c r="H22" i="17"/>
  <c r="D83" i="17"/>
  <c r="E43" i="17"/>
  <c r="G42" i="17"/>
  <c r="G41" i="17"/>
  <c r="G40" i="17"/>
  <c r="G39" i="17"/>
  <c r="F16" i="17"/>
  <c r="F18" i="17"/>
  <c r="E20" i="17"/>
  <c r="G19" i="17"/>
  <c r="G18" i="17"/>
  <c r="G17" i="17"/>
  <c r="G16" i="17"/>
  <c r="H40" i="17"/>
  <c r="H42" i="17"/>
  <c r="F13" i="17"/>
  <c r="F12" i="17"/>
  <c r="F11" i="17"/>
  <c r="F10" i="17"/>
  <c r="H19" i="17"/>
  <c r="H56" i="17"/>
  <c r="H55" i="17"/>
  <c r="H54" i="17"/>
  <c r="H53" i="17"/>
  <c r="D68" i="17"/>
  <c r="E68" i="17" s="1"/>
  <c r="G65" i="17"/>
  <c r="G64" i="17"/>
  <c r="G63" i="17"/>
  <c r="G62" i="17"/>
  <c r="D79" i="17"/>
  <c r="E14" i="17"/>
  <c r="H12" i="17" s="1"/>
  <c r="F17" i="17"/>
  <c r="F19" i="17"/>
  <c r="H39" i="17"/>
  <c r="H41" i="17"/>
  <c r="C79" i="17"/>
  <c r="C83" i="17"/>
  <c r="C70" i="17"/>
  <c r="C74" i="17" s="1"/>
  <c r="C93" i="17" s="1"/>
  <c r="G46" i="17"/>
  <c r="G10" i="17"/>
  <c r="G11" i="17"/>
  <c r="G12" i="17"/>
  <c r="G13" i="17"/>
  <c r="F28" i="17"/>
  <c r="F29" i="17"/>
  <c r="F30" i="17"/>
  <c r="F53" i="17"/>
  <c r="F54" i="17"/>
  <c r="F55" i="17"/>
  <c r="H10" i="12"/>
  <c r="H11" i="12"/>
  <c r="H49" i="12"/>
  <c r="H48" i="12"/>
  <c r="H47" i="12"/>
  <c r="H46" i="12"/>
  <c r="H13" i="12"/>
  <c r="H18" i="12"/>
  <c r="H25" i="12"/>
  <c r="H24" i="12"/>
  <c r="H23" i="12"/>
  <c r="H22" i="12"/>
  <c r="D83" i="12"/>
  <c r="E43" i="12"/>
  <c r="G42" i="12"/>
  <c r="G41" i="12"/>
  <c r="G40" i="12"/>
  <c r="G39" i="12"/>
  <c r="F16" i="12"/>
  <c r="F18" i="12"/>
  <c r="E20" i="12"/>
  <c r="G19" i="12"/>
  <c r="G18" i="12"/>
  <c r="G17" i="12"/>
  <c r="G16" i="12"/>
  <c r="H40" i="12"/>
  <c r="H42" i="12"/>
  <c r="F13" i="12"/>
  <c r="F12" i="12"/>
  <c r="F11" i="12"/>
  <c r="F10" i="12"/>
  <c r="H19" i="12"/>
  <c r="H56" i="12"/>
  <c r="H55" i="12"/>
  <c r="H54" i="12"/>
  <c r="H53" i="12"/>
  <c r="G65" i="12"/>
  <c r="G64" i="12"/>
  <c r="G63" i="12"/>
  <c r="G62" i="12"/>
  <c r="D79" i="12"/>
  <c r="E14" i="12"/>
  <c r="H12" i="12" s="1"/>
  <c r="F17" i="12"/>
  <c r="F19" i="12"/>
  <c r="H39" i="12"/>
  <c r="H41" i="12"/>
  <c r="C79" i="12"/>
  <c r="C83" i="12"/>
  <c r="C70" i="12"/>
  <c r="C74" i="12" s="1"/>
  <c r="C93" i="12" s="1"/>
  <c r="G46" i="12"/>
  <c r="G10" i="12"/>
  <c r="G11" i="12"/>
  <c r="G12" i="12"/>
  <c r="G13" i="12"/>
  <c r="F28" i="12"/>
  <c r="F29" i="12"/>
  <c r="F30" i="12"/>
  <c r="F53" i="12"/>
  <c r="F54" i="12"/>
  <c r="F55" i="12"/>
  <c r="H25" i="13"/>
  <c r="H47" i="13"/>
  <c r="H23" i="13"/>
  <c r="H49" i="13"/>
  <c r="C35" i="13"/>
  <c r="H28" i="13"/>
  <c r="H30" i="13"/>
  <c r="F28" i="13"/>
  <c r="F30" i="13"/>
  <c r="E32" i="13"/>
  <c r="G31" i="13"/>
  <c r="G30" i="13"/>
  <c r="G29" i="13"/>
  <c r="G28" i="13"/>
  <c r="C79" i="13"/>
  <c r="F56" i="13"/>
  <c r="F55" i="13"/>
  <c r="F54" i="13"/>
  <c r="E93" i="13"/>
  <c r="G10" i="13"/>
  <c r="E14" i="13"/>
  <c r="H19" i="13"/>
  <c r="F25" i="13"/>
  <c r="F24" i="13"/>
  <c r="F23" i="13"/>
  <c r="F22" i="13"/>
  <c r="H29" i="13"/>
  <c r="H31" i="13"/>
  <c r="H42" i="13"/>
  <c r="F49" i="13"/>
  <c r="F48" i="13"/>
  <c r="F47" i="13"/>
  <c r="F46" i="13"/>
  <c r="C81" i="13"/>
  <c r="E79" i="13"/>
  <c r="H18" i="13"/>
  <c r="E26" i="13"/>
  <c r="H24" i="13" s="1"/>
  <c r="F29" i="13"/>
  <c r="H41" i="13"/>
  <c r="C83" i="13"/>
  <c r="E50" i="13"/>
  <c r="H46" i="13" s="1"/>
  <c r="H55" i="13"/>
  <c r="F66" i="13"/>
  <c r="G53" i="13"/>
  <c r="G54" i="13"/>
  <c r="G55" i="13"/>
  <c r="G56" i="13"/>
  <c r="E57" i="13"/>
  <c r="F62" i="13"/>
  <c r="F63" i="13"/>
  <c r="F64" i="13"/>
  <c r="C78" i="13"/>
  <c r="F16" i="13"/>
  <c r="F17" i="13"/>
  <c r="F18" i="13"/>
  <c r="G22" i="13"/>
  <c r="G23" i="13"/>
  <c r="G24" i="13"/>
  <c r="G25" i="13"/>
  <c r="F39" i="13"/>
  <c r="F40" i="13"/>
  <c r="F41" i="13"/>
  <c r="F42" i="13"/>
  <c r="G46" i="13"/>
  <c r="G47" i="13"/>
  <c r="G48" i="13"/>
  <c r="G49" i="13"/>
  <c r="G62" i="13"/>
  <c r="G63" i="13"/>
  <c r="G64" i="13"/>
  <c r="G65" i="13"/>
  <c r="C70" i="13"/>
  <c r="C74" i="13" s="1"/>
  <c r="C93" i="13" s="1"/>
  <c r="E93" i="10"/>
  <c r="C35" i="10"/>
  <c r="H56" i="10"/>
  <c r="F28" i="10"/>
  <c r="F30" i="10"/>
  <c r="E32" i="10"/>
  <c r="H28" i="10" s="1"/>
  <c r="G31" i="10"/>
  <c r="G30" i="10"/>
  <c r="G29" i="10"/>
  <c r="G28" i="10"/>
  <c r="D35" i="10"/>
  <c r="C79" i="10"/>
  <c r="F56" i="10"/>
  <c r="F55" i="10"/>
  <c r="F54" i="10"/>
  <c r="H13" i="10"/>
  <c r="H12" i="10"/>
  <c r="H11" i="10"/>
  <c r="H10" i="10"/>
  <c r="F25" i="10"/>
  <c r="F24" i="10"/>
  <c r="F23" i="10"/>
  <c r="F22" i="10"/>
  <c r="H29" i="10"/>
  <c r="F49" i="10"/>
  <c r="F48" i="10"/>
  <c r="F47" i="10"/>
  <c r="F46" i="10"/>
  <c r="E26" i="10"/>
  <c r="H24" i="10" s="1"/>
  <c r="F29" i="10"/>
  <c r="E33" i="10"/>
  <c r="C83" i="10"/>
  <c r="E50" i="10"/>
  <c r="H47" i="10" s="1"/>
  <c r="F66" i="10"/>
  <c r="D83" i="10"/>
  <c r="G53" i="10"/>
  <c r="G54" i="10"/>
  <c r="G55" i="10"/>
  <c r="G56" i="10"/>
  <c r="E57" i="10"/>
  <c r="H53" i="10" s="1"/>
  <c r="F62" i="10"/>
  <c r="F63" i="10"/>
  <c r="F64" i="10"/>
  <c r="C78" i="10"/>
  <c r="F16" i="10"/>
  <c r="F17" i="10"/>
  <c r="F18" i="10"/>
  <c r="G22" i="10"/>
  <c r="G23" i="10"/>
  <c r="G24" i="10"/>
  <c r="G25" i="10"/>
  <c r="F39" i="10"/>
  <c r="F40" i="10"/>
  <c r="F41" i="10"/>
  <c r="F42" i="10"/>
  <c r="G46" i="10"/>
  <c r="G47" i="10"/>
  <c r="G48" i="10"/>
  <c r="G49" i="10"/>
  <c r="G62" i="10"/>
  <c r="G63" i="10"/>
  <c r="G64" i="10"/>
  <c r="G65" i="10"/>
  <c r="C81" i="10"/>
  <c r="C70" i="10"/>
  <c r="C74" i="10" s="1"/>
  <c r="C93" i="10" s="1"/>
  <c r="H13" i="8"/>
  <c r="H12" i="8"/>
  <c r="H11" i="8"/>
  <c r="H10" i="8"/>
  <c r="F25" i="8"/>
  <c r="F24" i="8"/>
  <c r="F23" i="8"/>
  <c r="F22" i="8"/>
  <c r="F49" i="8"/>
  <c r="F48" i="8"/>
  <c r="F47" i="8"/>
  <c r="F46" i="8"/>
  <c r="C81" i="8"/>
  <c r="E26" i="8"/>
  <c r="H24" i="8" s="1"/>
  <c r="E50" i="8"/>
  <c r="H49" i="8" s="1"/>
  <c r="C33" i="8"/>
  <c r="C83" i="8" s="1"/>
  <c r="F28" i="8"/>
  <c r="E32" i="8"/>
  <c r="H29" i="8" s="1"/>
  <c r="G31" i="8"/>
  <c r="G30" i="8"/>
  <c r="G29" i="8"/>
  <c r="G28" i="8"/>
  <c r="C79" i="8"/>
  <c r="F56" i="8"/>
  <c r="F55" i="8"/>
  <c r="F54" i="8"/>
  <c r="D74" i="8"/>
  <c r="G53" i="8"/>
  <c r="G54" i="8"/>
  <c r="G55" i="8"/>
  <c r="G56" i="8"/>
  <c r="E57" i="8"/>
  <c r="H54" i="8" s="1"/>
  <c r="F62" i="8"/>
  <c r="F63" i="8"/>
  <c r="F64" i="8"/>
  <c r="C78" i="8"/>
  <c r="F16" i="8"/>
  <c r="F17" i="8"/>
  <c r="F18" i="8"/>
  <c r="G22" i="8"/>
  <c r="G23" i="8"/>
  <c r="G24" i="8"/>
  <c r="G25" i="8"/>
  <c r="F39" i="8"/>
  <c r="F40" i="8"/>
  <c r="F41" i="8"/>
  <c r="F42" i="8"/>
  <c r="G46" i="8"/>
  <c r="G47" i="8"/>
  <c r="G48" i="8"/>
  <c r="G49" i="8"/>
  <c r="G62" i="8"/>
  <c r="G63" i="8"/>
  <c r="G64" i="8"/>
  <c r="G65" i="8"/>
  <c r="E66" i="8"/>
  <c r="C70" i="8"/>
  <c r="C74" i="8" s="1"/>
  <c r="C93" i="8" s="1"/>
  <c r="H11" i="6"/>
  <c r="H13" i="6"/>
  <c r="H25" i="6"/>
  <c r="H24" i="6"/>
  <c r="H23" i="6"/>
  <c r="H22" i="6"/>
  <c r="C33" i="6"/>
  <c r="E43" i="6"/>
  <c r="G42" i="6"/>
  <c r="G41" i="6"/>
  <c r="G40" i="6"/>
  <c r="G39" i="6"/>
  <c r="F16" i="6"/>
  <c r="F18" i="6"/>
  <c r="E20" i="6"/>
  <c r="H18" i="6" s="1"/>
  <c r="G19" i="6"/>
  <c r="G18" i="6"/>
  <c r="G17" i="6"/>
  <c r="G16" i="6"/>
  <c r="H40" i="6"/>
  <c r="H42" i="6"/>
  <c r="F13" i="6"/>
  <c r="F12" i="6"/>
  <c r="F11" i="6"/>
  <c r="F10" i="6"/>
  <c r="F12" i="9" s="1"/>
  <c r="H56" i="6"/>
  <c r="H55" i="6"/>
  <c r="H54" i="6"/>
  <c r="H53" i="6"/>
  <c r="D68" i="6"/>
  <c r="E68" i="6" s="1"/>
  <c r="E66" i="6"/>
  <c r="G65" i="6"/>
  <c r="G64" i="6"/>
  <c r="G63" i="6"/>
  <c r="G62" i="6"/>
  <c r="D79" i="6"/>
  <c r="E14" i="6"/>
  <c r="H12" i="6" s="1"/>
  <c r="F17" i="6"/>
  <c r="F19" i="6"/>
  <c r="H39" i="6"/>
  <c r="H41" i="6"/>
  <c r="C79" i="6"/>
  <c r="C83" i="6"/>
  <c r="C74" i="6"/>
  <c r="C93" i="6" s="1"/>
  <c r="G46" i="6"/>
  <c r="D33" i="6"/>
  <c r="D83" i="6" s="1"/>
  <c r="G10" i="6"/>
  <c r="F11" i="9" s="1"/>
  <c r="G11" i="6"/>
  <c r="G12" i="6"/>
  <c r="G13" i="6"/>
  <c r="F28" i="6"/>
  <c r="F29" i="6"/>
  <c r="F30" i="6"/>
  <c r="F53" i="6"/>
  <c r="F54" i="6"/>
  <c r="F55" i="6"/>
  <c r="H11" i="1"/>
  <c r="H48" i="1"/>
  <c r="H47" i="1"/>
  <c r="H25" i="1"/>
  <c r="H24" i="1"/>
  <c r="H23" i="1"/>
  <c r="H22" i="1"/>
  <c r="C33" i="1"/>
  <c r="C83" i="1" s="1"/>
  <c r="E43" i="1"/>
  <c r="H42" i="1" s="1"/>
  <c r="G42" i="1"/>
  <c r="G41" i="1"/>
  <c r="G40" i="1"/>
  <c r="G39" i="1"/>
  <c r="F16" i="1"/>
  <c r="F18" i="1"/>
  <c r="E20" i="1"/>
  <c r="H18" i="1" s="1"/>
  <c r="G19" i="1"/>
  <c r="G18" i="1"/>
  <c r="G17" i="1"/>
  <c r="G16" i="1"/>
  <c r="H40" i="1"/>
  <c r="F13" i="1"/>
  <c r="F12" i="1"/>
  <c r="F11" i="1"/>
  <c r="F10" i="1"/>
  <c r="G12" i="9" s="1"/>
  <c r="H56" i="1"/>
  <c r="H55" i="1"/>
  <c r="H54" i="1"/>
  <c r="H53" i="1"/>
  <c r="D68" i="1"/>
  <c r="E68" i="1" s="1"/>
  <c r="E66" i="1"/>
  <c r="G65" i="1"/>
  <c r="G64" i="1"/>
  <c r="G63" i="1"/>
  <c r="G62" i="1"/>
  <c r="D79" i="1"/>
  <c r="E14" i="1"/>
  <c r="H12" i="1" s="1"/>
  <c r="F17" i="1"/>
  <c r="F19" i="1"/>
  <c r="H39" i="1"/>
  <c r="C79" i="1"/>
  <c r="C70" i="1"/>
  <c r="C74" i="1" s="1"/>
  <c r="C93" i="1" s="1"/>
  <c r="G46" i="1"/>
  <c r="D33" i="1"/>
  <c r="D83" i="1" s="1"/>
  <c r="G10" i="1"/>
  <c r="G11" i="9" s="1"/>
  <c r="G11" i="1"/>
  <c r="G12" i="1"/>
  <c r="G13" i="1"/>
  <c r="F28" i="1"/>
  <c r="F29" i="1"/>
  <c r="F30" i="1"/>
  <c r="F53" i="1"/>
  <c r="F54" i="1"/>
  <c r="F55" i="1"/>
  <c r="H23" i="4"/>
  <c r="H49" i="4"/>
  <c r="C35" i="4"/>
  <c r="H30" i="4"/>
  <c r="F28" i="4"/>
  <c r="F30" i="4"/>
  <c r="E32" i="4"/>
  <c r="H31" i="4" s="1"/>
  <c r="G31" i="4"/>
  <c r="G30" i="4"/>
  <c r="G29" i="4"/>
  <c r="G28" i="4"/>
  <c r="C79" i="4"/>
  <c r="F56" i="4"/>
  <c r="F55" i="4"/>
  <c r="F54" i="4"/>
  <c r="G10" i="4"/>
  <c r="H11" i="9" s="1"/>
  <c r="E14" i="4"/>
  <c r="H19" i="4"/>
  <c r="F25" i="4"/>
  <c r="F24" i="4"/>
  <c r="F23" i="4"/>
  <c r="F22" i="4"/>
  <c r="H29" i="4"/>
  <c r="D33" i="4"/>
  <c r="H42" i="4"/>
  <c r="F49" i="4"/>
  <c r="F48" i="4"/>
  <c r="F47" i="4"/>
  <c r="F46" i="4"/>
  <c r="E68" i="4"/>
  <c r="H18" i="4"/>
  <c r="E26" i="4"/>
  <c r="H24" i="4" s="1"/>
  <c r="F29" i="4"/>
  <c r="C83" i="4"/>
  <c r="E50" i="4"/>
  <c r="H46" i="4" s="1"/>
  <c r="F66" i="4"/>
  <c r="G53" i="4"/>
  <c r="G54" i="4"/>
  <c r="G55" i="4"/>
  <c r="G56" i="4"/>
  <c r="E57" i="4"/>
  <c r="H55" i="4" s="1"/>
  <c r="F62" i="4"/>
  <c r="F63" i="4"/>
  <c r="F64" i="4"/>
  <c r="C78" i="4"/>
  <c r="F16" i="4"/>
  <c r="F17" i="4"/>
  <c r="F18" i="4"/>
  <c r="G22" i="4"/>
  <c r="G23" i="4"/>
  <c r="G24" i="4"/>
  <c r="G25" i="4"/>
  <c r="F39" i="4"/>
  <c r="F40" i="4"/>
  <c r="F41" i="4"/>
  <c r="F42" i="4"/>
  <c r="G46" i="4"/>
  <c r="G47" i="4"/>
  <c r="G48" i="4"/>
  <c r="G49" i="4"/>
  <c r="G62" i="4"/>
  <c r="G63" i="4"/>
  <c r="G64" i="4"/>
  <c r="G65" i="4"/>
  <c r="E66" i="4"/>
  <c r="C81" i="4" s="1"/>
  <c r="C70" i="4"/>
  <c r="C74" i="4" s="1"/>
  <c r="C93" i="4" s="1"/>
  <c r="H47" i="11"/>
  <c r="H49" i="11"/>
  <c r="H13" i="11"/>
  <c r="H12" i="11"/>
  <c r="H11" i="11"/>
  <c r="H10" i="11"/>
  <c r="F25" i="11"/>
  <c r="F24" i="11"/>
  <c r="F23" i="11"/>
  <c r="F22" i="11"/>
  <c r="H29" i="11"/>
  <c r="H31" i="11"/>
  <c r="F49" i="11"/>
  <c r="F48" i="11"/>
  <c r="F47" i="11"/>
  <c r="F46" i="11"/>
  <c r="E26" i="11"/>
  <c r="H23" i="11" s="1"/>
  <c r="E33" i="11"/>
  <c r="E50" i="11"/>
  <c r="E83" i="11" s="1"/>
  <c r="D83" i="11"/>
  <c r="C33" i="11"/>
  <c r="H28" i="11"/>
  <c r="F28" i="11"/>
  <c r="E32" i="11"/>
  <c r="H30" i="11" s="1"/>
  <c r="G31" i="11"/>
  <c r="G30" i="11"/>
  <c r="G29" i="11"/>
  <c r="G28" i="11"/>
  <c r="D35" i="11"/>
  <c r="E79" i="11"/>
  <c r="C79" i="11"/>
  <c r="F56" i="11"/>
  <c r="F55" i="11"/>
  <c r="F54" i="11"/>
  <c r="D74" i="11"/>
  <c r="G53" i="11"/>
  <c r="G54" i="11"/>
  <c r="G55" i="11"/>
  <c r="G56" i="11"/>
  <c r="E57" i="11"/>
  <c r="E78" i="11" s="1"/>
  <c r="F62" i="11"/>
  <c r="F63" i="11"/>
  <c r="F64" i="11"/>
  <c r="C78" i="11"/>
  <c r="F16" i="11"/>
  <c r="F17" i="11"/>
  <c r="F18" i="11"/>
  <c r="G22" i="11"/>
  <c r="G23" i="11"/>
  <c r="G24" i="11"/>
  <c r="G25" i="11"/>
  <c r="F39" i="11"/>
  <c r="F40" i="11"/>
  <c r="F41" i="11"/>
  <c r="F42" i="11"/>
  <c r="G46" i="11"/>
  <c r="G47" i="11"/>
  <c r="G48" i="11"/>
  <c r="G49" i="11"/>
  <c r="G62" i="11"/>
  <c r="G63" i="11"/>
  <c r="G64" i="11"/>
  <c r="G65" i="11"/>
  <c r="E66" i="11"/>
  <c r="C70" i="11"/>
  <c r="C74" i="11" s="1"/>
  <c r="C93" i="11" s="1"/>
  <c r="D83" i="3"/>
  <c r="E83" i="3"/>
  <c r="C83" i="3"/>
  <c r="E74" i="10" l="1"/>
  <c r="E77" i="10" s="1"/>
  <c r="H53" i="8"/>
  <c r="H40" i="8"/>
  <c r="H41" i="8"/>
  <c r="H42" i="8"/>
  <c r="H39" i="8"/>
  <c r="D83" i="8"/>
  <c r="H25" i="8"/>
  <c r="H23" i="8"/>
  <c r="H19" i="8"/>
  <c r="H17" i="8"/>
  <c r="H18" i="8"/>
  <c r="D35" i="8"/>
  <c r="D82" i="8" s="1"/>
  <c r="E33" i="8"/>
  <c r="E83" i="8" s="1"/>
  <c r="H16" i="8"/>
  <c r="D79" i="14"/>
  <c r="H39" i="14"/>
  <c r="H42" i="14"/>
  <c r="C83" i="14"/>
  <c r="H11" i="14"/>
  <c r="H13" i="14"/>
  <c r="H10" i="14"/>
  <c r="H48" i="6"/>
  <c r="H49" i="6"/>
  <c r="H46" i="6"/>
  <c r="H19" i="6"/>
  <c r="H10" i="6"/>
  <c r="H49" i="1"/>
  <c r="H41" i="1"/>
  <c r="H30" i="1"/>
  <c r="H28" i="1"/>
  <c r="H29" i="1"/>
  <c r="H31" i="1"/>
  <c r="H19" i="1"/>
  <c r="H10" i="1"/>
  <c r="H13" i="1"/>
  <c r="H47" i="4"/>
  <c r="H41" i="4"/>
  <c r="E79" i="4"/>
  <c r="H40" i="4"/>
  <c r="H28" i="4"/>
  <c r="H25" i="4"/>
  <c r="G66" i="18"/>
  <c r="D83" i="18"/>
  <c r="D77" i="18"/>
  <c r="E33" i="18"/>
  <c r="D35" i="18"/>
  <c r="H13" i="18"/>
  <c r="H12" i="18"/>
  <c r="H11" i="18"/>
  <c r="H10" i="18"/>
  <c r="H64" i="18"/>
  <c r="H62" i="18"/>
  <c r="H65" i="18"/>
  <c r="H63" i="18"/>
  <c r="E78" i="18"/>
  <c r="H54" i="18"/>
  <c r="E74" i="18"/>
  <c r="H56" i="18"/>
  <c r="C82" i="18"/>
  <c r="C80" i="18"/>
  <c r="H48" i="18"/>
  <c r="E70" i="18"/>
  <c r="H53" i="18"/>
  <c r="C77" i="18"/>
  <c r="H22" i="18"/>
  <c r="H65" i="14"/>
  <c r="H64" i="14"/>
  <c r="H63" i="14"/>
  <c r="H62" i="14"/>
  <c r="H16" i="14"/>
  <c r="E83" i="14"/>
  <c r="D35" i="14"/>
  <c r="C81" i="14"/>
  <c r="H17" i="14"/>
  <c r="D78" i="14"/>
  <c r="F66" i="14"/>
  <c r="C77" i="14"/>
  <c r="G66" i="14"/>
  <c r="E78" i="14"/>
  <c r="E79" i="14"/>
  <c r="D70" i="15"/>
  <c r="H65" i="15"/>
  <c r="H64" i="15"/>
  <c r="H63" i="15"/>
  <c r="H62" i="15"/>
  <c r="H66" i="15"/>
  <c r="H16" i="15"/>
  <c r="E33" i="15"/>
  <c r="D35" i="15"/>
  <c r="C81" i="15"/>
  <c r="H17" i="15"/>
  <c r="D78" i="15"/>
  <c r="F66" i="15"/>
  <c r="C77" i="15"/>
  <c r="C35" i="15"/>
  <c r="G66" i="15"/>
  <c r="E78" i="15"/>
  <c r="E79" i="15"/>
  <c r="D70" i="16"/>
  <c r="H65" i="16"/>
  <c r="H64" i="16"/>
  <c r="H63" i="16"/>
  <c r="H62" i="16"/>
  <c r="H66" i="16"/>
  <c r="H16" i="16"/>
  <c r="D35" i="16"/>
  <c r="C81" i="16"/>
  <c r="H17" i="16"/>
  <c r="D78" i="16"/>
  <c r="F66" i="16"/>
  <c r="C77" i="16"/>
  <c r="C35" i="16"/>
  <c r="G66" i="16"/>
  <c r="E78" i="16"/>
  <c r="E79" i="16"/>
  <c r="D70" i="17"/>
  <c r="H65" i="17"/>
  <c r="H64" i="17"/>
  <c r="H63" i="17"/>
  <c r="H62" i="17"/>
  <c r="H66" i="17"/>
  <c r="H16" i="17"/>
  <c r="D35" i="17"/>
  <c r="C81" i="17"/>
  <c r="H17" i="17"/>
  <c r="D78" i="17"/>
  <c r="F66" i="17"/>
  <c r="C77" i="17"/>
  <c r="C35" i="17"/>
  <c r="G66" i="17"/>
  <c r="E78" i="17"/>
  <c r="E79" i="17"/>
  <c r="D70" i="12"/>
  <c r="H65" i="12"/>
  <c r="H64" i="12"/>
  <c r="H63" i="12"/>
  <c r="H62" i="12"/>
  <c r="H66" i="12"/>
  <c r="H16" i="12"/>
  <c r="D35" i="12"/>
  <c r="C81" i="12"/>
  <c r="H17" i="12"/>
  <c r="D78" i="12"/>
  <c r="F66" i="12"/>
  <c r="C77" i="12"/>
  <c r="C35" i="12"/>
  <c r="G66" i="12"/>
  <c r="E78" i="12"/>
  <c r="E79" i="12"/>
  <c r="G66" i="13"/>
  <c r="D83" i="13"/>
  <c r="D77" i="13"/>
  <c r="D35" i="13"/>
  <c r="H13" i="13"/>
  <c r="H12" i="13"/>
  <c r="H11" i="13"/>
  <c r="H10" i="13"/>
  <c r="H64" i="13"/>
  <c r="H62" i="13"/>
  <c r="H65" i="13"/>
  <c r="H63" i="13"/>
  <c r="E78" i="13"/>
  <c r="H54" i="13"/>
  <c r="E74" i="13"/>
  <c r="H56" i="13"/>
  <c r="C82" i="13"/>
  <c r="C80" i="13"/>
  <c r="H48" i="13"/>
  <c r="E70" i="13"/>
  <c r="H53" i="13"/>
  <c r="C77" i="13"/>
  <c r="H22" i="13"/>
  <c r="E70" i="10"/>
  <c r="E83" i="10"/>
  <c r="C77" i="10"/>
  <c r="H22" i="10"/>
  <c r="C82" i="10"/>
  <c r="C80" i="10"/>
  <c r="H49" i="9" s="1"/>
  <c r="H49" i="10"/>
  <c r="H66" i="10"/>
  <c r="H64" i="10"/>
  <c r="H62" i="10"/>
  <c r="H65" i="10"/>
  <c r="H63" i="10"/>
  <c r="E78" i="10"/>
  <c r="H54" i="10"/>
  <c r="E79" i="10"/>
  <c r="H30" i="10"/>
  <c r="H48" i="10"/>
  <c r="H46" i="10"/>
  <c r="H55" i="10"/>
  <c r="H31" i="10"/>
  <c r="D82" i="10"/>
  <c r="D80" i="10"/>
  <c r="E35" i="10"/>
  <c r="H25" i="10"/>
  <c r="H23" i="10"/>
  <c r="E93" i="8"/>
  <c r="E74" i="8"/>
  <c r="H48" i="8"/>
  <c r="H46" i="8"/>
  <c r="H30" i="8"/>
  <c r="D77" i="8"/>
  <c r="E79" i="8"/>
  <c r="H28" i="8"/>
  <c r="E70" i="8"/>
  <c r="H31" i="8"/>
  <c r="H47" i="8"/>
  <c r="H65" i="8"/>
  <c r="H63" i="8"/>
  <c r="H64" i="8"/>
  <c r="H62" i="8"/>
  <c r="E78" i="8"/>
  <c r="H56" i="8"/>
  <c r="C77" i="8"/>
  <c r="C35" i="8"/>
  <c r="F66" i="8"/>
  <c r="H55" i="8"/>
  <c r="H22" i="8"/>
  <c r="D70" i="6"/>
  <c r="H65" i="6"/>
  <c r="H64" i="6"/>
  <c r="H63" i="6"/>
  <c r="H62" i="6"/>
  <c r="H66" i="6"/>
  <c r="H16" i="6"/>
  <c r="E33" i="6"/>
  <c r="D35" i="6"/>
  <c r="C81" i="6"/>
  <c r="H17" i="6"/>
  <c r="D78" i="6"/>
  <c r="F66" i="6"/>
  <c r="C77" i="6"/>
  <c r="C35" i="6"/>
  <c r="G66" i="6"/>
  <c r="E78" i="6"/>
  <c r="E79" i="6"/>
  <c r="D70" i="1"/>
  <c r="H65" i="1"/>
  <c r="H64" i="1"/>
  <c r="H63" i="1"/>
  <c r="H62" i="1"/>
  <c r="H16" i="1"/>
  <c r="E33" i="1"/>
  <c r="H66" i="1" s="1"/>
  <c r="D35" i="1"/>
  <c r="C81" i="1"/>
  <c r="H17" i="1"/>
  <c r="D78" i="1"/>
  <c r="F66" i="1"/>
  <c r="C77" i="1"/>
  <c r="C35" i="1"/>
  <c r="G66" i="1"/>
  <c r="E78" i="1"/>
  <c r="E79" i="1"/>
  <c r="G66" i="4"/>
  <c r="D83" i="4"/>
  <c r="D77" i="4"/>
  <c r="E33" i="4"/>
  <c r="D35" i="4"/>
  <c r="H13" i="4"/>
  <c r="H12" i="4"/>
  <c r="H11" i="4"/>
  <c r="H10" i="4"/>
  <c r="H64" i="4"/>
  <c r="H62" i="4"/>
  <c r="H65" i="4"/>
  <c r="H63" i="4"/>
  <c r="E78" i="4"/>
  <c r="H54" i="4"/>
  <c r="E74" i="4"/>
  <c r="H56" i="4"/>
  <c r="C82" i="4"/>
  <c r="C80" i="4"/>
  <c r="H48" i="4"/>
  <c r="E70" i="4"/>
  <c r="H53" i="4"/>
  <c r="C77" i="4"/>
  <c r="H22" i="4"/>
  <c r="E70" i="11"/>
  <c r="E77" i="11"/>
  <c r="H66" i="11"/>
  <c r="H65" i="11"/>
  <c r="H63" i="11"/>
  <c r="H64" i="11"/>
  <c r="H62" i="11"/>
  <c r="D82" i="11"/>
  <c r="D80" i="11"/>
  <c r="E35" i="11"/>
  <c r="H56" i="11"/>
  <c r="C77" i="11"/>
  <c r="C35" i="11"/>
  <c r="F66" i="11"/>
  <c r="H55" i="11"/>
  <c r="H24" i="11"/>
  <c r="H22" i="11"/>
  <c r="E93" i="11"/>
  <c r="E74" i="11"/>
  <c r="H53" i="11"/>
  <c r="C81" i="11"/>
  <c r="H46" i="11"/>
  <c r="H48" i="11"/>
  <c r="D77" i="11"/>
  <c r="C83" i="11"/>
  <c r="H54" i="11"/>
  <c r="H25" i="11"/>
  <c r="E46" i="9"/>
  <c r="H60" i="9" l="1"/>
  <c r="I60" i="9"/>
  <c r="E35" i="8"/>
  <c r="E77" i="8"/>
  <c r="H66" i="8"/>
  <c r="D80" i="8"/>
  <c r="H66" i="14"/>
  <c r="E77" i="18"/>
  <c r="E83" i="18"/>
  <c r="H66" i="18"/>
  <c r="D82" i="18"/>
  <c r="D80" i="18"/>
  <c r="E35" i="18"/>
  <c r="D80" i="14"/>
  <c r="E35" i="14"/>
  <c r="D82" i="14"/>
  <c r="C80" i="14"/>
  <c r="C82" i="14"/>
  <c r="D74" i="14"/>
  <c r="C80" i="15"/>
  <c r="C82" i="15"/>
  <c r="E70" i="15"/>
  <c r="D74" i="15"/>
  <c r="E83" i="15"/>
  <c r="D80" i="15"/>
  <c r="E35" i="15"/>
  <c r="D82" i="15"/>
  <c r="C80" i="16"/>
  <c r="C82" i="16"/>
  <c r="E70" i="16"/>
  <c r="D74" i="16"/>
  <c r="E83" i="16"/>
  <c r="D80" i="16"/>
  <c r="E35" i="16"/>
  <c r="D82" i="16"/>
  <c r="C80" i="17"/>
  <c r="C82" i="17"/>
  <c r="E70" i="17"/>
  <c r="D74" i="17"/>
  <c r="E83" i="17"/>
  <c r="D80" i="17"/>
  <c r="E35" i="17"/>
  <c r="D82" i="17"/>
  <c r="C80" i="12"/>
  <c r="C82" i="12"/>
  <c r="E70" i="12"/>
  <c r="D74" i="12"/>
  <c r="E83" i="12"/>
  <c r="D80" i="12"/>
  <c r="E35" i="12"/>
  <c r="D82" i="12"/>
  <c r="E77" i="13"/>
  <c r="E83" i="13"/>
  <c r="H66" i="13"/>
  <c r="D82" i="13"/>
  <c r="D80" i="13"/>
  <c r="E35" i="13"/>
  <c r="E80" i="10"/>
  <c r="E82" i="10"/>
  <c r="E80" i="8"/>
  <c r="E82" i="8"/>
  <c r="C80" i="8"/>
  <c r="C82" i="8"/>
  <c r="C80" i="6"/>
  <c r="C82" i="6"/>
  <c r="E70" i="6"/>
  <c r="D74" i="6"/>
  <c r="E83" i="6"/>
  <c r="D80" i="6"/>
  <c r="E35" i="6"/>
  <c r="D82" i="6"/>
  <c r="C80" i="1"/>
  <c r="C82" i="1"/>
  <c r="E70" i="1"/>
  <c r="D74" i="1"/>
  <c r="E83" i="1"/>
  <c r="D80" i="1"/>
  <c r="E35" i="1"/>
  <c r="D82" i="1"/>
  <c r="E77" i="4"/>
  <c r="E83" i="4"/>
  <c r="H66" i="4"/>
  <c r="D82" i="4"/>
  <c r="D80" i="4"/>
  <c r="E35" i="4"/>
  <c r="E80" i="11"/>
  <c r="E82" i="11"/>
  <c r="C80" i="11"/>
  <c r="C82" i="11"/>
  <c r="N60" i="9"/>
  <c r="M60" i="9"/>
  <c r="L60" i="9"/>
  <c r="J60" i="9"/>
  <c r="C60" i="9"/>
  <c r="E80" i="18" l="1"/>
  <c r="E82" i="18"/>
  <c r="E74" i="14"/>
  <c r="E77" i="14" s="1"/>
  <c r="E93" i="14"/>
  <c r="D77" i="14"/>
  <c r="E80" i="14"/>
  <c r="E82" i="14"/>
  <c r="E74" i="15"/>
  <c r="E77" i="15" s="1"/>
  <c r="E93" i="15"/>
  <c r="D77" i="15"/>
  <c r="E80" i="15"/>
  <c r="E82" i="15"/>
  <c r="E74" i="16"/>
  <c r="E77" i="16" s="1"/>
  <c r="E93" i="16"/>
  <c r="D77" i="16"/>
  <c r="E80" i="16"/>
  <c r="E82" i="16"/>
  <c r="E74" i="17"/>
  <c r="E77" i="17" s="1"/>
  <c r="E93" i="17"/>
  <c r="D77" i="17"/>
  <c r="E80" i="17"/>
  <c r="E82" i="17"/>
  <c r="E74" i="12"/>
  <c r="E77" i="12" s="1"/>
  <c r="E93" i="12"/>
  <c r="D77" i="12"/>
  <c r="E80" i="12"/>
  <c r="E82" i="12"/>
  <c r="E80" i="13"/>
  <c r="E82" i="13"/>
  <c r="E74" i="6"/>
  <c r="E77" i="6" s="1"/>
  <c r="E93" i="6"/>
  <c r="D77" i="6"/>
  <c r="E80" i="6"/>
  <c r="E82" i="6"/>
  <c r="E74" i="1"/>
  <c r="E77" i="1" s="1"/>
  <c r="E93" i="1"/>
  <c r="D77" i="1"/>
  <c r="E80" i="1"/>
  <c r="E82" i="1"/>
  <c r="E80" i="4"/>
  <c r="E82" i="4"/>
  <c r="N13" i="9"/>
  <c r="M13" i="9"/>
  <c r="L13" i="9"/>
  <c r="J13" i="9"/>
  <c r="I13" i="9"/>
  <c r="H66" i="3" l="1"/>
  <c r="G66" i="3"/>
  <c r="F66" i="3"/>
  <c r="H65" i="3"/>
  <c r="G65" i="3"/>
  <c r="F65" i="3"/>
  <c r="H64" i="3"/>
  <c r="G64" i="3"/>
  <c r="F64" i="3"/>
  <c r="H63" i="3"/>
  <c r="G63" i="3"/>
  <c r="F63" i="3"/>
  <c r="H62" i="3"/>
  <c r="G62" i="3"/>
  <c r="F62" i="3"/>
  <c r="H56" i="3"/>
  <c r="G56" i="3"/>
  <c r="F56" i="3"/>
  <c r="H55" i="3"/>
  <c r="G55" i="3"/>
  <c r="F55" i="3"/>
  <c r="H54" i="3"/>
  <c r="G54" i="3"/>
  <c r="F54" i="3"/>
  <c r="H53" i="3"/>
  <c r="G53" i="3"/>
  <c r="F53" i="3"/>
  <c r="H49" i="3"/>
  <c r="G49" i="3"/>
  <c r="F49" i="3"/>
  <c r="H48" i="3"/>
  <c r="G48" i="3"/>
  <c r="F48" i="3"/>
  <c r="H47" i="3"/>
  <c r="G47" i="3"/>
  <c r="F47" i="3"/>
  <c r="H46" i="3"/>
  <c r="G46" i="3"/>
  <c r="F46" i="3"/>
  <c r="H42" i="3"/>
  <c r="G42" i="3"/>
  <c r="F42" i="3"/>
  <c r="H41" i="3"/>
  <c r="G41" i="3"/>
  <c r="F41" i="3"/>
  <c r="H40" i="3"/>
  <c r="G40" i="3"/>
  <c r="F40" i="3"/>
  <c r="H39" i="3"/>
  <c r="G39" i="3"/>
  <c r="F39" i="3"/>
  <c r="H31" i="3"/>
  <c r="G31" i="3"/>
  <c r="F31" i="3"/>
  <c r="H30" i="3"/>
  <c r="G30" i="3"/>
  <c r="F30" i="3"/>
  <c r="H29" i="3"/>
  <c r="G29" i="3"/>
  <c r="F29" i="3"/>
  <c r="H28" i="3"/>
  <c r="G28" i="3"/>
  <c r="F28" i="3"/>
  <c r="H25" i="3"/>
  <c r="G25" i="3"/>
  <c r="F25" i="3"/>
  <c r="H24" i="3"/>
  <c r="G24" i="3"/>
  <c r="F24" i="3"/>
  <c r="H23" i="3"/>
  <c r="G23" i="3"/>
  <c r="F23" i="3"/>
  <c r="H22" i="3"/>
  <c r="G22" i="3"/>
  <c r="F22" i="3"/>
  <c r="H19" i="3"/>
  <c r="G19" i="3"/>
  <c r="F19" i="3"/>
  <c r="H18" i="3"/>
  <c r="G18" i="3"/>
  <c r="F18" i="3"/>
  <c r="H17" i="3"/>
  <c r="G17" i="3"/>
  <c r="F17" i="3"/>
  <c r="H16" i="3"/>
  <c r="G16" i="3"/>
  <c r="F16" i="3"/>
  <c r="H13" i="3"/>
  <c r="G13" i="3"/>
  <c r="F13" i="3"/>
  <c r="H12" i="3"/>
  <c r="G12" i="3"/>
  <c r="F12" i="3"/>
  <c r="H11" i="3"/>
  <c r="G11" i="3"/>
  <c r="F11" i="3"/>
  <c r="H10" i="3"/>
  <c r="G10" i="3"/>
  <c r="F10" i="3"/>
  <c r="J11" i="9"/>
  <c r="E76" i="7"/>
  <c r="E72" i="7"/>
  <c r="D68" i="7"/>
  <c r="E67" i="7"/>
  <c r="D66" i="7"/>
  <c r="C66" i="7"/>
  <c r="F63" i="7" s="1"/>
  <c r="E65" i="7"/>
  <c r="E64" i="7"/>
  <c r="E63" i="7"/>
  <c r="F62" i="7"/>
  <c r="E62" i="7"/>
  <c r="K13" i="9" s="1"/>
  <c r="E60" i="7"/>
  <c r="E59" i="7"/>
  <c r="D57" i="7"/>
  <c r="G54" i="7" s="1"/>
  <c r="C57" i="7"/>
  <c r="F56" i="7"/>
  <c r="E56" i="7"/>
  <c r="G55" i="7"/>
  <c r="F55" i="7"/>
  <c r="E55" i="7"/>
  <c r="F54" i="7"/>
  <c r="E54" i="7"/>
  <c r="F53" i="7"/>
  <c r="E53" i="7"/>
  <c r="D50" i="7"/>
  <c r="C50" i="7"/>
  <c r="F48" i="7" s="1"/>
  <c r="E49" i="7"/>
  <c r="E48" i="7"/>
  <c r="F47" i="7"/>
  <c r="E47" i="7"/>
  <c r="E46" i="7"/>
  <c r="D43" i="7"/>
  <c r="C43" i="7"/>
  <c r="E42" i="7"/>
  <c r="E41" i="7"/>
  <c r="E40" i="7"/>
  <c r="E39" i="7"/>
  <c r="E34" i="7"/>
  <c r="D32" i="7"/>
  <c r="E32" i="7" s="1"/>
  <c r="C32" i="7"/>
  <c r="F31" i="7" s="1"/>
  <c r="G31" i="7"/>
  <c r="E31" i="7"/>
  <c r="G30" i="7"/>
  <c r="F30" i="7"/>
  <c r="E30" i="7"/>
  <c r="G29" i="7"/>
  <c r="F29" i="7"/>
  <c r="E29" i="7"/>
  <c r="E28" i="7"/>
  <c r="D26" i="7"/>
  <c r="C26" i="7"/>
  <c r="F25" i="7" s="1"/>
  <c r="E25" i="7"/>
  <c r="E24" i="7"/>
  <c r="E23" i="7"/>
  <c r="E22" i="7"/>
  <c r="D20" i="7"/>
  <c r="C20" i="7"/>
  <c r="E19" i="7"/>
  <c r="E18" i="7"/>
  <c r="E17" i="7"/>
  <c r="E16" i="7"/>
  <c r="E14" i="7"/>
  <c r="H12" i="7" s="1"/>
  <c r="D14" i="7"/>
  <c r="C14" i="7"/>
  <c r="F13" i="7" s="1"/>
  <c r="G13" i="7"/>
  <c r="E13" i="7"/>
  <c r="G12" i="7"/>
  <c r="E12" i="7"/>
  <c r="G11" i="7"/>
  <c r="E11" i="7"/>
  <c r="G10" i="7"/>
  <c r="E10" i="7"/>
  <c r="H10" i="7" s="1"/>
  <c r="E6" i="7"/>
  <c r="L12" i="9"/>
  <c r="M11" i="9"/>
  <c r="M12" i="9"/>
  <c r="N11" i="9"/>
  <c r="K11" i="9" l="1"/>
  <c r="E11" i="9"/>
  <c r="D70" i="7"/>
  <c r="D74" i="7" s="1"/>
  <c r="E92" i="7" s="1"/>
  <c r="F49" i="7"/>
  <c r="D79" i="7"/>
  <c r="F28" i="7"/>
  <c r="G28" i="7"/>
  <c r="D33" i="7"/>
  <c r="D77" i="7" s="1"/>
  <c r="H11" i="7"/>
  <c r="J12" i="9"/>
  <c r="H39" i="7"/>
  <c r="H40" i="7"/>
  <c r="H42" i="7"/>
  <c r="D35" i="7"/>
  <c r="H31" i="7"/>
  <c r="H30" i="7"/>
  <c r="H29" i="7"/>
  <c r="H28" i="7"/>
  <c r="F42" i="7"/>
  <c r="F41" i="7"/>
  <c r="F40" i="7"/>
  <c r="F39" i="7"/>
  <c r="H49" i="7"/>
  <c r="F22" i="7"/>
  <c r="F24" i="7"/>
  <c r="E26" i="7"/>
  <c r="H25" i="7" s="1"/>
  <c r="G25" i="7"/>
  <c r="G24" i="7"/>
  <c r="G23" i="7"/>
  <c r="G22" i="7"/>
  <c r="G66" i="7"/>
  <c r="C79" i="7"/>
  <c r="H13" i="7"/>
  <c r="F19" i="7"/>
  <c r="F18" i="7"/>
  <c r="F17" i="7"/>
  <c r="F16" i="7"/>
  <c r="H23" i="7"/>
  <c r="G53" i="7"/>
  <c r="E57" i="7"/>
  <c r="E20" i="7"/>
  <c r="F23" i="7"/>
  <c r="F46" i="7"/>
  <c r="E50" i="7"/>
  <c r="H46" i="7" s="1"/>
  <c r="G49" i="7"/>
  <c r="G48" i="7"/>
  <c r="G47" i="7"/>
  <c r="G46" i="7"/>
  <c r="G56" i="7"/>
  <c r="C68" i="7"/>
  <c r="C70" i="7" s="1"/>
  <c r="F65" i="7"/>
  <c r="F64" i="7"/>
  <c r="C33" i="7"/>
  <c r="G62" i="7"/>
  <c r="G63" i="7"/>
  <c r="G64" i="7"/>
  <c r="G65" i="7"/>
  <c r="E66" i="7"/>
  <c r="D78" i="7"/>
  <c r="F10" i="7"/>
  <c r="F11" i="7"/>
  <c r="F12" i="7"/>
  <c r="G16" i="7"/>
  <c r="G17" i="7"/>
  <c r="G18" i="7"/>
  <c r="G19" i="7"/>
  <c r="G39" i="7"/>
  <c r="G40" i="7"/>
  <c r="G41" i="7"/>
  <c r="G42" i="7"/>
  <c r="E43" i="7"/>
  <c r="H41" i="7" s="1"/>
  <c r="L11" i="9"/>
  <c r="N12" i="9"/>
  <c r="I11" i="9"/>
  <c r="I12" i="9"/>
  <c r="K12" i="9" l="1"/>
  <c r="E12" i="9"/>
  <c r="E68" i="7"/>
  <c r="C74" i="7"/>
  <c r="C77" i="7" s="1"/>
  <c r="E70" i="7"/>
  <c r="H24" i="7"/>
  <c r="C35" i="7"/>
  <c r="F66" i="7"/>
  <c r="H48" i="7"/>
  <c r="H64" i="7"/>
  <c r="H47" i="7"/>
  <c r="H22" i="7"/>
  <c r="H19" i="7"/>
  <c r="H17" i="7"/>
  <c r="H65" i="7"/>
  <c r="H62" i="7"/>
  <c r="C78" i="7"/>
  <c r="D82" i="7"/>
  <c r="E35" i="7"/>
  <c r="E80" i="7" s="1"/>
  <c r="D80" i="7"/>
  <c r="E78" i="7"/>
  <c r="K60" i="9" s="1"/>
  <c r="E79" i="7"/>
  <c r="H63" i="7"/>
  <c r="H56" i="7"/>
  <c r="H55" i="7"/>
  <c r="H54" i="7"/>
  <c r="H53" i="7"/>
  <c r="E33" i="7"/>
  <c r="C81" i="7"/>
  <c r="H18" i="7"/>
  <c r="H16" i="7"/>
  <c r="N56" i="9"/>
  <c r="N59" i="9" s="1"/>
  <c r="C56" i="9"/>
  <c r="E56" i="9"/>
  <c r="F56" i="9"/>
  <c r="G56" i="9"/>
  <c r="I56" i="9"/>
  <c r="J56" i="9"/>
  <c r="K56" i="9"/>
  <c r="L56" i="9"/>
  <c r="M56" i="9"/>
  <c r="C49" i="9"/>
  <c r="I49" i="9"/>
  <c r="N48" i="9"/>
  <c r="N46" i="9"/>
  <c r="I46" i="9"/>
  <c r="G46" i="9"/>
  <c r="F46" i="9"/>
  <c r="C46" i="9"/>
  <c r="N45" i="9"/>
  <c r="I45" i="9"/>
  <c r="G45" i="9"/>
  <c r="F45" i="9"/>
  <c r="E45" i="9"/>
  <c r="C45" i="9"/>
  <c r="N6" i="9"/>
  <c r="I6" i="9"/>
  <c r="G6" i="9"/>
  <c r="F6" i="9"/>
  <c r="E6" i="9"/>
  <c r="C6" i="9"/>
  <c r="N5" i="9"/>
  <c r="N9" i="9" s="1"/>
  <c r="I5" i="9"/>
  <c r="I9" i="9" s="1"/>
  <c r="G5" i="9"/>
  <c r="F5" i="9"/>
  <c r="E5" i="9"/>
  <c r="C5" i="9"/>
  <c r="E82" i="3"/>
  <c r="D82" i="3"/>
  <c r="C82" i="3"/>
  <c r="C81" i="3"/>
  <c r="E80" i="3"/>
  <c r="D80" i="3"/>
  <c r="C80" i="3"/>
  <c r="E82" i="7" l="1"/>
  <c r="N55" i="9"/>
  <c r="N58" i="9" s="1"/>
  <c r="N54" i="9"/>
  <c r="N57" i="9" s="1"/>
  <c r="E49" i="9"/>
  <c r="J49" i="9"/>
  <c r="C80" i="7"/>
  <c r="K49" i="9" s="1"/>
  <c r="C82" i="7"/>
  <c r="H66" i="7"/>
  <c r="C92" i="7"/>
  <c r="E74" i="7"/>
  <c r="E77" i="7" s="1"/>
  <c r="N49" i="9"/>
  <c r="N10" i="9"/>
  <c r="F49" i="9" l="1"/>
  <c r="G49" i="9"/>
  <c r="J5" i="9" l="1"/>
  <c r="K5" i="9"/>
  <c r="L5" i="9"/>
  <c r="M5" i="9"/>
  <c r="J6" i="9"/>
  <c r="K6" i="9"/>
  <c r="L6" i="9"/>
  <c r="M6" i="9"/>
  <c r="J45" i="9" l="1"/>
  <c r="J9" i="9" s="1"/>
  <c r="K45" i="9"/>
  <c r="K9" i="9" s="1"/>
  <c r="L45" i="9"/>
  <c r="L9" i="9" s="1"/>
  <c r="M45" i="9"/>
  <c r="M9" i="9" s="1"/>
  <c r="J46" i="9"/>
  <c r="J10" i="9" s="1"/>
  <c r="K46" i="9"/>
  <c r="K10" i="9" s="1"/>
  <c r="L46" i="9"/>
  <c r="L10" i="9" s="1"/>
  <c r="M46" i="9"/>
  <c r="M10" i="9" s="1"/>
  <c r="C54" i="9" l="1"/>
  <c r="E54" i="9"/>
  <c r="F54" i="9"/>
  <c r="G54" i="9"/>
  <c r="I54" i="9"/>
  <c r="I57" i="9" s="1"/>
  <c r="C55" i="9"/>
  <c r="E55" i="9"/>
  <c r="F55" i="9"/>
  <c r="G55" i="9"/>
  <c r="I55" i="9"/>
  <c r="I58" i="9" s="1"/>
  <c r="C9" i="9"/>
  <c r="E9" i="9"/>
  <c r="F9" i="9"/>
  <c r="G9" i="9"/>
  <c r="F10" i="9"/>
  <c r="G10" i="9"/>
  <c r="I10" i="9"/>
  <c r="E10" i="9"/>
  <c r="C10" i="9"/>
  <c r="M49" i="9"/>
  <c r="L49" i="9"/>
  <c r="K59" i="9" l="1"/>
  <c r="G59" i="9"/>
  <c r="C59" i="9"/>
  <c r="L59" i="9"/>
  <c r="F48" i="9"/>
  <c r="J59" i="9"/>
  <c r="F59" i="9"/>
  <c r="M59" i="9"/>
  <c r="M8" i="9"/>
  <c r="I59" i="9"/>
  <c r="I8" i="9"/>
  <c r="E59" i="9"/>
  <c r="E8" i="9"/>
  <c r="F8" i="9"/>
  <c r="J48" i="9"/>
  <c r="J8" i="9"/>
  <c r="K8" i="9"/>
  <c r="N8" i="9" l="1"/>
  <c r="M48" i="9"/>
  <c r="L8" i="9"/>
  <c r="L48" i="9"/>
  <c r="C8" i="9"/>
  <c r="C48" i="9"/>
  <c r="K48" i="9"/>
  <c r="I48" i="9"/>
  <c r="G8" i="9"/>
  <c r="G48" i="9"/>
  <c r="E48" i="9"/>
  <c r="E76" i="3" l="1"/>
  <c r="E72" i="3"/>
  <c r="E67" i="3"/>
  <c r="D66" i="3"/>
  <c r="C66" i="3"/>
  <c r="E65" i="3"/>
  <c r="E64" i="3"/>
  <c r="E63" i="3"/>
  <c r="E62" i="3"/>
  <c r="E60" i="3"/>
  <c r="E59" i="3"/>
  <c r="D57" i="3"/>
  <c r="C57" i="3"/>
  <c r="E56" i="3"/>
  <c r="E55" i="3"/>
  <c r="E54" i="3"/>
  <c r="E53" i="3"/>
  <c r="D50" i="3"/>
  <c r="C50" i="3"/>
  <c r="E49" i="3"/>
  <c r="E48" i="3"/>
  <c r="E47" i="3"/>
  <c r="E46" i="3"/>
  <c r="D43" i="3"/>
  <c r="E43" i="3" s="1"/>
  <c r="C43" i="3"/>
  <c r="E42" i="3"/>
  <c r="E41" i="3"/>
  <c r="E40" i="3"/>
  <c r="E39" i="3"/>
  <c r="E34" i="3"/>
  <c r="D32" i="3"/>
  <c r="E32" i="3" s="1"/>
  <c r="C32" i="3"/>
  <c r="E31" i="3"/>
  <c r="E30" i="3"/>
  <c r="E29" i="3"/>
  <c r="E28" i="3"/>
  <c r="D26" i="3"/>
  <c r="C26" i="3"/>
  <c r="E25" i="3"/>
  <c r="E24" i="3"/>
  <c r="E23" i="3"/>
  <c r="E22" i="3"/>
  <c r="D20" i="3"/>
  <c r="E20" i="3" s="1"/>
  <c r="C20" i="3"/>
  <c r="E19" i="3"/>
  <c r="E18" i="3"/>
  <c r="E17" i="3"/>
  <c r="E16" i="3"/>
  <c r="D14" i="3"/>
  <c r="C14" i="3"/>
  <c r="E13" i="3"/>
  <c r="E12" i="3"/>
  <c r="E11" i="3"/>
  <c r="E10" i="3"/>
  <c r="E6" i="3"/>
  <c r="E14" i="3" l="1"/>
  <c r="M55" i="9"/>
  <c r="M58" i="9" s="1"/>
  <c r="K55" i="9"/>
  <c r="K58" i="9" s="1"/>
  <c r="E26" i="3"/>
  <c r="E50" i="3"/>
  <c r="C33" i="3"/>
  <c r="C35" i="3" s="1"/>
  <c r="D33" i="3"/>
  <c r="C68" i="3"/>
  <c r="C70" i="3" s="1"/>
  <c r="C74" i="3" s="1"/>
  <c r="C93" i="3" s="1"/>
  <c r="E57" i="3"/>
  <c r="D68" i="3"/>
  <c r="D70" i="3" s="1"/>
  <c r="E66" i="3"/>
  <c r="J55" i="9" l="1"/>
  <c r="J58" i="9" s="1"/>
  <c r="L55" i="9"/>
  <c r="L58" i="9" s="1"/>
  <c r="M54" i="9"/>
  <c r="M57" i="9" s="1"/>
  <c r="L54" i="9"/>
  <c r="L57" i="9" s="1"/>
  <c r="E33" i="3"/>
  <c r="C77" i="3"/>
  <c r="D35" i="3"/>
  <c r="E68" i="3"/>
  <c r="E70" i="3"/>
  <c r="D74" i="3"/>
  <c r="J54" i="9" l="1"/>
  <c r="J57" i="9" s="1"/>
  <c r="K54" i="9"/>
  <c r="K57" i="9" s="1"/>
  <c r="E35" i="3"/>
  <c r="E93" i="3"/>
  <c r="E74" i="3"/>
  <c r="E77" i="3" s="1"/>
  <c r="D77" i="3"/>
  <c r="C58" i="9" l="1"/>
  <c r="C57" i="9"/>
  <c r="F58" i="9" l="1"/>
  <c r="E57" i="9" l="1"/>
  <c r="E58" i="9"/>
  <c r="G58" i="9" l="1"/>
  <c r="F57" i="9" l="1"/>
  <c r="G57" i="9" l="1"/>
</calcChain>
</file>

<file path=xl/sharedStrings.xml><?xml version="1.0" encoding="utf-8"?>
<sst xmlns="http://schemas.openxmlformats.org/spreadsheetml/2006/main" count="1600" uniqueCount="116">
  <si>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</si>
  <si>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</si>
  <si>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</si>
  <si>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</si>
  <si>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</si>
  <si>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</si>
  <si>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</si>
  <si>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</si>
  <si>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</si>
  <si>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</si>
  <si>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</si>
  <si>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</si>
  <si>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</si>
  <si>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</si>
  <si>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</si>
  <si>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</si>
  <si>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</si>
  <si>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</si>
  <si>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</si>
  <si>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</si>
  <si>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</si>
  <si>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</si>
  <si>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</si>
  <si>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</si>
  <si>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</si>
  <si>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</si>
  <si>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</si>
  <si>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</si>
  <si>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</si>
  <si>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</si>
  <si>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</si>
  <si>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</si>
  <si>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</si>
  <si>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</si>
  <si>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</si>
  <si>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</si>
  <si>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</si>
  <si>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</si>
  <si>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</si>
  <si>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</si>
  <si>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</si>
  <si>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</si>
  <si>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</si>
  <si>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</si>
  <si>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</si>
  <si>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</si>
  <si>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</si>
  <si>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</si>
  <si>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</si>
  <si>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</si>
  <si>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</si>
  <si>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</si>
  <si>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</si>
  <si>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</si>
  <si>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</si>
  <si>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</si>
  <si>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</si>
  <si>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</si>
  <si>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</si>
  <si>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</si>
  <si>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</si>
  <si>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</si>
  <si>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</si>
  <si>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</si>
  <si>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</si>
  <si>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</si>
  <si>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</si>
  <si>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</si>
  <si>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</si>
  <si>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</si>
  <si>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</si>
  <si>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</si>
  <si>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</si>
  <si>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</si>
  <si>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</si>
  <si>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</si>
  <si>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</si>
  <si>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</si>
  <si>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</si>
  <si>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</si>
  <si>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</si>
  <si>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</si>
  <si>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</si>
  <si>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</si>
  <si>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</si>
  <si>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</si>
  <si>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</si>
  <si>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s/n</t>
  </si>
  <si>
    <t>% cats intake</t>
  </si>
  <si>
    <t>% dog RTO</t>
  </si>
  <si>
    <t>computed intake totals</t>
  </si>
  <si>
    <t xml:space="preserve">NAME OF ORGANIZATION: </t>
  </si>
  <si>
    <t xml:space="preserve">DATE OF REPORT:  </t>
  </si>
  <si>
    <t>% transferred in</t>
  </si>
  <si>
    <t>percentage in each health</t>
  </si>
  <si>
    <t>category</t>
  </si>
  <si>
    <t>% of intake</t>
  </si>
  <si>
    <t>%healthy intake cats</t>
  </si>
  <si>
    <t>%healthy intake dogs</t>
  </si>
  <si>
    <t>`</t>
  </si>
  <si>
    <t>Live Release Rate</t>
  </si>
  <si>
    <t>save rate</t>
  </si>
  <si>
    <t>NAME OF ORGANIZATION: Alachua County, FL Coalition</t>
  </si>
  <si>
    <t>DATE OF REPORT:  (January 2011 - December 2011)</t>
  </si>
  <si>
    <t>DATE OF REPORT:  (January 2010 - December 2010)</t>
  </si>
  <si>
    <t>DATE OF REPORT:  (January 2009 - December 2009)</t>
  </si>
  <si>
    <t>NAME OF ORGANIZATION: Alachua County Coalition</t>
  </si>
  <si>
    <t>Baseline Year: January - December 2000</t>
  </si>
  <si>
    <t>Alachua County Animal Services</t>
  </si>
  <si>
    <t>From Other Maddie Partner Organizations (List each partner separately)</t>
  </si>
  <si>
    <t>Subtotal Intake From the Public</t>
  </si>
  <si>
    <t>Project Year 6: July 1, 2007 - June 30, 2008</t>
  </si>
  <si>
    <t>NAME OF ORGANIZATION: Alachua County, FL Coalition Summary</t>
  </si>
  <si>
    <t>DATE OF REPORT:  (January 2008 - December 2008)</t>
  </si>
  <si>
    <t>Year 4 statistical analysis says healthy deats at 3664 baseline</t>
  </si>
  <si>
    <t>Year 4 statistical analysis says intake11374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</si>
</sst>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00"/>
    <numFmt numFmtId="166" formatCode="&quot;$&quot;#,##0"/>
    <numFmt numFmtId="167" formatCode="#,##0.00;#,##0.00"/>
    <numFmt numFmtId="168" formatCode="0.0%"/>
  </numFmts>
  <fonts count="103" x14ac:knownFonts="1">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10"/>
      <color rgb="FF000000"/>
      <name val="Calibri"/>
      <family val="2"/>
      <scheme val="minor"/>
    </font>
    <font>
      <sz val="10"/>
      <name val="Calibri"/>
      <family val="2"/>
      <scheme val="minor"/>
    </font>
    <font>
      <b/>
      <sz val="10"/>
      <name val="Calibri"/>
      <family val="2"/>
      <scheme val="minor"/>
    </font>
    <font>
      <sz val="9"/>
      <name val="Calibri"/>
      <family val="2"/>
      <scheme val="minor"/>
    </font>
    <font>
      <sz val="10"/>
      <color rgb="FFFF0000"/>
      <name val="Arial"/>
      <family val="2"/>
    </font>
    <font>
      <sz val="8"/>
      <color rgb="FF000000"/>
      <name val="Arial Bold"/>
    </font>
    <font>
      <sz val="8"/>
      <color rgb="FF000000"/>
      <name val="Arial"/>
      <family val="2"/>
    </font>
    <font>
      <sz val="10"/>
      <color indexed="8"/>
      <name val="SansSerif"/>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6394">
    <xf numFmtId="0" fontId="0" fillId="0" borderId="0"/>
    <xf numFmtId="9" fontId="39" fillId="0" borderId="0" applyFont="0" applyFill="0" applyBorder="0" applyAlignment="0" applyProtection="0"/>
    <xf numFmtId="0" fontId="44" fillId="2" borderId="0" applyNumberFormat="0" applyBorder="0" applyAlignment="0" applyProtection="0"/>
    <xf numFmtId="0" fontId="45" fillId="3" borderId="0" applyNumberFormat="0" applyBorder="0" applyAlignment="0" applyProtection="0"/>
    <xf numFmtId="0" fontId="46" fillId="4" borderId="0" applyNumberFormat="0" applyBorder="0" applyAlignment="0" applyProtection="0"/>
    <xf numFmtId="0" fontId="47" fillId="5" borderId="15" applyNumberFormat="0" applyAlignment="0" applyProtection="0"/>
    <xf numFmtId="0" fontId="48" fillId="6" borderId="16" applyNumberFormat="0" applyAlignment="0" applyProtection="0"/>
    <xf numFmtId="0" fontId="49" fillId="6" borderId="15" applyNumberFormat="0" applyAlignment="0" applyProtection="0"/>
    <xf numFmtId="0" fontId="51" fillId="7" borderId="18" applyNumberFormat="0" applyAlignment="0" applyProtection="0"/>
    <xf numFmtId="0" fontId="5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5"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2" fillId="0" borderId="0"/>
    <xf numFmtId="0" fontId="70" fillId="0" borderId="0"/>
    <xf numFmtId="0" fontId="70" fillId="0" borderId="0"/>
    <xf numFmtId="0" fontId="71" fillId="0" borderId="0"/>
    <xf numFmtId="0" fontId="72" fillId="0" borderId="0"/>
    <xf numFmtId="0" fontId="2" fillId="0" borderId="0"/>
    <xf numFmtId="0" fontId="2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71" fillId="0" borderId="0"/>
    <xf numFmtId="0" fontId="2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2" fillId="0" borderId="0"/>
    <xf numFmtId="0" fontId="2" fillId="0" borderId="0"/>
    <xf numFmtId="0" fontId="72" fillId="0" borderId="0"/>
    <xf numFmtId="0" fontId="2" fillId="0" borderId="0"/>
    <xf numFmtId="0" fontId="2" fillId="0" borderId="0"/>
    <xf numFmtId="0" fontId="72" fillId="0" borderId="0"/>
    <xf numFmtId="0" fontId="70" fillId="0" borderId="0"/>
    <xf numFmtId="0" fontId="2" fillId="0" borderId="0"/>
    <xf numFmtId="0" fontId="2" fillId="0" borderId="0"/>
    <xf numFmtId="0" fontId="2" fillId="0" borderId="0"/>
    <xf numFmtId="0" fontId="72" fillId="0" borderId="0"/>
    <xf numFmtId="0" fontId="2" fillId="0" borderId="0"/>
    <xf numFmtId="0" fontId="71" fillId="0" borderId="0"/>
    <xf numFmtId="0" fontId="70"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xf numFmtId="0" fontId="70" fillId="0" borderId="0"/>
    <xf numFmtId="0" fontId="2" fillId="0" borderId="0"/>
    <xf numFmtId="0" fontId="72" fillId="0" borderId="0"/>
    <xf numFmtId="0" fontId="2" fillId="0" borderId="0"/>
    <xf numFmtId="0" fontId="2" fillId="0" borderId="0"/>
    <xf numFmtId="0" fontId="72" fillId="0" borderId="0"/>
    <xf numFmtId="0" fontId="72" fillId="0" borderId="0"/>
    <xf numFmtId="0" fontId="2" fillId="0" borderId="0"/>
    <xf numFmtId="0" fontId="2" fillId="0" borderId="0"/>
    <xf numFmtId="0" fontId="72" fillId="0" borderId="0"/>
    <xf numFmtId="0" fontId="70" fillId="0" borderId="0"/>
    <xf numFmtId="0" fontId="72" fillId="0" borderId="0"/>
    <xf numFmtId="0" fontId="70" fillId="0" borderId="0"/>
    <xf numFmtId="0" fontId="2" fillId="0" borderId="0"/>
    <xf numFmtId="0" fontId="2" fillId="0" borderId="0"/>
    <xf numFmtId="0" fontId="2" fillId="0" borderId="0"/>
    <xf numFmtId="0" fontId="72" fillId="0" borderId="0"/>
    <xf numFmtId="0" fontId="2" fillId="0" borderId="0"/>
    <xf numFmtId="0" fontId="72" fillId="0" borderId="0"/>
    <xf numFmtId="0" fontId="2" fillId="0" borderId="0"/>
    <xf numFmtId="0" fontId="72"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2" fillId="0" borderId="0"/>
    <xf numFmtId="0" fontId="70" fillId="0" borderId="0"/>
    <xf numFmtId="0" fontId="70" fillId="0" borderId="0"/>
    <xf numFmtId="0" fontId="71" fillId="0" borderId="0"/>
    <xf numFmtId="0" fontId="2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2" fillId="0" borderId="0"/>
    <xf numFmtId="0" fontId="2" fillId="0" borderId="0"/>
    <xf numFmtId="0" fontId="2" fillId="0" borderId="0"/>
    <xf numFmtId="0" fontId="71" fillId="0" borderId="0"/>
    <xf numFmtId="0" fontId="20" fillId="0" borderId="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1" fillId="0" borderId="0"/>
    <xf numFmtId="0" fontId="74" fillId="36" borderId="0" applyNumberFormat="0" applyBorder="0" applyAlignment="0" applyProtection="0"/>
    <xf numFmtId="0" fontId="74" fillId="36" borderId="0" applyNumberFormat="0" applyBorder="0" applyAlignment="0" applyProtection="0"/>
    <xf numFmtId="0" fontId="71" fillId="0" borderId="0"/>
    <xf numFmtId="0" fontId="74" fillId="39"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7" fillId="51" borderId="23" applyNumberFormat="0" applyAlignment="0" applyProtection="0"/>
    <xf numFmtId="0" fontId="77" fillId="51" borderId="23" applyNumberFormat="0" applyAlignment="0" applyProtection="0"/>
    <xf numFmtId="0" fontId="78" fillId="52" borderId="24" applyNumberFormat="0" applyAlignment="0" applyProtection="0"/>
    <xf numFmtId="0" fontId="78" fillId="52" borderId="24" applyNumberFormat="0" applyAlignment="0" applyProtection="0"/>
    <xf numFmtId="0" fontId="5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35" borderId="0" applyNumberFormat="0" applyBorder="0" applyAlignment="0" applyProtection="0"/>
    <xf numFmtId="0" fontId="80" fillId="35" borderId="0" applyNumberFormat="0" applyBorder="0" applyAlignment="0" applyProtection="0"/>
    <xf numFmtId="0" fontId="41" fillId="0" borderId="12"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42" fillId="0" borderId="13"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43" fillId="0" borderId="14" applyNumberFormat="0" applyFill="0" applyAlignment="0" applyProtection="0"/>
    <xf numFmtId="0" fontId="83" fillId="0" borderId="27" applyNumberFormat="0" applyFill="0" applyAlignment="0" applyProtection="0"/>
    <xf numFmtId="0" fontId="83" fillId="0" borderId="27" applyNumberFormat="0" applyFill="0" applyAlignment="0" applyProtection="0"/>
    <xf numFmtId="0" fontId="4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38" borderId="23" applyNumberFormat="0" applyAlignment="0" applyProtection="0"/>
    <xf numFmtId="0" fontId="84" fillId="38" borderId="23" applyNumberFormat="0" applyAlignment="0" applyProtection="0"/>
    <xf numFmtId="0" fontId="50" fillId="0" borderId="17"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53" borderId="0" applyNumberFormat="0" applyBorder="0" applyAlignment="0" applyProtection="0"/>
    <xf numFmtId="0" fontId="86"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7" fillId="51" borderId="30" applyNumberFormat="0" applyAlignment="0" applyProtection="0"/>
    <xf numFmtId="0" fontId="87" fillId="51" borderId="30" applyNumberFormat="0" applyAlignment="0" applyProtection="0"/>
    <xf numFmtId="0" fontId="4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4" fillId="0" borderId="20"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5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0" fillId="0" borderId="0"/>
    <xf numFmtId="0" fontId="71" fillId="0" borderId="0"/>
    <xf numFmtId="0" fontId="71" fillId="0" borderId="0"/>
    <xf numFmtId="0" fontId="71" fillId="0" borderId="0"/>
    <xf numFmtId="0" fontId="2" fillId="0" borderId="0"/>
    <xf numFmtId="0" fontId="74" fillId="38" borderId="0" applyNumberFormat="0" applyBorder="0" applyAlignment="0" applyProtection="0"/>
    <xf numFmtId="0" fontId="79" fillId="0" borderId="0" applyNumberFormat="0" applyFill="0" applyBorder="0" applyAlignment="0" applyProtection="0"/>
    <xf numFmtId="0" fontId="78" fillId="52" borderId="24" applyNumberFormat="0" applyAlignment="0" applyProtection="0"/>
    <xf numFmtId="0" fontId="75" fillId="50" borderId="0" applyNumberFormat="0" applyBorder="0" applyAlignment="0" applyProtection="0"/>
    <xf numFmtId="0" fontId="75" fillId="49" borderId="0" applyNumberFormat="0" applyBorder="0" applyAlignment="0" applyProtection="0"/>
    <xf numFmtId="0" fontId="82" fillId="0" borderId="26" applyNumberFormat="0" applyFill="0" applyAlignment="0" applyProtection="0"/>
    <xf numFmtId="0" fontId="74" fillId="42" borderId="0" applyNumberFormat="0" applyBorder="0" applyAlignment="0" applyProtection="0"/>
    <xf numFmtId="0" fontId="75" fillId="46" borderId="0" applyNumberFormat="0" applyBorder="0" applyAlignment="0" applyProtection="0"/>
    <xf numFmtId="0" fontId="74" fillId="41" borderId="0" applyNumberFormat="0" applyBorder="0" applyAlignment="0" applyProtection="0"/>
    <xf numFmtId="0" fontId="89" fillId="0" borderId="31" applyNumberFormat="0" applyFill="0" applyAlignment="0" applyProtection="0"/>
    <xf numFmtId="0" fontId="75" fillId="41" borderId="0" applyNumberFormat="0" applyBorder="0" applyAlignment="0" applyProtection="0"/>
    <xf numFmtId="0" fontId="20" fillId="54" borderId="29" applyNumberFormat="0" applyFont="0" applyAlignment="0" applyProtection="0"/>
    <xf numFmtId="0" fontId="20" fillId="0" borderId="0"/>
    <xf numFmtId="0" fontId="84" fillId="38" borderId="23" applyNumberFormat="0" applyAlignment="0" applyProtection="0"/>
    <xf numFmtId="0" fontId="74"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0" fillId="0" borderId="0" applyNumberFormat="0" applyFill="0" applyBorder="0" applyAlignment="0" applyProtection="0"/>
    <xf numFmtId="0" fontId="88" fillId="0" borderId="0" applyNumberFormat="0" applyFill="0" applyBorder="0" applyAlignment="0" applyProtection="0"/>
    <xf numFmtId="0" fontId="87" fillId="51" borderId="30" applyNumberFormat="0" applyAlignment="0" applyProtection="0"/>
    <xf numFmtId="0" fontId="86" fillId="53" borderId="0" applyNumberFormat="0" applyBorder="0" applyAlignment="0" applyProtection="0"/>
    <xf numFmtId="0" fontId="85" fillId="0" borderId="28" applyNumberFormat="0" applyFill="0" applyAlignment="0" applyProtection="0"/>
    <xf numFmtId="0" fontId="83" fillId="0" borderId="0" applyNumberFormat="0" applyFill="0" applyBorder="0" applyAlignment="0" applyProtection="0"/>
    <xf numFmtId="0" fontId="83" fillId="0" borderId="27" applyNumberFormat="0" applyFill="0" applyAlignment="0" applyProtection="0"/>
    <xf numFmtId="0" fontId="81" fillId="0" borderId="25" applyNumberFormat="0" applyFill="0" applyAlignment="0" applyProtection="0"/>
    <xf numFmtId="0" fontId="80" fillId="35" borderId="0" applyNumberFormat="0" applyBorder="0" applyAlignment="0" applyProtection="0"/>
    <xf numFmtId="0" fontId="77" fillId="51" borderId="23" applyNumberFormat="0" applyAlignment="0" applyProtection="0"/>
    <xf numFmtId="0" fontId="76" fillId="34" borderId="0" applyNumberFormat="0" applyBorder="0" applyAlignment="0" applyProtection="0"/>
    <xf numFmtId="0" fontId="75" fillId="45" borderId="0" applyNumberFormat="0" applyBorder="0" applyAlignment="0" applyProtection="0"/>
    <xf numFmtId="0" fontId="75" fillId="44" borderId="0" applyNumberFormat="0" applyBorder="0" applyAlignment="0" applyProtection="0"/>
    <xf numFmtId="0" fontId="75" fillId="48" borderId="0" applyNumberFormat="0" applyBorder="0" applyAlignment="0" applyProtection="0"/>
    <xf numFmtId="0" fontId="75" fillId="47" borderId="0" applyNumberFormat="0" applyBorder="0" applyAlignment="0" applyProtection="0"/>
    <xf numFmtId="0" fontId="75" fillId="45" borderId="0" applyNumberFormat="0" applyBorder="0" applyAlignment="0" applyProtection="0"/>
    <xf numFmtId="0" fontId="75" fillId="44"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4" fillId="39" borderId="0" applyNumberFormat="0" applyBorder="0" applyAlignment="0" applyProtection="0"/>
    <xf numFmtId="0" fontId="74"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4" fillId="40" borderId="0" applyNumberFormat="0" applyBorder="0" applyAlignment="0" applyProtection="0"/>
    <xf numFmtId="0" fontId="74" fillId="39"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1"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1"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4" fillId="42" borderId="0" applyNumberFormat="0" applyBorder="0" applyAlignment="0" applyProtection="0"/>
    <xf numFmtId="0" fontId="2" fillId="8" borderId="19" applyNumberFormat="0" applyFont="0" applyAlignment="0" applyProtection="0"/>
    <xf numFmtId="0" fontId="74"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74"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75"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75" fillId="45" borderId="0" applyNumberFormat="0" applyBorder="0" applyAlignment="0" applyProtection="0"/>
    <xf numFmtId="0" fontId="89"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85" fillId="0" borderId="28" applyNumberFormat="0" applyFill="0" applyAlignment="0" applyProtection="0"/>
    <xf numFmtId="0" fontId="20" fillId="0" borderId="0"/>
    <xf numFmtId="0" fontId="2" fillId="0" borderId="0"/>
    <xf numFmtId="0" fontId="76" fillId="34" borderId="0" applyNumberFormat="0" applyBorder="0" applyAlignment="0" applyProtection="0"/>
    <xf numFmtId="0" fontId="71" fillId="0" borderId="0"/>
    <xf numFmtId="0" fontId="71" fillId="0" borderId="0"/>
    <xf numFmtId="0" fontId="84" fillId="38" borderId="23" applyNumberFormat="0" applyAlignment="0" applyProtection="0"/>
    <xf numFmtId="0" fontId="83" fillId="0" borderId="27" applyNumberFormat="0" applyFill="0" applyAlignment="0" applyProtection="0"/>
    <xf numFmtId="0" fontId="79" fillId="0" borderId="0" applyNumberFormat="0" applyFill="0" applyBorder="0" applyAlignment="0" applyProtection="0"/>
    <xf numFmtId="0" fontId="74" fillId="33" borderId="0" applyNumberFormat="0" applyBorder="0" applyAlignment="0" applyProtection="0"/>
    <xf numFmtId="0" fontId="78" fillId="52" borderId="24" applyNumberFormat="0" applyAlignment="0" applyProtection="0"/>
    <xf numFmtId="0" fontId="77" fillId="51" borderId="23" applyNumberFormat="0" applyAlignment="0" applyProtection="0"/>
    <xf numFmtId="0" fontId="75"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1" fillId="0" borderId="0"/>
    <xf numFmtId="0" fontId="20" fillId="0" borderId="0"/>
    <xf numFmtId="0" fontId="74" fillId="34" borderId="0" applyNumberFormat="0" applyBorder="0" applyAlignment="0" applyProtection="0"/>
    <xf numFmtId="0" fontId="86"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74" fillId="33" borderId="0" applyNumberFormat="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5"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86" fillId="53" borderId="0" applyNumberFormat="0" applyBorder="0" applyAlignment="0" applyProtection="0"/>
    <xf numFmtId="0" fontId="90" fillId="0" borderId="0" applyNumberFormat="0" applyFill="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5" fillId="43" borderId="0" applyNumberFormat="0" applyBorder="0" applyAlignment="0" applyProtection="0"/>
    <xf numFmtId="0" fontId="75"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4" fillId="35" borderId="0" applyNumberFormat="0" applyBorder="0" applyAlignment="0" applyProtection="0"/>
    <xf numFmtId="0" fontId="75" fillId="41" borderId="0" applyNumberFormat="0" applyBorder="0" applyAlignment="0" applyProtection="0"/>
    <xf numFmtId="0" fontId="74"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1" fillId="0" borderId="0"/>
    <xf numFmtId="0" fontId="70" fillId="0" borderId="0"/>
    <xf numFmtId="0" fontId="20" fillId="54" borderId="29" applyNumberFormat="0" applyFont="0" applyAlignment="0" applyProtection="0"/>
    <xf numFmtId="0" fontId="71" fillId="0" borderId="0"/>
    <xf numFmtId="0" fontId="71" fillId="0" borderId="0"/>
    <xf numFmtId="0" fontId="71" fillId="0" borderId="0"/>
    <xf numFmtId="0" fontId="91" fillId="0" borderId="0"/>
    <xf numFmtId="0" fontId="70" fillId="0" borderId="0"/>
    <xf numFmtId="0" fontId="20" fillId="0" borderId="0"/>
    <xf numFmtId="0" fontId="20" fillId="0" borderId="0"/>
    <xf numFmtId="0" fontId="20" fillId="0" borderId="0"/>
    <xf numFmtId="0" fontId="91" fillId="0" borderId="0"/>
    <xf numFmtId="0" fontId="20" fillId="0" borderId="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74"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0" fillId="0" borderId="0"/>
    <xf numFmtId="0" fontId="2" fillId="31" borderId="0" applyNumberFormat="0" applyBorder="0" applyAlignment="0" applyProtection="0"/>
    <xf numFmtId="0" fontId="20" fillId="0" borderId="0"/>
    <xf numFmtId="0" fontId="90" fillId="0" borderId="0" applyNumberFormat="0" applyFill="0" applyBorder="0" applyAlignment="0" applyProtection="0"/>
    <xf numFmtId="0" fontId="80" fillId="35" borderId="0" applyNumberFormat="0" applyBorder="0" applyAlignment="0" applyProtection="0"/>
    <xf numFmtId="0" fontId="79" fillId="0" borderId="0" applyNumberFormat="0" applyFill="0" applyBorder="0" applyAlignment="0" applyProtection="0"/>
    <xf numFmtId="0" fontId="74" fillId="34" borderId="0" applyNumberFormat="0" applyBorder="0" applyAlignment="0" applyProtection="0"/>
    <xf numFmtId="0" fontId="78" fillId="52" borderId="24" applyNumberFormat="0" applyAlignment="0" applyProtection="0"/>
    <xf numFmtId="0" fontId="76" fillId="34" borderId="0" applyNumberFormat="0" applyBorder="0" applyAlignment="0" applyProtection="0"/>
    <xf numFmtId="0" fontId="75" fillId="50" borderId="0" applyNumberFormat="0" applyBorder="0" applyAlignment="0" applyProtection="0"/>
    <xf numFmtId="0" fontId="75" fillId="44" borderId="0" applyNumberFormat="0" applyBorder="0" applyAlignment="0" applyProtection="0"/>
    <xf numFmtId="0" fontId="75" fillId="49" borderId="0" applyNumberFormat="0" applyBorder="0" applyAlignment="0" applyProtection="0"/>
    <xf numFmtId="0" fontId="75" fillId="47" borderId="0" applyNumberFormat="0" applyBorder="0" applyAlignment="0" applyProtection="0"/>
    <xf numFmtId="0" fontId="75"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1" fillId="0" borderId="0"/>
    <xf numFmtId="0" fontId="71" fillId="0" borderId="0"/>
    <xf numFmtId="0" fontId="71" fillId="0" borderId="0"/>
    <xf numFmtId="0" fontId="2" fillId="22" borderId="0" applyNumberFormat="0" applyBorder="0" applyAlignment="0" applyProtection="0"/>
    <xf numFmtId="0" fontId="71" fillId="0" borderId="0"/>
    <xf numFmtId="0" fontId="85" fillId="0" borderId="28" applyNumberFormat="0" applyFill="0" applyAlignment="0" applyProtection="0"/>
    <xf numFmtId="0" fontId="2" fillId="30" borderId="0" applyNumberFormat="0" applyBorder="0" applyAlignment="0" applyProtection="0"/>
    <xf numFmtId="0" fontId="2" fillId="0" borderId="0"/>
    <xf numFmtId="0" fontId="74" fillId="34" borderId="0" applyNumberFormat="0" applyBorder="0" applyAlignment="0" applyProtection="0"/>
    <xf numFmtId="0" fontId="74" fillId="36" borderId="0" applyNumberFormat="0" applyBorder="0" applyAlignment="0" applyProtection="0"/>
    <xf numFmtId="0" fontId="2" fillId="23" borderId="0" applyNumberFormat="0" applyBorder="0" applyAlignment="0" applyProtection="0"/>
    <xf numFmtId="0" fontId="70" fillId="0" borderId="0"/>
    <xf numFmtId="0" fontId="2" fillId="27" borderId="0" applyNumberFormat="0" applyBorder="0" applyAlignment="0" applyProtection="0"/>
    <xf numFmtId="0" fontId="71"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87" fillId="51" borderId="30" applyNumberFormat="0" applyAlignment="0" applyProtection="0"/>
    <xf numFmtId="0" fontId="75" fillId="44" borderId="0" applyNumberFormat="0" applyBorder="0" applyAlignment="0" applyProtection="0"/>
    <xf numFmtId="0" fontId="74"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74" fillId="34" borderId="0" applyNumberFormat="0" applyBorder="0" applyAlignment="0" applyProtection="0"/>
    <xf numFmtId="0" fontId="20" fillId="0" borderId="0"/>
    <xf numFmtId="0" fontId="83"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76" fillId="34" borderId="0" applyNumberFormat="0" applyBorder="0" applyAlignment="0" applyProtection="0"/>
    <xf numFmtId="0" fontId="74"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6" fillId="34" borderId="0" applyNumberFormat="0" applyBorder="0" applyAlignment="0" applyProtection="0"/>
    <xf numFmtId="0" fontId="81" fillId="0" borderId="25" applyNumberFormat="0" applyFill="0" applyAlignment="0" applyProtection="0"/>
    <xf numFmtId="0" fontId="71"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7"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2"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4" fillId="38" borderId="23" applyNumberFormat="0" applyAlignment="0" applyProtection="0"/>
    <xf numFmtId="0" fontId="74"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89" fillId="0" borderId="31" applyNumberFormat="0" applyFill="0" applyAlignment="0" applyProtection="0"/>
    <xf numFmtId="0" fontId="83"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20" fillId="54" borderId="29" applyNumberFormat="0" applyFont="0" applyAlignment="0" applyProtection="0"/>
    <xf numFmtId="0" fontId="70" fillId="0" borderId="0"/>
    <xf numFmtId="0" fontId="20" fillId="0" borderId="0"/>
    <xf numFmtId="0" fontId="91" fillId="0" borderId="0"/>
    <xf numFmtId="0" fontId="71" fillId="0" borderId="0"/>
    <xf numFmtId="0" fontId="71" fillId="0" borderId="0"/>
    <xf numFmtId="0" fontId="71" fillId="0" borderId="0"/>
    <xf numFmtId="0" fontId="70" fillId="0" borderId="0"/>
    <xf numFmtId="0" fontId="71" fillId="0" borderId="0"/>
    <xf numFmtId="0" fontId="91" fillId="0" borderId="0"/>
    <xf numFmtId="0" fontId="20" fillId="0" borderId="0"/>
    <xf numFmtId="0" fontId="20" fillId="0" borderId="0"/>
    <xf numFmtId="0" fontId="71" fillId="0" borderId="0"/>
    <xf numFmtId="0" fontId="20" fillId="0" borderId="0"/>
    <xf numFmtId="0" fontId="71"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1" fillId="0" borderId="0"/>
    <xf numFmtId="0" fontId="71" fillId="0" borderId="0"/>
    <xf numFmtId="0" fontId="91" fillId="0" borderId="0"/>
    <xf numFmtId="0" fontId="20" fillId="0" borderId="0"/>
    <xf numFmtId="0" fontId="20" fillId="0" borderId="0"/>
    <xf numFmtId="0" fontId="20" fillId="0" borderId="0"/>
    <xf numFmtId="0" fontId="20" fillId="0" borderId="0"/>
    <xf numFmtId="0" fontId="71" fillId="0" borderId="0"/>
    <xf numFmtId="0" fontId="91" fillId="0" borderId="0"/>
    <xf numFmtId="0" fontId="71" fillId="0" borderId="0"/>
    <xf numFmtId="0" fontId="20" fillId="0" borderId="0"/>
    <xf numFmtId="0" fontId="91" fillId="0" borderId="0"/>
    <xf numFmtId="0" fontId="71" fillId="0" borderId="0"/>
    <xf numFmtId="0" fontId="71" fillId="0" borderId="0"/>
    <xf numFmtId="0" fontId="20" fillId="0" borderId="0"/>
    <xf numFmtId="0" fontId="71" fillId="0" borderId="0"/>
    <xf numFmtId="0" fontId="20" fillId="0" borderId="0"/>
    <xf numFmtId="0" fontId="70" fillId="0" borderId="0"/>
    <xf numFmtId="0" fontId="20" fillId="0" borderId="0"/>
    <xf numFmtId="0" fontId="20" fillId="0" borderId="0"/>
    <xf numFmtId="0" fontId="71" fillId="0" borderId="0"/>
    <xf numFmtId="0" fontId="71"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1"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1" fillId="0" borderId="0"/>
    <xf numFmtId="0" fontId="71" fillId="0" borderId="0"/>
    <xf numFmtId="0" fontId="71" fillId="0" borderId="0"/>
    <xf numFmtId="0" fontId="71" fillId="0" borderId="0"/>
    <xf numFmtId="0" fontId="20" fillId="54" borderId="29" applyNumberFormat="0" applyFont="0" applyAlignment="0" applyProtection="0"/>
    <xf numFmtId="0" fontId="20" fillId="0" borderId="0"/>
    <xf numFmtId="0" fontId="20" fillId="0" borderId="0"/>
    <xf numFmtId="0" fontId="71" fillId="0" borderId="0"/>
    <xf numFmtId="0" fontId="91" fillId="0" borderId="0"/>
    <xf numFmtId="0" fontId="71" fillId="0" borderId="0"/>
    <xf numFmtId="0" fontId="20" fillId="0" borderId="0"/>
    <xf numFmtId="0" fontId="70" fillId="0" borderId="0"/>
    <xf numFmtId="0" fontId="20" fillId="0" borderId="0"/>
    <xf numFmtId="0" fontId="91" fillId="0" borderId="0"/>
    <xf numFmtId="0" fontId="70" fillId="0" borderId="0"/>
    <xf numFmtId="0" fontId="20" fillId="0" borderId="0"/>
    <xf numFmtId="0" fontId="20" fillId="0" borderId="0"/>
    <xf numFmtId="0" fontId="20" fillId="0" borderId="0"/>
    <xf numFmtId="0" fontId="20" fillId="54" borderId="29" applyNumberFormat="0" applyFont="0" applyAlignment="0" applyProtection="0"/>
    <xf numFmtId="0" fontId="71" fillId="0" borderId="0"/>
    <xf numFmtId="0" fontId="91" fillId="0" borderId="0"/>
    <xf numFmtId="0" fontId="71" fillId="0" borderId="0"/>
    <xf numFmtId="0" fontId="91" fillId="0" borderId="0"/>
    <xf numFmtId="0" fontId="20" fillId="0" borderId="0"/>
    <xf numFmtId="0" fontId="20" fillId="0" borderId="0"/>
    <xf numFmtId="0" fontId="20" fillId="0" borderId="0"/>
    <xf numFmtId="0" fontId="91" fillId="0" borderId="0"/>
    <xf numFmtId="0" fontId="71" fillId="0" borderId="0"/>
    <xf numFmtId="0" fontId="20" fillId="0" borderId="0"/>
    <xf numFmtId="0" fontId="20" fillId="54" borderId="29" applyNumberFormat="0" applyFont="0" applyAlignment="0" applyProtection="0"/>
    <xf numFmtId="0" fontId="91" fillId="0" borderId="0"/>
    <xf numFmtId="0" fontId="70" fillId="0" borderId="0"/>
    <xf numFmtId="0" fontId="71" fillId="0" borderId="0"/>
    <xf numFmtId="0" fontId="71" fillId="0" borderId="0"/>
    <xf numFmtId="0" fontId="20" fillId="0" borderId="0"/>
    <xf numFmtId="0" fontId="71" fillId="0" borderId="0"/>
    <xf numFmtId="0" fontId="20" fillId="54" borderId="29" applyNumberFormat="0" applyFont="0" applyAlignment="0" applyProtection="0"/>
    <xf numFmtId="0" fontId="20" fillId="0" borderId="0"/>
    <xf numFmtId="0" fontId="70" fillId="0" borderId="0"/>
    <xf numFmtId="0" fontId="71" fillId="0" borderId="0"/>
    <xf numFmtId="0" fontId="71" fillId="0" borderId="0"/>
    <xf numFmtId="0" fontId="71" fillId="0" borderId="0"/>
    <xf numFmtId="0" fontId="71" fillId="0" borderId="0"/>
    <xf numFmtId="0" fontId="20" fillId="0" borderId="0"/>
    <xf numFmtId="0" fontId="71" fillId="0" borderId="0"/>
    <xf numFmtId="0" fontId="91"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1" fillId="0" borderId="0"/>
    <xf numFmtId="0" fontId="20" fillId="54" borderId="29" applyNumberFormat="0" applyFont="0" applyAlignment="0" applyProtection="0"/>
    <xf numFmtId="0" fontId="70" fillId="0" borderId="0"/>
    <xf numFmtId="0" fontId="71" fillId="0" borderId="0"/>
    <xf numFmtId="0" fontId="71" fillId="0" borderId="0"/>
    <xf numFmtId="0" fontId="20" fillId="0" borderId="0"/>
    <xf numFmtId="0" fontId="20" fillId="0" borderId="0"/>
    <xf numFmtId="0" fontId="71" fillId="0" borderId="0"/>
    <xf numFmtId="0" fontId="91"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1"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1" fillId="0" borderId="0"/>
    <xf numFmtId="0" fontId="20" fillId="54" borderId="29" applyNumberFormat="0" applyFont="0" applyAlignment="0" applyProtection="0"/>
    <xf numFmtId="0" fontId="71" fillId="0" borderId="0"/>
    <xf numFmtId="0" fontId="20" fillId="0" borderId="0"/>
    <xf numFmtId="0" fontId="71" fillId="0" borderId="0"/>
    <xf numFmtId="0" fontId="71" fillId="0" borderId="0"/>
    <xf numFmtId="0" fontId="71" fillId="0" borderId="0"/>
    <xf numFmtId="0" fontId="20" fillId="0" borderId="0"/>
    <xf numFmtId="0" fontId="20" fillId="0" borderId="0"/>
    <xf numFmtId="0" fontId="91" fillId="0" borderId="0"/>
    <xf numFmtId="0" fontId="20" fillId="0" borderId="0"/>
    <xf numFmtId="0" fontId="70" fillId="0" borderId="0"/>
    <xf numFmtId="0" fontId="91" fillId="0" borderId="0"/>
    <xf numFmtId="0" fontId="20" fillId="0" borderId="0"/>
    <xf numFmtId="0" fontId="20" fillId="54" borderId="29" applyNumberFormat="0" applyFont="0" applyAlignment="0" applyProtection="0"/>
    <xf numFmtId="0" fontId="71" fillId="0" borderId="0"/>
    <xf numFmtId="0" fontId="71" fillId="0" borderId="0"/>
    <xf numFmtId="0" fontId="70" fillId="0" borderId="0"/>
    <xf numFmtId="0" fontId="91" fillId="0" borderId="0"/>
    <xf numFmtId="0" fontId="20" fillId="0" borderId="0"/>
    <xf numFmtId="0" fontId="20" fillId="0" borderId="0"/>
    <xf numFmtId="0" fontId="20" fillId="54" borderId="29" applyNumberFormat="0" applyFont="0" applyAlignment="0" applyProtection="0"/>
    <xf numFmtId="0" fontId="71" fillId="0" borderId="0"/>
    <xf numFmtId="0" fontId="71" fillId="0" borderId="0"/>
    <xf numFmtId="0" fontId="71" fillId="0" borderId="0"/>
    <xf numFmtId="0" fontId="20" fillId="0" borderId="0"/>
    <xf numFmtId="0" fontId="71" fillId="0" borderId="0"/>
    <xf numFmtId="0" fontId="71" fillId="0" borderId="0"/>
    <xf numFmtId="0" fontId="70" fillId="0" borderId="0"/>
    <xf numFmtId="0" fontId="71" fillId="0" borderId="0"/>
    <xf numFmtId="0" fontId="91" fillId="0" borderId="0"/>
    <xf numFmtId="0" fontId="71" fillId="0" borderId="0"/>
    <xf numFmtId="0" fontId="20" fillId="54" borderId="29" applyNumberFormat="0" applyFont="0" applyAlignment="0" applyProtection="0"/>
    <xf numFmtId="0" fontId="20" fillId="0" borderId="0"/>
    <xf numFmtId="0" fontId="20" fillId="0" borderId="0"/>
    <xf numFmtId="0" fontId="20" fillId="0" borderId="0"/>
    <xf numFmtId="0" fontId="71"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1" fillId="0" borderId="0"/>
    <xf numFmtId="0" fontId="20" fillId="54" borderId="29" applyNumberFormat="0" applyFont="0" applyAlignment="0" applyProtection="0"/>
    <xf numFmtId="0" fontId="71" fillId="0" borderId="0"/>
    <xf numFmtId="0" fontId="20" fillId="0" borderId="0"/>
    <xf numFmtId="0" fontId="71" fillId="0" borderId="0"/>
    <xf numFmtId="0" fontId="20" fillId="0" borderId="0"/>
    <xf numFmtId="0" fontId="20" fillId="0" borderId="0"/>
    <xf numFmtId="0" fontId="91" fillId="0" borderId="0"/>
    <xf numFmtId="0" fontId="71" fillId="0" borderId="0"/>
    <xf numFmtId="0" fontId="71"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1" fillId="0" borderId="0"/>
    <xf numFmtId="0" fontId="91" fillId="0" borderId="0"/>
    <xf numFmtId="0" fontId="71" fillId="0" borderId="0"/>
    <xf numFmtId="0" fontId="91" fillId="0" borderId="0"/>
    <xf numFmtId="0" fontId="20" fillId="0" borderId="0"/>
    <xf numFmtId="0" fontId="70" fillId="0" borderId="0"/>
    <xf numFmtId="0" fontId="20" fillId="0" borderId="0"/>
    <xf numFmtId="0" fontId="91" fillId="0" borderId="0"/>
    <xf numFmtId="0" fontId="20" fillId="0" borderId="0"/>
    <xf numFmtId="0" fontId="71" fillId="0" borderId="0"/>
    <xf numFmtId="0" fontId="20" fillId="0" borderId="0"/>
    <xf numFmtId="0" fontId="20" fillId="0" borderId="0"/>
    <xf numFmtId="0" fontId="71" fillId="0" borderId="0"/>
    <xf numFmtId="0" fontId="91" fillId="0" borderId="0"/>
    <xf numFmtId="0" fontId="20" fillId="0" borderId="0"/>
    <xf numFmtId="0" fontId="91" fillId="0" borderId="0"/>
    <xf numFmtId="0" fontId="20" fillId="0" borderId="0"/>
    <xf numFmtId="0" fontId="72" fillId="0" borderId="0"/>
    <xf numFmtId="0" fontId="70" fillId="0" borderId="0"/>
    <xf numFmtId="0" fontId="70" fillId="0" borderId="0"/>
    <xf numFmtId="0" fontId="71" fillId="0" borderId="0"/>
    <xf numFmtId="0" fontId="71" fillId="0" borderId="0"/>
    <xf numFmtId="0" fontId="20" fillId="0" borderId="0"/>
    <xf numFmtId="0" fontId="71" fillId="0" borderId="0"/>
    <xf numFmtId="0" fontId="70" fillId="0" borderId="0"/>
    <xf numFmtId="0" fontId="71" fillId="0" borderId="0"/>
    <xf numFmtId="0" fontId="71" fillId="0" borderId="0"/>
    <xf numFmtId="0" fontId="71" fillId="0" borderId="0"/>
    <xf numFmtId="0" fontId="71" fillId="0" borderId="0"/>
    <xf numFmtId="0" fontId="71" fillId="0" borderId="0"/>
    <xf numFmtId="0" fontId="77" fillId="51" borderId="23" applyNumberFormat="0" applyAlignment="0" applyProtection="0"/>
    <xf numFmtId="0" fontId="74" fillId="40" borderId="0" applyNumberFormat="0" applyBorder="0" applyAlignment="0" applyProtection="0"/>
    <xf numFmtId="0" fontId="75" fillId="45" borderId="0" applyNumberFormat="0" applyBorder="0" applyAlignment="0" applyProtection="0"/>
    <xf numFmtId="0" fontId="74" fillId="36" borderId="0" applyNumberFormat="0" applyBorder="0" applyAlignment="0" applyProtection="0"/>
    <xf numFmtId="0" fontId="75" fillId="44" borderId="0" applyNumberFormat="0" applyBorder="0" applyAlignment="0" applyProtection="0"/>
    <xf numFmtId="0" fontId="83"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4" fillId="34" borderId="0" applyNumberFormat="0" applyBorder="0" applyAlignment="0" applyProtection="0"/>
    <xf numFmtId="0" fontId="74" fillId="40" borderId="0" applyNumberFormat="0" applyBorder="0" applyAlignment="0" applyProtection="0"/>
    <xf numFmtId="0" fontId="74" fillId="42" borderId="0" applyNumberFormat="0" applyBorder="0" applyAlignment="0" applyProtection="0"/>
    <xf numFmtId="0" fontId="85" fillId="0" borderId="28" applyNumberFormat="0" applyFill="0" applyAlignment="0" applyProtection="0"/>
    <xf numFmtId="0" fontId="88" fillId="0" borderId="0" applyNumberFormat="0" applyFill="0" applyBorder="0" applyAlignment="0" applyProtection="0"/>
    <xf numFmtId="0" fontId="74" fillId="36" borderId="0" applyNumberFormat="0" applyBorder="0" applyAlignment="0" applyProtection="0"/>
    <xf numFmtId="0" fontId="74" fillId="39" borderId="0" applyNumberFormat="0" applyBorder="0" applyAlignment="0" applyProtection="0"/>
    <xf numFmtId="0" fontId="75" fillId="40" borderId="0" applyNumberFormat="0" applyBorder="0" applyAlignment="0" applyProtection="0"/>
    <xf numFmtId="0" fontId="88" fillId="0" borderId="0" applyNumberFormat="0" applyFill="0" applyBorder="0" applyAlignment="0" applyProtection="0"/>
    <xf numFmtId="0" fontId="75"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5" fillId="48" borderId="0" applyNumberFormat="0" applyBorder="0" applyAlignment="0" applyProtection="0"/>
    <xf numFmtId="0" fontId="75" fillId="45" borderId="0" applyNumberFormat="0" applyBorder="0" applyAlignment="0" applyProtection="0"/>
    <xf numFmtId="0" fontId="74" fillId="33" borderId="0" applyNumberFormat="0" applyBorder="0" applyAlignment="0" applyProtection="0"/>
    <xf numFmtId="0" fontId="81" fillId="0" borderId="25" applyNumberFormat="0" applyFill="0" applyAlignment="0" applyProtection="0"/>
    <xf numFmtId="0" fontId="86" fillId="53" borderId="0" applyNumberFormat="0" applyBorder="0" applyAlignment="0" applyProtection="0"/>
    <xf numFmtId="0" fontId="88" fillId="0" borderId="0" applyNumberFormat="0" applyFill="0" applyBorder="0" applyAlignment="0" applyProtection="0"/>
    <xf numFmtId="0" fontId="89"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7" fillId="51" borderId="30" applyNumberFormat="0" applyAlignment="0" applyProtection="0"/>
    <xf numFmtId="0" fontId="75"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7"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79"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5" fillId="47" borderId="0" applyNumberFormat="0" applyBorder="0" applyAlignment="0" applyProtection="0"/>
    <xf numFmtId="0" fontId="86" fillId="53" borderId="0" applyNumberFormat="0" applyBorder="0" applyAlignment="0" applyProtection="0"/>
    <xf numFmtId="0" fontId="2" fillId="0" borderId="0"/>
    <xf numFmtId="0" fontId="20" fillId="54" borderId="29" applyNumberFormat="0" applyFont="0" applyAlignment="0" applyProtection="0"/>
    <xf numFmtId="0" fontId="75"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80"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75" fillId="45" borderId="0" applyNumberFormat="0" applyBorder="0" applyAlignment="0" applyProtection="0"/>
    <xf numFmtId="0" fontId="70" fillId="0" borderId="0"/>
    <xf numFmtId="0" fontId="71" fillId="0" borderId="0"/>
    <xf numFmtId="0" fontId="71" fillId="0" borderId="0"/>
    <xf numFmtId="0" fontId="84" fillId="38" borderId="23" applyNumberFormat="0" applyAlignment="0" applyProtection="0"/>
    <xf numFmtId="0" fontId="74" fillId="33" borderId="0" applyNumberFormat="0" applyBorder="0" applyAlignment="0" applyProtection="0"/>
    <xf numFmtId="0" fontId="84" fillId="38" borderId="23" applyNumberFormat="0" applyAlignment="0" applyProtection="0"/>
    <xf numFmtId="0" fontId="75" fillId="46" borderId="0" applyNumberFormat="0" applyBorder="0" applyAlignment="0" applyProtection="0"/>
    <xf numFmtId="0" fontId="91" fillId="0" borderId="0"/>
    <xf numFmtId="0" fontId="74" fillId="40" borderId="0" applyNumberFormat="0" applyBorder="0" applyAlignment="0" applyProtection="0"/>
    <xf numFmtId="0" fontId="75" fillId="45" borderId="0" applyNumberFormat="0" applyBorder="0" applyAlignment="0" applyProtection="0"/>
    <xf numFmtId="0" fontId="74" fillId="36" borderId="0" applyNumberFormat="0" applyBorder="0" applyAlignment="0" applyProtection="0"/>
    <xf numFmtId="0" fontId="75" fillId="49" borderId="0" applyNumberFormat="0" applyBorder="0" applyAlignment="0" applyProtection="0"/>
    <xf numFmtId="0" fontId="75" fillId="46"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89" fillId="0" borderId="31" applyNumberFormat="0" applyFill="0" applyAlignment="0" applyProtection="0"/>
    <xf numFmtId="0" fontId="90" fillId="0" borderId="0" applyNumberFormat="0" applyFill="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5" fillId="46" borderId="0" applyNumberFormat="0" applyBorder="0" applyAlignment="0" applyProtection="0"/>
    <xf numFmtId="0" fontId="77" fillId="51" borderId="23" applyNumberFormat="0" applyAlignment="0" applyProtection="0"/>
    <xf numFmtId="0" fontId="74" fillId="38" borderId="0" applyNumberFormat="0" applyBorder="0" applyAlignment="0" applyProtection="0"/>
    <xf numFmtId="0" fontId="75" fillId="44" borderId="0" applyNumberFormat="0" applyBorder="0" applyAlignment="0" applyProtection="0"/>
    <xf numFmtId="0" fontId="75" fillId="48"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8" fillId="52" borderId="24" applyNumberFormat="0" applyAlignment="0" applyProtection="0"/>
    <xf numFmtId="0" fontId="74" fillId="41" borderId="0" applyNumberFormat="0" applyBorder="0" applyAlignment="0" applyProtection="0"/>
    <xf numFmtId="0" fontId="74" fillId="36" borderId="0" applyNumberFormat="0" applyBorder="0" applyAlignment="0" applyProtection="0"/>
    <xf numFmtId="0" fontId="82" fillId="0" borderId="26" applyNumberFormat="0" applyFill="0" applyAlignment="0" applyProtection="0"/>
    <xf numFmtId="0" fontId="75" fillId="40" borderId="0" applyNumberFormat="0" applyBorder="0" applyAlignment="0" applyProtection="0"/>
    <xf numFmtId="0" fontId="74" fillId="35" borderId="0" applyNumberFormat="0" applyBorder="0" applyAlignment="0" applyProtection="0"/>
    <xf numFmtId="0" fontId="74" fillId="39" borderId="0" applyNumberFormat="0" applyBorder="0" applyAlignment="0" applyProtection="0"/>
    <xf numFmtId="0" fontId="83" fillId="0" borderId="0" applyNumberFormat="0" applyFill="0" applyBorder="0" applyAlignment="0" applyProtection="0"/>
    <xf numFmtId="0" fontId="20" fillId="0" borderId="0"/>
    <xf numFmtId="0" fontId="74" fillId="42" borderId="0" applyNumberFormat="0" applyBorder="0" applyAlignment="0" applyProtection="0"/>
    <xf numFmtId="0" fontId="75" fillId="50" borderId="0" applyNumberFormat="0" applyBorder="0" applyAlignment="0" applyProtection="0"/>
    <xf numFmtId="0" fontId="75" fillId="44" borderId="0" applyNumberFormat="0" applyBorder="0" applyAlignment="0" applyProtection="0"/>
    <xf numFmtId="0" fontId="74" fillId="39" borderId="0" applyNumberFormat="0" applyBorder="0" applyAlignment="0" applyProtection="0"/>
    <xf numFmtId="0" fontId="74" fillId="35" borderId="0" applyNumberFormat="0" applyBorder="0" applyAlignment="0" applyProtection="0"/>
    <xf numFmtId="0" fontId="83" fillId="0" borderId="27" applyNumberFormat="0" applyFill="0" applyAlignment="0" applyProtection="0"/>
    <xf numFmtId="0" fontId="74" fillId="36" borderId="0" applyNumberFormat="0" applyBorder="0" applyAlignment="0" applyProtection="0"/>
    <xf numFmtId="0" fontId="80" fillId="35" borderId="0" applyNumberFormat="0" applyBorder="0" applyAlignment="0" applyProtection="0"/>
    <xf numFmtId="0" fontId="75" fillId="43" borderId="0" applyNumberFormat="0" applyBorder="0" applyAlignment="0" applyProtection="0"/>
    <xf numFmtId="0" fontId="75" fillId="49" borderId="0" applyNumberFormat="0" applyBorder="0" applyAlignment="0" applyProtection="0"/>
    <xf numFmtId="0" fontId="75" fillId="45" borderId="0" applyNumberFormat="0" applyBorder="0" applyAlignment="0" applyProtection="0"/>
    <xf numFmtId="0" fontId="75" fillId="48" borderId="0" applyNumberFormat="0" applyBorder="0" applyAlignment="0" applyProtection="0"/>
    <xf numFmtId="0" fontId="74" fillId="41" borderId="0" applyNumberFormat="0" applyBorder="0" applyAlignment="0" applyProtection="0"/>
    <xf numFmtId="0" fontId="75" fillId="47" borderId="0" applyNumberFormat="0" applyBorder="0" applyAlignment="0" applyProtection="0"/>
    <xf numFmtId="0" fontId="74" fillId="33" borderId="0" applyNumberFormat="0" applyBorder="0" applyAlignment="0" applyProtection="0"/>
    <xf numFmtId="0" fontId="75" fillId="41" borderId="0" applyNumberFormat="0" applyBorder="0" applyAlignment="0" applyProtection="0"/>
    <xf numFmtId="0" fontId="74" fillId="37" borderId="0" applyNumberFormat="0" applyBorder="0" applyAlignment="0" applyProtection="0"/>
    <xf numFmtId="0" fontId="81" fillId="0" borderId="25" applyNumberFormat="0" applyFill="0" applyAlignment="0" applyProtection="0"/>
    <xf numFmtId="0" fontId="74" fillId="36" borderId="0" applyNumberFormat="0" applyBorder="0" applyAlignment="0" applyProtection="0"/>
    <xf numFmtId="0" fontId="74" fillId="42" borderId="0" applyNumberFormat="0" applyBorder="0" applyAlignment="0" applyProtection="0"/>
    <xf numFmtId="0" fontId="74" fillId="34" borderId="0" applyNumberFormat="0" applyBorder="0" applyAlignment="0" applyProtection="0"/>
    <xf numFmtId="0" fontId="75" fillId="44" borderId="0" applyNumberFormat="0" applyBorder="0" applyAlignment="0" applyProtection="0"/>
    <xf numFmtId="0" fontId="75" fillId="47" borderId="0" applyNumberFormat="0" applyBorder="0" applyAlignment="0" applyProtection="0"/>
    <xf numFmtId="0" fontId="74" fillId="40" borderId="0" applyNumberFormat="0" applyBorder="0" applyAlignment="0" applyProtection="0"/>
    <xf numFmtId="0" fontId="75" fillId="44" borderId="0" applyNumberFormat="0" applyBorder="0" applyAlignment="0" applyProtection="0"/>
    <xf numFmtId="0" fontId="77" fillId="51" borderId="23" applyNumberFormat="0" applyAlignment="0" applyProtection="0"/>
    <xf numFmtId="0" fontId="75" fillId="41" borderId="0" applyNumberFormat="0" applyBorder="0" applyAlignment="0" applyProtection="0"/>
    <xf numFmtId="0" fontId="79" fillId="0" borderId="0" applyNumberFormat="0" applyFill="0" applyBorder="0" applyAlignment="0" applyProtection="0"/>
    <xf numFmtId="0" fontId="81" fillId="0" borderId="25" applyNumberFormat="0" applyFill="0" applyAlignment="0" applyProtection="0"/>
    <xf numFmtId="0" fontId="78" fillId="52" borderId="24" applyNumberFormat="0" applyAlignment="0" applyProtection="0"/>
    <xf numFmtId="0" fontId="75" fillId="45"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90" fillId="0" borderId="0" applyNumberFormat="0" applyFill="0" applyBorder="0" applyAlignment="0" applyProtection="0"/>
    <xf numFmtId="0" fontId="20" fillId="0" borderId="0"/>
    <xf numFmtId="0" fontId="88" fillId="0" borderId="0" applyNumberFormat="0" applyFill="0" applyBorder="0" applyAlignment="0" applyProtection="0"/>
    <xf numFmtId="0" fontId="20" fillId="54" borderId="29" applyNumberFormat="0" applyFont="0" applyAlignment="0" applyProtection="0"/>
    <xf numFmtId="0" fontId="71" fillId="0" borderId="0"/>
    <xf numFmtId="0" fontId="83" fillId="0" borderId="0" applyNumberFormat="0" applyFill="0" applyBorder="0" applyAlignment="0" applyProtection="0"/>
    <xf numFmtId="0" fontId="85" fillId="0" borderId="28" applyNumberFormat="0" applyFill="0" applyAlignment="0" applyProtection="0"/>
    <xf numFmtId="0" fontId="82" fillId="0" borderId="26" applyNumberFormat="0" applyFill="0" applyAlignment="0" applyProtection="0"/>
    <xf numFmtId="0" fontId="83" fillId="0" borderId="0" applyNumberFormat="0" applyFill="0" applyBorder="0" applyAlignment="0" applyProtection="0"/>
    <xf numFmtId="0" fontId="80" fillId="35" borderId="0" applyNumberFormat="0" applyBorder="0" applyAlignment="0" applyProtection="0"/>
    <xf numFmtId="0" fontId="82" fillId="0" borderId="26" applyNumberFormat="0" applyFill="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36"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75" fillId="43"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6" fillId="34" borderId="0" applyNumberFormat="0" applyBorder="0" applyAlignment="0" applyProtection="0"/>
    <xf numFmtId="0" fontId="77" fillId="51" borderId="23" applyNumberFormat="0" applyAlignment="0" applyProtection="0"/>
    <xf numFmtId="0" fontId="78" fillId="52" borderId="24" applyNumberFormat="0" applyAlignment="0" applyProtection="0"/>
    <xf numFmtId="0" fontId="74" fillId="34" borderId="0" applyNumberFormat="0" applyBorder="0" applyAlignment="0" applyProtection="0"/>
    <xf numFmtId="0" fontId="74" fillId="33" borderId="0" applyNumberFormat="0" applyBorder="0" applyAlignment="0" applyProtection="0"/>
    <xf numFmtId="0" fontId="79" fillId="0" borderId="0" applyNumberFormat="0" applyFill="0" applyBorder="0" applyAlignment="0" applyProtection="0"/>
    <xf numFmtId="0" fontId="80" fillId="35" borderId="0" applyNumberFormat="0" applyBorder="0" applyAlignment="0" applyProtection="0"/>
    <xf numFmtId="0" fontId="81" fillId="0" borderId="25" applyNumberFormat="0" applyFill="0" applyAlignment="0" applyProtection="0"/>
    <xf numFmtId="0" fontId="82" fillId="0" borderId="26" applyNumberFormat="0" applyFill="0" applyAlignment="0" applyProtection="0"/>
    <xf numFmtId="0" fontId="83" fillId="0" borderId="27" applyNumberFormat="0" applyFill="0" applyAlignment="0" applyProtection="0"/>
    <xf numFmtId="0" fontId="83" fillId="0" borderId="0" applyNumberFormat="0" applyFill="0" applyBorder="0" applyAlignment="0" applyProtection="0"/>
    <xf numFmtId="0" fontId="84" fillId="38" borderId="23" applyNumberFormat="0" applyAlignment="0" applyProtection="0"/>
    <xf numFmtId="0" fontId="85" fillId="0" borderId="28" applyNumberFormat="0" applyFill="0" applyAlignment="0" applyProtection="0"/>
    <xf numFmtId="0" fontId="86" fillId="53" borderId="0" applyNumberFormat="0" applyBorder="0" applyAlignment="0" applyProtection="0"/>
    <xf numFmtId="0" fontId="20" fillId="54" borderId="29" applyNumberFormat="0" applyFont="0" applyAlignment="0" applyProtection="0"/>
    <xf numFmtId="0" fontId="87" fillId="51" borderId="30" applyNumberFormat="0" applyAlignment="0" applyProtection="0"/>
    <xf numFmtId="0" fontId="88" fillId="0" borderId="0" applyNumberFormat="0" applyFill="0" applyBorder="0" applyAlignment="0" applyProtection="0"/>
    <xf numFmtId="0" fontId="89" fillId="0" borderId="31" applyNumberFormat="0" applyFill="0" applyAlignment="0" applyProtection="0"/>
    <xf numFmtId="0" fontId="90" fillId="0" borderId="0" applyNumberFormat="0" applyFill="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36" borderId="0" applyNumberFormat="0" applyBorder="0" applyAlignment="0" applyProtection="0"/>
    <xf numFmtId="0" fontId="74" fillId="39" borderId="0" applyNumberFormat="0" applyBorder="0" applyAlignment="0" applyProtection="0"/>
    <xf numFmtId="0" fontId="74" fillId="42" borderId="0" applyNumberFormat="0" applyBorder="0" applyAlignment="0" applyProtection="0"/>
    <xf numFmtId="0" fontId="75" fillId="43"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6" fillId="34" borderId="0" applyNumberFormat="0" applyBorder="0" applyAlignment="0" applyProtection="0"/>
    <xf numFmtId="0" fontId="77" fillId="51" borderId="23" applyNumberFormat="0" applyAlignment="0" applyProtection="0"/>
    <xf numFmtId="0" fontId="78" fillId="52" borderId="24" applyNumberFormat="0" applyAlignment="0" applyProtection="0"/>
    <xf numFmtId="0" fontId="2" fillId="10" borderId="0" applyNumberFormat="0" applyBorder="0" applyAlignment="0" applyProtection="0"/>
    <xf numFmtId="0" fontId="79" fillId="0" borderId="0" applyNumberFormat="0" applyFill="0" applyBorder="0" applyAlignment="0" applyProtection="0"/>
    <xf numFmtId="0" fontId="80" fillId="35" borderId="0" applyNumberFormat="0" applyBorder="0" applyAlignment="0" applyProtection="0"/>
    <xf numFmtId="0" fontId="81" fillId="0" borderId="25" applyNumberFormat="0" applyFill="0" applyAlignment="0" applyProtection="0"/>
    <xf numFmtId="0" fontId="82" fillId="0" borderId="26" applyNumberFormat="0" applyFill="0" applyAlignment="0" applyProtection="0"/>
    <xf numFmtId="0" fontId="83" fillId="0" borderId="27" applyNumberFormat="0" applyFill="0" applyAlignment="0" applyProtection="0"/>
    <xf numFmtId="0" fontId="83" fillId="0" borderId="0" applyNumberFormat="0" applyFill="0" applyBorder="0" applyAlignment="0" applyProtection="0"/>
    <xf numFmtId="0" fontId="84" fillId="38" borderId="23" applyNumberFormat="0" applyAlignment="0" applyProtection="0"/>
    <xf numFmtId="0" fontId="85" fillId="0" borderId="28" applyNumberFormat="0" applyFill="0" applyAlignment="0" applyProtection="0"/>
    <xf numFmtId="0" fontId="86" fillId="53" borderId="0" applyNumberFormat="0" applyBorder="0" applyAlignment="0" applyProtection="0"/>
    <xf numFmtId="0" fontId="20" fillId="54" borderId="29" applyNumberFormat="0" applyFont="0" applyAlignment="0" applyProtection="0"/>
    <xf numFmtId="0" fontId="87" fillId="51" borderId="30" applyNumberFormat="0" applyAlignment="0" applyProtection="0"/>
    <xf numFmtId="0" fontId="88" fillId="0" borderId="0" applyNumberFormat="0" applyFill="0" applyBorder="0" applyAlignment="0" applyProtection="0"/>
    <xf numFmtId="0" fontId="89" fillId="0" borderId="31" applyNumberFormat="0" applyFill="0" applyAlignment="0" applyProtection="0"/>
    <xf numFmtId="0" fontId="90" fillId="0" borderId="0" applyNumberForma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2" fillId="1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2" fillId="1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2" fillId="1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2" fillId="18" borderId="0" applyNumberFormat="0" applyBorder="0" applyAlignment="0" applyProtection="0"/>
    <xf numFmtId="0" fontId="76"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2" fillId="18"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2" fillId="22"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42"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2"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6"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 fillId="31"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 fillId="2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 fillId="30" borderId="0" applyNumberFormat="0" applyBorder="0" applyAlignment="0" applyProtection="0"/>
    <xf numFmtId="0" fontId="74" fillId="42"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 fillId="30"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 fillId="1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 fillId="1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 fillId="15" borderId="0" applyNumberFormat="0" applyBorder="0" applyAlignment="0" applyProtection="0"/>
    <xf numFmtId="0" fontId="75" fillId="43"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 fillId="15"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 fillId="19"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 fillId="3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 fillId="19"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 fillId="23" borderId="0" applyNumberFormat="0" applyBorder="0" applyAlignment="0" applyProtection="0"/>
    <xf numFmtId="0" fontId="74" fillId="3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3"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 fillId="3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7" fillId="51" borderId="23" applyNumberFormat="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2" fillId="3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 fillId="27" borderId="0" applyNumberFormat="0" applyBorder="0" applyAlignment="0" applyProtection="0"/>
    <xf numFmtId="0" fontId="74" fillId="3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4" fillId="3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 fillId="23"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4" fillId="3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4" fillId="42"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4" fillId="42" borderId="0" applyNumberFormat="0" applyBorder="0" applyAlignment="0" applyProtection="0"/>
    <xf numFmtId="0" fontId="2" fillId="31"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8" fillId="52" borderId="24" applyNumberFormat="0" applyAlignment="0" applyProtection="0"/>
    <xf numFmtId="0" fontId="75" fillId="44" borderId="0" applyNumberFormat="0" applyBorder="0" applyAlignment="0" applyProtection="0"/>
    <xf numFmtId="0" fontId="75" fillId="44" borderId="0" applyNumberFormat="0" applyBorder="0" applyAlignment="0" applyProtection="0"/>
    <xf numFmtId="0" fontId="2" fillId="2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 fillId="19"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4" fillId="4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4" fillId="4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2" fillId="19"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4" fillId="40"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4" fillId="40" borderId="0" applyNumberFormat="0" applyBorder="0" applyAlignment="0" applyProtection="0"/>
    <xf numFmtId="0" fontId="2" fillId="15"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4" fillId="40"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2" fillId="31" borderId="0" applyNumberFormat="0" applyBorder="0" applyAlignment="0" applyProtection="0"/>
    <xf numFmtId="0" fontId="74" fillId="3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4" fillId="3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2" fillId="27"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4" fillId="39" borderId="0" applyNumberFormat="0" applyBorder="0" applyAlignment="0" applyProtection="0"/>
    <xf numFmtId="0" fontId="2" fillId="15"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4" fillId="3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4" fillId="3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 fillId="11" borderId="0" applyNumberFormat="0" applyBorder="0" applyAlignment="0" applyProtection="0"/>
    <xf numFmtId="0" fontId="74" fillId="39"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2" fillId="11" borderId="0" applyNumberFormat="0" applyBorder="0" applyAlignment="0" applyProtection="0"/>
    <xf numFmtId="0" fontId="74" fillId="3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4" fillId="3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30"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4" fillId="38" borderId="0" applyNumberFormat="0" applyBorder="0" applyAlignment="0" applyProtection="0"/>
    <xf numFmtId="0" fontId="79" fillId="0" borderId="0" applyNumberFormat="0" applyFill="0" applyBorder="0" applyAlignment="0" applyProtection="0"/>
    <xf numFmtId="0" fontId="77" fillId="51" borderId="23" applyNumberFormat="0" applyAlignment="0" applyProtection="0"/>
    <xf numFmtId="0" fontId="77" fillId="51" borderId="23" applyNumberFormat="0" applyAlignment="0" applyProtection="0"/>
    <xf numFmtId="0" fontId="2" fillId="27" borderId="0" applyNumberFormat="0" applyBorder="0" applyAlignment="0" applyProtection="0"/>
    <xf numFmtId="0" fontId="77" fillId="51" borderId="23" applyNumberFormat="0" applyAlignment="0" applyProtection="0"/>
    <xf numFmtId="0" fontId="77" fillId="51" borderId="23" applyNumberFormat="0" applyAlignment="0" applyProtection="0"/>
    <xf numFmtId="0" fontId="74" fillId="36" borderId="0" applyNumberFormat="0" applyBorder="0" applyAlignment="0" applyProtection="0"/>
    <xf numFmtId="0" fontId="77" fillId="51" borderId="23" applyNumberFormat="0" applyAlignment="0" applyProtection="0"/>
    <xf numFmtId="0" fontId="77" fillId="51" borderId="23" applyNumberFormat="0" applyAlignment="0" applyProtection="0"/>
    <xf numFmtId="0" fontId="74" fillId="36" borderId="0" applyNumberFormat="0" applyBorder="0" applyAlignment="0" applyProtection="0"/>
    <xf numFmtId="0" fontId="2" fillId="23" borderId="0" applyNumberFormat="0" applyBorder="0" applyAlignment="0" applyProtection="0"/>
    <xf numFmtId="0" fontId="78" fillId="52" borderId="24" applyNumberFormat="0" applyAlignment="0" applyProtection="0"/>
    <xf numFmtId="0" fontId="78" fillId="52" borderId="24" applyNumberFormat="0" applyAlignment="0" applyProtection="0"/>
    <xf numFmtId="0" fontId="74" fillId="36" borderId="0" applyNumberFormat="0" applyBorder="0" applyAlignment="0" applyProtection="0"/>
    <xf numFmtId="0" fontId="78" fillId="52" borderId="24" applyNumberFormat="0" applyAlignment="0" applyProtection="0"/>
    <xf numFmtId="0" fontId="78" fillId="52" borderId="24" applyNumberFormat="0" applyAlignment="0" applyProtection="0"/>
    <xf numFmtId="0" fontId="2" fillId="30" borderId="0" applyNumberFormat="0" applyBorder="0" applyAlignment="0" applyProtection="0"/>
    <xf numFmtId="0" fontId="78" fillId="52" borderId="24" applyNumberFormat="0" applyAlignment="0" applyProtection="0"/>
    <xf numFmtId="0" fontId="78"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9" fillId="0" borderId="0" applyNumberFormat="0" applyFill="0" applyBorder="0" applyAlignment="0" applyProtection="0"/>
    <xf numFmtId="0" fontId="2" fillId="26"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4" fillId="37"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1" fillId="0" borderId="25" applyNumberFormat="0" applyFill="0" applyAlignment="0" applyProtection="0"/>
    <xf numFmtId="0" fontId="2" fillId="26" borderId="0" applyNumberFormat="0" applyBorder="0" applyAlignment="0" applyProtection="0"/>
    <xf numFmtId="0" fontId="81" fillId="0" borderId="25" applyNumberFormat="0" applyFill="0" applyAlignment="0" applyProtection="0"/>
    <xf numFmtId="0" fontId="81" fillId="0" borderId="25" applyNumberFormat="0" applyFill="0" applyAlignment="0" applyProtection="0"/>
    <xf numFmtId="0" fontId="74" fillId="36" borderId="0" applyNumberFormat="0" applyBorder="0" applyAlignment="0" applyProtection="0"/>
    <xf numFmtId="0" fontId="81" fillId="0" borderId="25" applyNumberFormat="0" applyFill="0" applyAlignment="0" applyProtection="0"/>
    <xf numFmtId="0" fontId="81" fillId="0" borderId="25" applyNumberFormat="0" applyFill="0" applyAlignment="0" applyProtection="0"/>
    <xf numFmtId="0" fontId="74" fillId="36" borderId="0" applyNumberFormat="0" applyBorder="0" applyAlignment="0" applyProtection="0"/>
    <xf numFmtId="0" fontId="2" fillId="22" borderId="0" applyNumberFormat="0" applyBorder="0" applyAlignment="0" applyProtection="0"/>
    <xf numFmtId="0" fontId="82" fillId="0" borderId="26" applyNumberFormat="0" applyFill="0" applyAlignment="0" applyProtection="0"/>
    <xf numFmtId="0" fontId="74" fillId="36" borderId="0" applyNumberFormat="0" applyBorder="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2" fillId="23" borderId="0" applyNumberFormat="0" applyBorder="0" applyAlignment="0" applyProtection="0"/>
    <xf numFmtId="0" fontId="74" fillId="41" borderId="0" applyNumberFormat="0" applyBorder="0" applyAlignment="0" applyProtection="0"/>
    <xf numFmtId="0" fontId="83" fillId="0" borderId="27" applyNumberFormat="0" applyFill="0" applyAlignment="0" applyProtection="0"/>
    <xf numFmtId="0" fontId="74" fillId="41" borderId="0" applyNumberFormat="0" applyBorder="0" applyAlignment="0" applyProtection="0"/>
    <xf numFmtId="0" fontId="83" fillId="0" borderId="27" applyNumberFormat="0" applyFill="0" applyAlignment="0" applyProtection="0"/>
    <xf numFmtId="0" fontId="83" fillId="0" borderId="27" applyNumberFormat="0" applyFill="0" applyAlignment="0" applyProtection="0"/>
    <xf numFmtId="0" fontId="2" fillId="19" borderId="0" applyNumberFormat="0" applyBorder="0" applyAlignment="0" applyProtection="0"/>
    <xf numFmtId="0" fontId="83" fillId="0" borderId="27" applyNumberFormat="0" applyFill="0" applyAlignment="0" applyProtection="0"/>
    <xf numFmtId="0" fontId="83" fillId="0" borderId="27" applyNumberFormat="0" applyFill="0" applyAlignment="0" applyProtection="0"/>
    <xf numFmtId="0" fontId="74" fillId="41" borderId="0" applyNumberFormat="0" applyBorder="0" applyAlignment="0" applyProtection="0"/>
    <xf numFmtId="0" fontId="2" fillId="22" borderId="0" applyNumberFormat="0" applyBorder="0" applyAlignment="0" applyProtection="0"/>
    <xf numFmtId="0" fontId="83" fillId="0" borderId="0" applyNumberFormat="0" applyFill="0" applyBorder="0" applyAlignment="0" applyProtection="0"/>
    <xf numFmtId="0" fontId="74" fillId="35"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4" fillId="35"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18" borderId="0" applyNumberFormat="0" applyBorder="0" applyAlignment="0" applyProtection="0"/>
    <xf numFmtId="0" fontId="74" fillId="35" borderId="0" applyNumberFormat="0" applyBorder="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1" fillId="0" borderId="25"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2" fillId="18" borderId="0" applyNumberFormat="0" applyBorder="0" applyAlignment="0" applyProtection="0"/>
    <xf numFmtId="0" fontId="74" fillId="34"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74" fillId="34"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2" fillId="14"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2" fillId="0" borderId="0"/>
    <xf numFmtId="0" fontId="91" fillId="0" borderId="0"/>
    <xf numFmtId="0" fontId="20" fillId="0" borderId="0"/>
    <xf numFmtId="0" fontId="73"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74"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74" fillId="40" borderId="0" applyNumberFormat="0" applyBorder="0" applyAlignment="0" applyProtection="0"/>
    <xf numFmtId="0" fontId="2" fillId="15" borderId="0" applyNumberFormat="0" applyBorder="0" applyAlignment="0" applyProtection="0"/>
    <xf numFmtId="0" fontId="87" fillId="51" borderId="30" applyNumberFormat="0" applyAlignment="0" applyProtection="0"/>
    <xf numFmtId="0" fontId="87" fillId="51" borderId="30" applyNumberFormat="0" applyAlignment="0" applyProtection="0"/>
    <xf numFmtId="0" fontId="74" fillId="40" borderId="0" applyNumberFormat="0" applyBorder="0" applyAlignment="0" applyProtection="0"/>
    <xf numFmtId="0" fontId="87" fillId="51" borderId="30" applyNumberFormat="0" applyAlignment="0" applyProtection="0"/>
    <xf numFmtId="0" fontId="87" fillId="51" borderId="30" applyNumberFormat="0" applyAlignment="0" applyProtection="0"/>
    <xf numFmtId="0" fontId="2" fillId="14" borderId="0" applyNumberFormat="0" applyBorder="0" applyAlignment="0" applyProtection="0"/>
    <xf numFmtId="0" fontId="87" fillId="51" borderId="30" applyNumberFormat="0" applyAlignment="0" applyProtection="0"/>
    <xf numFmtId="0" fontId="87" fillId="51" borderId="30" applyNumberFormat="0" applyAlignment="0" applyProtection="0"/>
    <xf numFmtId="0" fontId="74" fillId="33" borderId="0" applyNumberFormat="0" applyBorder="0" applyAlignment="0" applyProtection="0"/>
    <xf numFmtId="0" fontId="74" fillId="33" borderId="0" applyNumberFormat="0" applyBorder="0" applyAlignment="0" applyProtection="0"/>
    <xf numFmtId="0" fontId="88" fillId="0" borderId="0" applyNumberFormat="0" applyFill="0" applyBorder="0" applyAlignment="0" applyProtection="0"/>
    <xf numFmtId="0" fontId="2" fillId="10"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4" fillId="33"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2" fillId="0" borderId="26" applyNumberFormat="0" applyFill="0" applyAlignment="0" applyProtection="0"/>
    <xf numFmtId="0" fontId="20" fillId="0" borderId="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90" fillId="0" borderId="0" applyNumberFormat="0" applyFill="0" applyBorder="0" applyAlignment="0" applyProtection="0"/>
    <xf numFmtId="0" fontId="2"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5" borderId="0" applyNumberFormat="0" applyBorder="0" applyAlignment="0" applyProtection="0"/>
    <xf numFmtId="0" fontId="75" fillId="41"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9"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8"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6"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45" borderId="0" applyNumberFormat="0" applyBorder="0" applyAlignment="0" applyProtection="0"/>
    <xf numFmtId="0" fontId="75" fillId="4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1"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40" borderId="0" applyNumberFormat="0" applyBorder="0" applyAlignment="0" applyProtection="0"/>
    <xf numFmtId="0" fontId="76" fillId="34" borderId="0" applyNumberFormat="0" applyBorder="0" applyAlignment="0" applyProtection="0"/>
    <xf numFmtId="0" fontId="75" fillId="50" borderId="0" applyNumberFormat="0" applyBorder="0" applyAlignment="0" applyProtection="0"/>
    <xf numFmtId="0" fontId="75" fillId="43" borderId="0" applyNumberFormat="0" applyBorder="0" applyAlignment="0" applyProtection="0"/>
    <xf numFmtId="0" fontId="77" fillId="51" borderId="23" applyNumberFormat="0" applyAlignment="0" applyProtection="0"/>
    <xf numFmtId="0" fontId="76" fillId="34"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2" fillId="31" borderId="0" applyNumberFormat="0" applyBorder="0" applyAlignment="0" applyProtection="0"/>
    <xf numFmtId="0" fontId="78" fillId="52" borderId="24" applyNumberFormat="0" applyAlignment="0" applyProtection="0"/>
    <xf numFmtId="0" fontId="74" fillId="42" borderId="0" applyNumberFormat="0" applyBorder="0" applyAlignment="0" applyProtection="0"/>
    <xf numFmtId="0" fontId="2"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 fillId="27" borderId="0" applyNumberFormat="0" applyBorder="0" applyAlignment="0" applyProtection="0"/>
    <xf numFmtId="0" fontId="74" fillId="39" borderId="0" applyNumberFormat="0" applyBorder="0" applyAlignment="0" applyProtection="0"/>
    <xf numFmtId="0" fontId="77" fillId="51" borderId="23" applyNumberFormat="0" applyAlignment="0" applyProtection="0"/>
    <xf numFmtId="0" fontId="79" fillId="0" borderId="0" applyNumberFormat="0" applyFill="0" applyBorder="0" applyAlignment="0" applyProtection="0"/>
    <xf numFmtId="0" fontId="2" fillId="2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3" borderId="0" applyNumberFormat="0" applyBorder="0" applyAlignment="0" applyProtection="0"/>
    <xf numFmtId="0" fontId="74" fillId="36" borderId="0" applyNumberFormat="0" applyBorder="0" applyAlignment="0" applyProtection="0"/>
    <xf numFmtId="0" fontId="80" fillId="35" borderId="0" applyNumberFormat="0" applyBorder="0" applyAlignment="0" applyProtection="0"/>
    <xf numFmtId="0" fontId="78" fillId="52" borderId="24" applyNumberFormat="0" applyAlignment="0" applyProtection="0"/>
    <xf numFmtId="0" fontId="2" fillId="23"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 fillId="19" borderId="0" applyNumberFormat="0" applyBorder="0" applyAlignment="0" applyProtection="0"/>
    <xf numFmtId="0" fontId="74" fillId="41" borderId="0" applyNumberFormat="0" applyBorder="0" applyAlignment="0" applyProtection="0"/>
    <xf numFmtId="0" fontId="81" fillId="0" borderId="25" applyNumberFormat="0" applyFill="0" applyAlignment="0" applyProtection="0"/>
    <xf numFmtId="0" fontId="2" fillId="1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 fillId="15" borderId="0" applyNumberFormat="0" applyBorder="0" applyAlignment="0" applyProtection="0"/>
    <xf numFmtId="0" fontId="74" fillId="40" borderId="0" applyNumberFormat="0" applyBorder="0" applyAlignment="0" applyProtection="0"/>
    <xf numFmtId="0" fontId="82" fillId="0" borderId="26" applyNumberFormat="0" applyFill="0" applyAlignment="0" applyProtection="0"/>
    <xf numFmtId="0" fontId="2" fillId="15"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83" fillId="0" borderId="27" applyNumberFormat="0" applyFill="0" applyAlignment="0" applyProtection="0"/>
    <xf numFmtId="0" fontId="2" fillId="11" borderId="0" applyNumberFormat="0" applyBorder="0" applyAlignment="0" applyProtection="0"/>
    <xf numFmtId="0" fontId="74" fillId="39" borderId="0" applyNumberFormat="0" applyBorder="0" applyAlignment="0" applyProtection="0"/>
    <xf numFmtId="0" fontId="2" fillId="11" borderId="0" applyNumberFormat="0" applyBorder="0" applyAlignment="0" applyProtection="0"/>
    <xf numFmtId="0" fontId="83" fillId="0" borderId="0" applyNumberFormat="0" applyFill="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 fillId="30" borderId="0" applyNumberFormat="0" applyBorder="0" applyAlignment="0" applyProtection="0"/>
    <xf numFmtId="0" fontId="74" fillId="38" borderId="0" applyNumberFormat="0" applyBorder="0" applyAlignment="0" applyProtection="0"/>
    <xf numFmtId="0" fontId="79" fillId="0" borderId="0" applyNumberFormat="0" applyFill="0" applyBorder="0" applyAlignment="0" applyProtection="0"/>
    <xf numFmtId="0" fontId="84" fillId="38" borderId="23" applyNumberFormat="0" applyAlignment="0" applyProtection="0"/>
    <xf numFmtId="0" fontId="2" fillId="3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 fillId="26" borderId="0" applyNumberFormat="0" applyBorder="0" applyAlignment="0" applyProtection="0"/>
    <xf numFmtId="0" fontId="74" fillId="37" borderId="0" applyNumberFormat="0" applyBorder="0" applyAlignment="0" applyProtection="0"/>
    <xf numFmtId="0" fontId="85" fillId="0" borderId="28" applyNumberFormat="0" applyFill="0" applyAlignment="0" applyProtection="0"/>
    <xf numFmtId="0" fontId="80" fillId="35" borderId="0" applyNumberFormat="0" applyBorder="0" applyAlignment="0" applyProtection="0"/>
    <xf numFmtId="0" fontId="2" fillId="2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2" borderId="0" applyNumberFormat="0" applyBorder="0" applyAlignment="0" applyProtection="0"/>
    <xf numFmtId="0" fontId="74" fillId="36" borderId="0" applyNumberFormat="0" applyBorder="0" applyAlignment="0" applyProtection="0"/>
    <xf numFmtId="0" fontId="86" fillId="53" borderId="0" applyNumberFormat="0" applyBorder="0" applyAlignment="0" applyProtection="0"/>
    <xf numFmtId="0" fontId="2" fillId="0" borderId="0"/>
    <xf numFmtId="0" fontId="91" fillId="0" borderId="0"/>
    <xf numFmtId="0" fontId="20" fillId="0" borderId="0"/>
    <xf numFmtId="0" fontId="73"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2" fillId="18" borderId="0" applyNumberFormat="0" applyBorder="0" applyAlignment="0" applyProtection="0"/>
    <xf numFmtId="0" fontId="74" fillId="35" borderId="0" applyNumberFormat="0" applyBorder="0" applyAlignment="0" applyProtection="0"/>
    <xf numFmtId="0" fontId="81" fillId="0" borderId="25" applyNumberFormat="0" applyFill="0" applyAlignment="0" applyProtection="0"/>
    <xf numFmtId="0" fontId="87" fillId="51" borderId="30" applyNumberFormat="0" applyAlignment="0" applyProtection="0"/>
    <xf numFmtId="0" fontId="2" fillId="18"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2" fillId="14" borderId="0" applyNumberFormat="0" applyBorder="0" applyAlignment="0" applyProtection="0"/>
    <xf numFmtId="0" fontId="74" fillId="34" borderId="0" applyNumberFormat="0" applyBorder="0" applyAlignment="0" applyProtection="0"/>
    <xf numFmtId="0" fontId="88" fillId="0" borderId="0" applyNumberFormat="0" applyFill="0" applyBorder="0" applyAlignment="0" applyProtection="0"/>
    <xf numFmtId="0" fontId="2" fillId="14"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2" fillId="10" borderId="0" applyNumberFormat="0" applyBorder="0" applyAlignment="0" applyProtection="0"/>
    <xf numFmtId="0" fontId="89" fillId="0" borderId="31" applyNumberFormat="0" applyFill="0" applyAlignment="0" applyProtection="0"/>
    <xf numFmtId="0" fontId="74" fillId="33" borderId="0" applyNumberFormat="0" applyBorder="0" applyAlignment="0" applyProtection="0"/>
    <xf numFmtId="0" fontId="82" fillId="0" borderId="26" applyNumberFormat="0" applyFill="0" applyAlignment="0" applyProtection="0"/>
    <xf numFmtId="0" fontId="2" fillId="10" borderId="0" applyNumberFormat="0" applyBorder="0" applyAlignment="0" applyProtection="0"/>
    <xf numFmtId="0" fontId="90" fillId="0" borderId="0" applyNumberFormat="0" applyFill="0" applyBorder="0" applyAlignment="0" applyProtection="0"/>
    <xf numFmtId="0" fontId="2" fillId="15"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83" fillId="0" borderId="27" applyNumberFormat="0" applyFill="0" applyAlignment="0" applyProtection="0"/>
    <xf numFmtId="0" fontId="2" fillId="11" borderId="0" applyNumberFormat="0" applyBorder="0" applyAlignment="0" applyProtection="0"/>
    <xf numFmtId="0" fontId="74" fillId="39" borderId="0" applyNumberFormat="0" applyBorder="0" applyAlignment="0" applyProtection="0"/>
    <xf numFmtId="0" fontId="2" fillId="11" borderId="0" applyNumberFormat="0" applyBorder="0" applyAlignment="0" applyProtection="0"/>
    <xf numFmtId="0" fontId="83" fillId="0" borderId="0" applyNumberFormat="0" applyFill="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 fillId="30" borderId="0" applyNumberFormat="0" applyBorder="0" applyAlignment="0" applyProtection="0"/>
    <xf numFmtId="0" fontId="74" fillId="38" borderId="0" applyNumberFormat="0" applyBorder="0" applyAlignment="0" applyProtection="0"/>
    <xf numFmtId="0" fontId="84" fillId="38" borderId="23" applyNumberFormat="0" applyAlignment="0" applyProtection="0"/>
    <xf numFmtId="0" fontId="2" fillId="3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 fillId="26" borderId="0" applyNumberFormat="0" applyBorder="0" applyAlignment="0" applyProtection="0"/>
    <xf numFmtId="0" fontId="74" fillId="37" borderId="0" applyNumberFormat="0" applyBorder="0" applyAlignment="0" applyProtection="0"/>
    <xf numFmtId="0" fontId="85" fillId="0" borderId="28" applyNumberFormat="0" applyFill="0" applyAlignment="0" applyProtection="0"/>
    <xf numFmtId="0" fontId="2" fillId="2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2" fillId="22" borderId="0" applyNumberFormat="0" applyBorder="0" applyAlignment="0" applyProtection="0"/>
    <xf numFmtId="0" fontId="74" fillId="36" borderId="0" applyNumberFormat="0" applyBorder="0" applyAlignment="0" applyProtection="0"/>
    <xf numFmtId="0" fontId="86" fillId="53" borderId="0" applyNumberFormat="0" applyBorder="0" applyAlignment="0" applyProtection="0"/>
    <xf numFmtId="0" fontId="2" fillId="0" borderId="0"/>
    <xf numFmtId="0" fontId="91" fillId="0" borderId="0"/>
    <xf numFmtId="0" fontId="20" fillId="0" borderId="0"/>
    <xf numFmtId="0" fontId="73"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2" fillId="18" borderId="0" applyNumberFormat="0" applyBorder="0" applyAlignment="0" applyProtection="0"/>
    <xf numFmtId="0" fontId="74" fillId="35" borderId="0" applyNumberFormat="0" applyBorder="0" applyAlignment="0" applyProtection="0"/>
    <xf numFmtId="0" fontId="87" fillId="51" borderId="30" applyNumberFormat="0" applyAlignment="0" applyProtection="0"/>
    <xf numFmtId="0" fontId="2" fillId="18"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2" fillId="14" borderId="0" applyNumberFormat="0" applyBorder="0" applyAlignment="0" applyProtection="0"/>
    <xf numFmtId="0" fontId="74" fillId="34" borderId="0" applyNumberFormat="0" applyBorder="0" applyAlignment="0" applyProtection="0"/>
    <xf numFmtId="0" fontId="88" fillId="0" borderId="0" applyNumberFormat="0" applyFill="0" applyBorder="0" applyAlignment="0" applyProtection="0"/>
    <xf numFmtId="0" fontId="2" fillId="14"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2" fillId="10" borderId="0" applyNumberFormat="0" applyBorder="0" applyAlignment="0" applyProtection="0"/>
    <xf numFmtId="0" fontId="89" fillId="0" borderId="31" applyNumberFormat="0" applyFill="0" applyAlignment="0" applyProtection="0"/>
    <xf numFmtId="0" fontId="74" fillId="33" borderId="0" applyNumberFormat="0" applyBorder="0" applyAlignment="0" applyProtection="0"/>
    <xf numFmtId="0" fontId="2" fillId="10" borderId="0" applyNumberFormat="0" applyBorder="0" applyAlignment="0" applyProtection="0"/>
    <xf numFmtId="0" fontId="90" fillId="0" borderId="0" applyNumberFormat="0" applyFill="0" applyBorder="0" applyAlignment="0" applyProtection="0"/>
    <xf numFmtId="0" fontId="83" fillId="0" borderId="27" applyNumberFormat="0" applyFill="0" applyAlignment="0" applyProtection="0"/>
    <xf numFmtId="0" fontId="83" fillId="0" borderId="0" applyNumberFormat="0" applyFill="0" applyBorder="0" applyAlignment="0" applyProtection="0"/>
    <xf numFmtId="0" fontId="84" fillId="38" borderId="23" applyNumberFormat="0" applyAlignment="0" applyProtection="0"/>
    <xf numFmtId="0" fontId="85" fillId="0" borderId="28" applyNumberFormat="0" applyFill="0" applyAlignment="0" applyProtection="0"/>
    <xf numFmtId="0" fontId="86" fillId="53" borderId="0" applyNumberFormat="0" applyBorder="0" applyAlignment="0" applyProtection="0"/>
    <xf numFmtId="0" fontId="2" fillId="0" borderId="0"/>
    <xf numFmtId="0" fontId="91" fillId="0" borderId="0"/>
    <xf numFmtId="0" fontId="20" fillId="0" borderId="0"/>
    <xf numFmtId="0" fontId="73"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7" fillId="51" borderId="30" applyNumberFormat="0" applyAlignment="0" applyProtection="0"/>
    <xf numFmtId="0" fontId="88" fillId="0" borderId="0" applyNumberFormat="0" applyFill="0" applyBorder="0" applyAlignment="0" applyProtection="0"/>
    <xf numFmtId="0" fontId="89" fillId="0" borderId="31" applyNumberFormat="0" applyFill="0" applyAlignment="0" applyProtection="0"/>
    <xf numFmtId="0" fontId="90"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1"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0" fillId="0" borderId="0"/>
    <xf numFmtId="0" fontId="71"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1" fillId="0" borderId="0"/>
    <xf numFmtId="0" fontId="71" fillId="0" borderId="0"/>
    <xf numFmtId="0" fontId="71" fillId="0" borderId="0"/>
    <xf numFmtId="0" fontId="20" fillId="0" borderId="0"/>
    <xf numFmtId="0" fontId="71" fillId="0" borderId="0"/>
    <xf numFmtId="0" fontId="2" fillId="8" borderId="19" applyNumberFormat="0" applyFont="0" applyAlignment="0" applyProtection="0"/>
    <xf numFmtId="0" fontId="71"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2" fillId="8" borderId="19" applyNumberFormat="0" applyFont="0" applyAlignment="0" applyProtection="0"/>
    <xf numFmtId="0" fontId="70" fillId="0" borderId="0"/>
    <xf numFmtId="0" fontId="2" fillId="31" borderId="0" applyNumberFormat="0" applyBorder="0" applyAlignment="0" applyProtection="0"/>
    <xf numFmtId="0" fontId="71" fillId="0" borderId="0"/>
    <xf numFmtId="0" fontId="2" fillId="18" borderId="0" applyNumberFormat="0" applyBorder="0" applyAlignment="0" applyProtection="0"/>
    <xf numFmtId="0" fontId="71" fillId="0" borderId="0"/>
    <xf numFmtId="0" fontId="70"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1"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1"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1" fillId="0" borderId="0"/>
    <xf numFmtId="0" fontId="2" fillId="30" borderId="0" applyNumberFormat="0" applyBorder="0" applyAlignment="0" applyProtection="0"/>
    <xf numFmtId="0" fontId="71"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1" fillId="0" borderId="0"/>
    <xf numFmtId="0" fontId="2" fillId="10" borderId="0" applyNumberFormat="0" applyBorder="0" applyAlignment="0" applyProtection="0"/>
    <xf numFmtId="0" fontId="2" fillId="0" borderId="0"/>
    <xf numFmtId="0" fontId="71"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70" fillId="0" borderId="0"/>
    <xf numFmtId="0" fontId="71" fillId="0" borderId="0"/>
    <xf numFmtId="0" fontId="71" fillId="0" borderId="0"/>
    <xf numFmtId="0" fontId="70"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1"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1" fillId="0" borderId="0"/>
    <xf numFmtId="0" fontId="2" fillId="15" borderId="0" applyNumberFormat="0" applyBorder="0" applyAlignment="0" applyProtection="0"/>
    <xf numFmtId="0" fontId="91" fillId="0" borderId="0"/>
    <xf numFmtId="0" fontId="2" fillId="30" borderId="0" applyNumberFormat="0" applyBorder="0" applyAlignment="0" applyProtection="0"/>
    <xf numFmtId="0" fontId="71"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1"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70" fillId="0" borderId="0"/>
    <xf numFmtId="0" fontId="71" fillId="0" borderId="0"/>
    <xf numFmtId="0" fontId="71" fillId="0" borderId="0"/>
    <xf numFmtId="0" fontId="91" fillId="0" borderId="0"/>
    <xf numFmtId="0" fontId="20" fillId="0" borderId="0"/>
    <xf numFmtId="0" fontId="53" fillId="0" borderId="0" applyNumberFormat="0" applyFill="0" applyBorder="0" applyAlignment="0" applyProtection="0"/>
    <xf numFmtId="0" fontId="79" fillId="0" borderId="0" applyNumberFormat="0" applyFill="0" applyBorder="0" applyAlignment="0" applyProtection="0"/>
    <xf numFmtId="0" fontId="41" fillId="0" borderId="12" applyNumberFormat="0" applyFill="0" applyAlignment="0" applyProtection="0"/>
    <xf numFmtId="0" fontId="81" fillId="0" borderId="25" applyNumberFormat="0" applyFill="0" applyAlignment="0" applyProtection="0"/>
    <xf numFmtId="0" fontId="42" fillId="0" borderId="13" applyNumberFormat="0" applyFill="0" applyAlignment="0" applyProtection="0"/>
    <xf numFmtId="0" fontId="82" fillId="0" borderId="26" applyNumberFormat="0" applyFill="0" applyAlignment="0" applyProtection="0"/>
    <xf numFmtId="0" fontId="43" fillId="0" borderId="14" applyNumberFormat="0" applyFill="0" applyAlignment="0" applyProtection="0"/>
    <xf numFmtId="0" fontId="83" fillId="0" borderId="27" applyNumberFormat="0" applyFill="0" applyAlignment="0" applyProtection="0"/>
    <xf numFmtId="0" fontId="43" fillId="0" borderId="0" applyNumberFormat="0" applyFill="0" applyBorder="0" applyAlignment="0" applyProtection="0"/>
    <xf numFmtId="0" fontId="83" fillId="0" borderId="0" applyNumberFormat="0" applyFill="0" applyBorder="0" applyAlignment="0" applyProtection="0"/>
    <xf numFmtId="0" fontId="50" fillId="0" borderId="17" applyNumberFormat="0" applyFill="0" applyAlignment="0" applyProtection="0"/>
    <xf numFmtId="0" fontId="85" fillId="0" borderId="28" applyNumberFormat="0" applyFill="0" applyAlignment="0" applyProtection="0"/>
    <xf numFmtId="0" fontId="71" fillId="0" borderId="0"/>
    <xf numFmtId="0" fontId="2" fillId="0" borderId="0"/>
    <xf numFmtId="0" fontId="40" fillId="0" borderId="0" applyNumberFormat="0" applyFill="0" applyBorder="0" applyAlignment="0" applyProtection="0"/>
    <xf numFmtId="0" fontId="88" fillId="0" borderId="0" applyNumberFormat="0" applyFill="0" applyBorder="0" applyAlignment="0" applyProtection="0"/>
    <xf numFmtId="0" fontId="54" fillId="0" borderId="20" applyNumberFormat="0" applyFill="0" applyAlignment="0" applyProtection="0"/>
    <xf numFmtId="0" fontId="89" fillId="0" borderId="31" applyNumberFormat="0" applyFill="0" applyAlignment="0" applyProtection="0"/>
    <xf numFmtId="0" fontId="52" fillId="0" borderId="0" applyNumberFormat="0" applyFill="0" applyBorder="0" applyAlignment="0" applyProtection="0"/>
    <xf numFmtId="0" fontId="90" fillId="0" borderId="0" applyNumberFormat="0" applyFill="0" applyBorder="0" applyAlignment="0" applyProtection="0"/>
    <xf numFmtId="0" fontId="91" fillId="0" borderId="0"/>
    <xf numFmtId="0" fontId="20" fillId="0" borderId="0"/>
    <xf numFmtId="0" fontId="2" fillId="0" borderId="0"/>
    <xf numFmtId="0" fontId="70" fillId="0" borderId="0"/>
    <xf numFmtId="0" fontId="71" fillId="0" borderId="0"/>
    <xf numFmtId="0" fontId="71" fillId="0" borderId="0"/>
    <xf numFmtId="0" fontId="71" fillId="0" borderId="0"/>
    <xf numFmtId="0" fontId="2" fillId="0" borderId="0"/>
    <xf numFmtId="0" fontId="71"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1" fillId="0" borderId="0"/>
    <xf numFmtId="0" fontId="20" fillId="0" borderId="0"/>
    <xf numFmtId="0" fontId="2" fillId="0" borderId="0"/>
    <xf numFmtId="0" fontId="20" fillId="0" borderId="0"/>
    <xf numFmtId="0" fontId="91" fillId="0" borderId="0"/>
    <xf numFmtId="0" fontId="91" fillId="0" borderId="0"/>
    <xf numFmtId="0" fontId="20" fillId="0" borderId="0"/>
    <xf numFmtId="0" fontId="91" fillId="0" borderId="0"/>
    <xf numFmtId="0" fontId="20" fillId="0" borderId="0"/>
    <xf numFmtId="0" fontId="91" fillId="0" borderId="0"/>
    <xf numFmtId="0" fontId="2" fillId="0" borderId="0"/>
    <xf numFmtId="0" fontId="88" fillId="0" borderId="0" applyNumberFormat="0" applyFill="0" applyBorder="0" applyAlignment="0" applyProtection="0"/>
    <xf numFmtId="0" fontId="91"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1" fillId="0" borderId="25" applyNumberFormat="0" applyFill="0" applyAlignment="0" applyProtection="0"/>
    <xf numFmtId="0" fontId="20" fillId="0" borderId="0"/>
    <xf numFmtId="0" fontId="20" fillId="0" borderId="0"/>
    <xf numFmtId="0" fontId="20" fillId="0" borderId="0"/>
    <xf numFmtId="0" fontId="70" fillId="0" borderId="0"/>
    <xf numFmtId="0" fontId="71" fillId="0" borderId="0"/>
    <xf numFmtId="0" fontId="91" fillId="0" borderId="0"/>
    <xf numFmtId="0" fontId="70" fillId="0" borderId="0"/>
    <xf numFmtId="0" fontId="20" fillId="0" borderId="0"/>
    <xf numFmtId="0" fontId="91" fillId="0" borderId="0"/>
    <xf numFmtId="0" fontId="91" fillId="0" borderId="0"/>
    <xf numFmtId="0" fontId="20" fillId="0" borderId="0"/>
    <xf numFmtId="0" fontId="20" fillId="0" borderId="0"/>
    <xf numFmtId="0" fontId="20" fillId="0" borderId="0"/>
    <xf numFmtId="0" fontId="70" fillId="0" borderId="0"/>
    <xf numFmtId="0" fontId="91" fillId="0" borderId="0"/>
    <xf numFmtId="0" fontId="20" fillId="0" borderId="0"/>
    <xf numFmtId="0" fontId="71" fillId="0" borderId="0"/>
    <xf numFmtId="0" fontId="71" fillId="0" borderId="0"/>
    <xf numFmtId="0" fontId="71" fillId="0" borderId="0"/>
    <xf numFmtId="0" fontId="71" fillId="0" borderId="0"/>
    <xf numFmtId="0" fontId="2" fillId="0" borderId="0"/>
    <xf numFmtId="0" fontId="20" fillId="0" borderId="0"/>
    <xf numFmtId="0" fontId="20" fillId="0" borderId="0"/>
    <xf numFmtId="0" fontId="91" fillId="0" borderId="0"/>
    <xf numFmtId="0" fontId="20" fillId="0" borderId="0"/>
    <xf numFmtId="0" fontId="91" fillId="0" borderId="0"/>
    <xf numFmtId="0" fontId="20" fillId="0" borderId="0"/>
    <xf numFmtId="0" fontId="83" fillId="0" borderId="27" applyNumberFormat="0" applyFill="0" applyAlignment="0" applyProtection="0"/>
    <xf numFmtId="0" fontId="70" fillId="0" borderId="0"/>
    <xf numFmtId="0" fontId="40" fillId="0" borderId="0" applyNumberFormat="0" applyFill="0" applyBorder="0" applyAlignment="0" applyProtection="0"/>
    <xf numFmtId="0" fontId="70" fillId="0" borderId="0"/>
    <xf numFmtId="0" fontId="91" fillId="0" borderId="0"/>
    <xf numFmtId="0" fontId="91" fillId="0" borderId="0"/>
    <xf numFmtId="0" fontId="20" fillId="0" borderId="0"/>
    <xf numFmtId="0" fontId="70" fillId="0" borderId="0"/>
    <xf numFmtId="0" fontId="20" fillId="0" borderId="0"/>
    <xf numFmtId="0" fontId="91" fillId="0" borderId="0"/>
    <xf numFmtId="0" fontId="71" fillId="0" borderId="0"/>
    <xf numFmtId="0" fontId="71" fillId="0" borderId="0"/>
    <xf numFmtId="0" fontId="70" fillId="0" borderId="0"/>
    <xf numFmtId="0" fontId="71" fillId="0" borderId="0"/>
    <xf numFmtId="0" fontId="91" fillId="0" borderId="0"/>
    <xf numFmtId="0" fontId="20" fillId="0" borderId="0"/>
    <xf numFmtId="0" fontId="20" fillId="0" borderId="0"/>
    <xf numFmtId="0" fontId="20" fillId="0" borderId="0"/>
    <xf numFmtId="0" fontId="91" fillId="0" borderId="0"/>
    <xf numFmtId="0" fontId="91" fillId="0" borderId="0"/>
    <xf numFmtId="0" fontId="91" fillId="0" borderId="0"/>
    <xf numFmtId="0" fontId="20" fillId="0" borderId="0"/>
    <xf numFmtId="0" fontId="20" fillId="0" borderId="0"/>
    <xf numFmtId="0" fontId="2" fillId="0" borderId="0"/>
    <xf numFmtId="0" fontId="20" fillId="0" borderId="0"/>
    <xf numFmtId="0" fontId="20" fillId="0" borderId="0"/>
    <xf numFmtId="0" fontId="91" fillId="0" borderId="0"/>
    <xf numFmtId="0" fontId="20" fillId="0" borderId="0"/>
    <xf numFmtId="0" fontId="20" fillId="0" borderId="0"/>
    <xf numFmtId="0" fontId="20" fillId="0" borderId="0"/>
    <xf numFmtId="0" fontId="91" fillId="0" borderId="0"/>
    <xf numFmtId="0" fontId="20" fillId="0" borderId="0"/>
    <xf numFmtId="0" fontId="91" fillId="0" borderId="0"/>
    <xf numFmtId="0" fontId="2" fillId="0" borderId="0"/>
    <xf numFmtId="0" fontId="91" fillId="0" borderId="0"/>
    <xf numFmtId="0" fontId="20" fillId="0" borderId="0"/>
    <xf numFmtId="0" fontId="20" fillId="0" borderId="0"/>
    <xf numFmtId="0" fontId="20" fillId="0" borderId="0"/>
    <xf numFmtId="0" fontId="20" fillId="0" borderId="0"/>
    <xf numFmtId="0" fontId="91" fillId="0" borderId="0"/>
    <xf numFmtId="0" fontId="20" fillId="0" borderId="0"/>
    <xf numFmtId="0" fontId="91" fillId="0" borderId="0"/>
    <xf numFmtId="0" fontId="20" fillId="0" borderId="0"/>
    <xf numFmtId="0" fontId="91" fillId="0" borderId="0"/>
    <xf numFmtId="0" fontId="70" fillId="0" borderId="0"/>
    <xf numFmtId="0" fontId="20" fillId="0" borderId="0"/>
    <xf numFmtId="0" fontId="20" fillId="0" borderId="0"/>
    <xf numFmtId="0" fontId="91" fillId="0" borderId="0"/>
    <xf numFmtId="0" fontId="20" fillId="0" borderId="0"/>
    <xf numFmtId="0" fontId="2" fillId="0" borderId="0"/>
    <xf numFmtId="0" fontId="9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91" fillId="0" borderId="0"/>
    <xf numFmtId="0" fontId="90" fillId="0" borderId="0" applyNumberFormat="0" applyFill="0" applyBorder="0" applyAlignment="0" applyProtection="0"/>
    <xf numFmtId="0" fontId="71" fillId="0" borderId="0"/>
    <xf numFmtId="0" fontId="20" fillId="0" borderId="0"/>
    <xf numFmtId="0" fontId="70" fillId="0" borderId="0"/>
    <xf numFmtId="0" fontId="2" fillId="0" borderId="0"/>
    <xf numFmtId="0" fontId="20" fillId="0" borderId="0"/>
    <xf numFmtId="0" fontId="2" fillId="0" borderId="0"/>
    <xf numFmtId="0" fontId="43" fillId="0" borderId="14" applyNumberFormat="0" applyFill="0" applyAlignment="0" applyProtection="0"/>
    <xf numFmtId="0" fontId="70" fillId="0" borderId="0"/>
    <xf numFmtId="0" fontId="91" fillId="0" borderId="0"/>
    <xf numFmtId="0" fontId="91" fillId="0" borderId="0"/>
    <xf numFmtId="0" fontId="20" fillId="0" borderId="0"/>
    <xf numFmtId="0" fontId="91" fillId="0" borderId="0"/>
    <xf numFmtId="0" fontId="20" fillId="0" borderId="0"/>
    <xf numFmtId="0" fontId="20" fillId="0" borderId="0"/>
    <xf numFmtId="0" fontId="20" fillId="0" borderId="0"/>
    <xf numFmtId="0" fontId="20" fillId="0" borderId="0"/>
    <xf numFmtId="0" fontId="71" fillId="0" borderId="0"/>
    <xf numFmtId="0" fontId="70" fillId="0" borderId="0"/>
    <xf numFmtId="0" fontId="70" fillId="0" borderId="0"/>
    <xf numFmtId="0" fontId="71" fillId="0" borderId="0"/>
    <xf numFmtId="0" fontId="71" fillId="0" borderId="0"/>
    <xf numFmtId="0" fontId="91" fillId="0" borderId="0"/>
    <xf numFmtId="0" fontId="20" fillId="0" borderId="0"/>
    <xf numFmtId="0" fontId="91" fillId="0" borderId="0"/>
    <xf numFmtId="0" fontId="70" fillId="0" borderId="0"/>
    <xf numFmtId="0" fontId="20" fillId="0" borderId="0"/>
    <xf numFmtId="0" fontId="91" fillId="0" borderId="0"/>
    <xf numFmtId="0" fontId="20" fillId="0" borderId="0"/>
    <xf numFmtId="0" fontId="91" fillId="0" borderId="0"/>
    <xf numFmtId="0" fontId="20" fillId="0" borderId="0"/>
    <xf numFmtId="0" fontId="91" fillId="0" borderId="0"/>
    <xf numFmtId="0" fontId="91" fillId="0" borderId="0"/>
    <xf numFmtId="0" fontId="20" fillId="0" borderId="0"/>
    <xf numFmtId="0" fontId="71" fillId="0" borderId="0"/>
    <xf numFmtId="0" fontId="91" fillId="0" borderId="0"/>
    <xf numFmtId="0" fontId="70" fillId="0" borderId="0"/>
    <xf numFmtId="0" fontId="20" fillId="0" borderId="0"/>
    <xf numFmtId="0" fontId="73" fillId="0" borderId="0"/>
    <xf numFmtId="0" fontId="71" fillId="0" borderId="0"/>
    <xf numFmtId="0" fontId="2" fillId="0" borderId="0"/>
    <xf numFmtId="0" fontId="41" fillId="0" borderId="12" applyNumberFormat="0" applyFill="0" applyAlignment="0" applyProtection="0"/>
    <xf numFmtId="0" fontId="70" fillId="0" borderId="0"/>
    <xf numFmtId="0" fontId="52" fillId="0" borderId="0" applyNumberFormat="0" applyFill="0" applyBorder="0" applyAlignment="0" applyProtection="0"/>
    <xf numFmtId="0" fontId="91" fillId="0" borderId="0"/>
    <xf numFmtId="0" fontId="2" fillId="0" borderId="0"/>
    <xf numFmtId="0" fontId="71" fillId="0" borderId="0"/>
    <xf numFmtId="0" fontId="20" fillId="0" borderId="0"/>
    <xf numFmtId="0" fontId="20" fillId="0" borderId="0"/>
    <xf numFmtId="0" fontId="91" fillId="0" borderId="0"/>
    <xf numFmtId="0" fontId="20" fillId="0" borderId="0"/>
    <xf numFmtId="0" fontId="89" fillId="0" borderId="31" applyNumberFormat="0" applyFill="0" applyAlignment="0" applyProtection="0"/>
    <xf numFmtId="0" fontId="71" fillId="0" borderId="0"/>
    <xf numFmtId="0" fontId="54" fillId="0" borderId="20" applyNumberFormat="0" applyFill="0" applyAlignment="0" applyProtection="0"/>
    <xf numFmtId="0" fontId="20" fillId="0" borderId="0"/>
    <xf numFmtId="0" fontId="82" fillId="0" borderId="26" applyNumberFormat="0" applyFill="0" applyAlignment="0" applyProtection="0"/>
    <xf numFmtId="0" fontId="83" fillId="0" borderId="0" applyNumberFormat="0" applyFill="0" applyBorder="0" applyAlignment="0" applyProtection="0"/>
    <xf numFmtId="0" fontId="53" fillId="0" borderId="0" applyNumberFormat="0" applyFill="0" applyBorder="0" applyAlignment="0" applyProtection="0"/>
    <xf numFmtId="0" fontId="50" fillId="0" borderId="17" applyNumberFormat="0" applyFill="0" applyAlignment="0" applyProtection="0"/>
    <xf numFmtId="0" fontId="71" fillId="0" borderId="0"/>
    <xf numFmtId="0" fontId="71" fillId="0" borderId="0"/>
    <xf numFmtId="0" fontId="91" fillId="0" borderId="0"/>
    <xf numFmtId="0" fontId="2" fillId="0" borderId="0"/>
    <xf numFmtId="0" fontId="71" fillId="0" borderId="0"/>
    <xf numFmtId="0" fontId="2" fillId="0" borderId="0"/>
    <xf numFmtId="0" fontId="20" fillId="0" borderId="0"/>
    <xf numFmtId="0" fontId="2" fillId="0" borderId="0"/>
    <xf numFmtId="0" fontId="91" fillId="0" borderId="0"/>
    <xf numFmtId="0" fontId="85" fillId="0" borderId="28" applyNumberFormat="0" applyFill="0" applyAlignment="0" applyProtection="0"/>
    <xf numFmtId="0" fontId="2" fillId="0" borderId="0"/>
    <xf numFmtId="0" fontId="20" fillId="0" borderId="0"/>
    <xf numFmtId="0" fontId="79" fillId="0" borderId="0" applyNumberFormat="0" applyFill="0" applyBorder="0" applyAlignment="0" applyProtection="0"/>
    <xf numFmtId="0" fontId="20" fillId="0" borderId="0"/>
    <xf numFmtId="0" fontId="20" fillId="0" borderId="0"/>
    <xf numFmtId="0" fontId="91" fillId="0" borderId="0"/>
    <xf numFmtId="0" fontId="2" fillId="0" borderId="0"/>
    <xf numFmtId="0" fontId="20" fillId="0" borderId="0"/>
    <xf numFmtId="0" fontId="42" fillId="0" borderId="13" applyNumberFormat="0" applyFill="0" applyAlignment="0" applyProtection="0"/>
    <xf numFmtId="0" fontId="71" fillId="0" borderId="0"/>
    <xf numFmtId="0" fontId="73" fillId="0" borderId="0"/>
    <xf numFmtId="0" fontId="2"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0" fillId="0" borderId="0" applyNumberFormat="0" applyFill="0" applyBorder="0" applyAlignment="0" applyProtection="0"/>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50" fillId="0" borderId="17" applyNumberFormat="0" applyFill="0" applyAlignment="0" applyProtection="0"/>
    <xf numFmtId="0" fontId="52" fillId="0" borderId="0" applyNumberFormat="0" applyFill="0" applyBorder="0" applyAlignment="0" applyProtection="0"/>
    <xf numFmtId="0" fontId="2" fillId="8" borderId="19" applyNumberFormat="0" applyFont="0" applyAlignment="0" applyProtection="0"/>
    <xf numFmtId="0" fontId="53" fillId="0" borderId="0" applyNumberFormat="0" applyFill="0" applyBorder="0" applyAlignment="0" applyProtection="0"/>
    <xf numFmtId="0" fontId="54"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79" fillId="0" borderId="0" applyNumberFormat="0" applyFill="0" applyBorder="0" applyAlignment="0" applyProtection="0"/>
    <xf numFmtId="0" fontId="81" fillId="0" borderId="25" applyNumberFormat="0" applyFill="0" applyAlignment="0" applyProtection="0"/>
    <xf numFmtId="0" fontId="82" fillId="0" borderId="26" applyNumberFormat="0" applyFill="0" applyAlignment="0" applyProtection="0"/>
    <xf numFmtId="0" fontId="83" fillId="0" borderId="27" applyNumberFormat="0" applyFill="0" applyAlignment="0" applyProtection="0"/>
    <xf numFmtId="0" fontId="83" fillId="0" borderId="0" applyNumberFormat="0" applyFill="0" applyBorder="0" applyAlignment="0" applyProtection="0"/>
    <xf numFmtId="0" fontId="85"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8" fillId="0" borderId="0" applyNumberFormat="0" applyFill="0" applyBorder="0" applyAlignment="0" applyProtection="0"/>
    <xf numFmtId="0" fontId="89" fillId="0" borderId="31" applyNumberFormat="0" applyFill="0" applyAlignment="0" applyProtection="0"/>
    <xf numFmtId="0" fontId="90"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70" fillId="0" borderId="0"/>
    <xf numFmtId="0" fontId="71" fillId="0" borderId="0"/>
    <xf numFmtId="0" fontId="91" fillId="0" borderId="0"/>
    <xf numFmtId="0" fontId="70" fillId="0" borderId="0"/>
    <xf numFmtId="0" fontId="20" fillId="0" borderId="0"/>
    <xf numFmtId="0" fontId="91" fillId="0" borderId="0"/>
    <xf numFmtId="0" fontId="20" fillId="0" borderId="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1"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1"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1" fillId="0" borderId="0"/>
    <xf numFmtId="0" fontId="20" fillId="0" borderId="0"/>
    <xf numFmtId="0" fontId="70" fillId="0" borderId="0"/>
    <xf numFmtId="0" fontId="20" fillId="0" borderId="0"/>
    <xf numFmtId="0" fontId="91" fillId="0" borderId="0"/>
    <xf numFmtId="0" fontId="71" fillId="0" borderId="0"/>
    <xf numFmtId="0" fontId="71" fillId="0" borderId="0"/>
    <xf numFmtId="0" fontId="71" fillId="0" borderId="0"/>
    <xf numFmtId="0" fontId="70" fillId="0" borderId="0"/>
    <xf numFmtId="0" fontId="71" fillId="0" borderId="0"/>
    <xf numFmtId="0" fontId="91" fillId="0" borderId="0"/>
    <xf numFmtId="0" fontId="20" fillId="0" borderId="0"/>
    <xf numFmtId="0" fontId="20" fillId="0" borderId="0"/>
    <xf numFmtId="0" fontId="91" fillId="0" borderId="0"/>
    <xf numFmtId="0" fontId="91" fillId="0" borderId="0"/>
    <xf numFmtId="0" fontId="91" fillId="0" borderId="0"/>
    <xf numFmtId="0" fontId="20" fillId="0" borderId="0"/>
    <xf numFmtId="0" fontId="20" fillId="0" borderId="0"/>
    <xf numFmtId="0" fontId="20" fillId="0" borderId="0"/>
    <xf numFmtId="0" fontId="20" fillId="0" borderId="0"/>
    <xf numFmtId="0" fontId="91" fillId="0" borderId="0"/>
    <xf numFmtId="0" fontId="20" fillId="0" borderId="0"/>
    <xf numFmtId="0" fontId="91" fillId="0" borderId="0"/>
    <xf numFmtId="0" fontId="20" fillId="0" borderId="0"/>
    <xf numFmtId="0" fontId="91" fillId="0" borderId="0"/>
    <xf numFmtId="0" fontId="20" fillId="0" borderId="0"/>
    <xf numFmtId="0" fontId="20" fillId="0" borderId="0"/>
    <xf numFmtId="0" fontId="20" fillId="0" borderId="0"/>
    <xf numFmtId="0" fontId="20" fillId="0" borderId="0"/>
    <xf numFmtId="0" fontId="91" fillId="0" borderId="0"/>
    <xf numFmtId="0" fontId="20" fillId="0" borderId="0"/>
    <xf numFmtId="0" fontId="91" fillId="0" borderId="0"/>
    <xf numFmtId="0" fontId="20" fillId="0" borderId="0"/>
    <xf numFmtId="0" fontId="91" fillId="0" borderId="0"/>
    <xf numFmtId="0" fontId="70" fillId="0" borderId="0"/>
    <xf numFmtId="0" fontId="20" fillId="0" borderId="0"/>
    <xf numFmtId="0" fontId="20" fillId="0" borderId="0"/>
    <xf numFmtId="0" fontId="91" fillId="0" borderId="0"/>
    <xf numFmtId="0" fontId="20" fillId="0" borderId="0"/>
    <xf numFmtId="0" fontId="9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2" fillId="0" borderId="0"/>
    <xf numFmtId="0" fontId="70" fillId="0" borderId="0"/>
    <xf numFmtId="0" fontId="70" fillId="0" borderId="0"/>
    <xf numFmtId="0" fontId="71" fillId="0" borderId="0"/>
    <xf numFmtId="0" fontId="71" fillId="0" borderId="0"/>
    <xf numFmtId="0" fontId="2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1"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1"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0" fillId="0" borderId="0"/>
    <xf numFmtId="0" fontId="91"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1"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71" fillId="0" borderId="0"/>
    <xf numFmtId="0" fontId="71" fillId="0" borderId="0"/>
    <xf numFmtId="0" fontId="71"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1"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1"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2" fillId="0" borderId="0"/>
    <xf numFmtId="0" fontId="20" fillId="0" borderId="0"/>
    <xf numFmtId="0" fontId="91"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70"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1"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0"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1" fillId="0" borderId="0"/>
    <xf numFmtId="0" fontId="71" fillId="0" borderId="0"/>
    <xf numFmtId="0" fontId="71" fillId="0" borderId="0"/>
    <xf numFmtId="0" fontId="71"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2"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2" fillId="0" borderId="0"/>
    <xf numFmtId="0" fontId="71" fillId="0" borderId="0"/>
    <xf numFmtId="0" fontId="2" fillId="0" borderId="0"/>
    <xf numFmtId="0" fontId="20" fillId="0" borderId="0"/>
    <xf numFmtId="0" fontId="70" fillId="0" borderId="0"/>
    <xf numFmtId="0" fontId="72" fillId="0" borderId="0"/>
    <xf numFmtId="0" fontId="71" fillId="0" borderId="0"/>
    <xf numFmtId="0" fontId="72" fillId="0" borderId="0"/>
    <xf numFmtId="0" fontId="71" fillId="0" borderId="0"/>
    <xf numFmtId="0" fontId="72" fillId="0" borderId="0"/>
    <xf numFmtId="0" fontId="20" fillId="0" borderId="0"/>
    <xf numFmtId="0" fontId="91"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1"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4">
    <xf numFmtId="0" fontId="0" fillId="0" borderId="0" xfId="0"/>
    <xf numFmtId="0" fontId="3" fillId="0" borderId="0" xfId="0" applyFont="1"/>
    <xf numFmtId="0" fontId="12" fillId="0" borderId="0" xfId="0" applyFont="1"/>
    <xf numFmtId="0" fontId="13" fillId="0" borderId="0" xfId="0" applyFont="1"/>
    <xf numFmtId="0" fontId="5" fillId="0" borderId="1" xfId="0" applyFont="1" applyBorder="1" applyAlignment="1">
      <alignment horizontal="right" wrapText="1" indent="1"/>
    </xf>
    <xf numFmtId="0" fontId="4" fillId="0" borderId="1" xfId="0" applyFont="1" applyBorder="1" applyAlignment="1">
      <alignment horizontal="right" wrapText="1" indent="1"/>
    </xf>
    <xf numFmtId="0" fontId="10" fillId="0" borderId="1" xfId="0" applyFont="1" applyBorder="1" applyAlignment="1">
      <alignment horizontal="right" wrapText="1" inden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9" xfId="0" applyFont="1" applyBorder="1" applyAlignment="1">
      <alignment horizontal="center"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22" fillId="0" borderId="0" xfId="0" applyFont="1" applyFill="1" applyBorder="1" applyAlignment="1">
      <alignment horizontal="left" vertical="top" wrapText="1"/>
    </xf>
    <xf numFmtId="0" fontId="0" fillId="0" borderId="0" xfId="0" applyBorder="1"/>
    <xf numFmtId="164" fontId="23" fillId="0" borderId="0" xfId="0" applyNumberFormat="1" applyFont="1" applyFill="1" applyBorder="1" applyAlignment="1">
      <alignment horizontal="left" vertical="top" wrapText="1"/>
    </xf>
    <xf numFmtId="164" fontId="24"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wrapText="1"/>
    </xf>
    <xf numFmtId="164" fontId="26" fillId="0" borderId="0" xfId="0" applyNumberFormat="1" applyFont="1" applyFill="1" applyBorder="1" applyAlignment="1">
      <alignment horizontal="center" vertical="top" wrapText="1"/>
    </xf>
    <xf numFmtId="164" fontId="24"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left" vertical="top" wrapText="1"/>
    </xf>
    <xf numFmtId="164" fontId="29"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left" vertical="top" wrapText="1"/>
    </xf>
    <xf numFmtId="164" fontId="34"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left" vertical="top" wrapText="1"/>
    </xf>
    <xf numFmtId="164" fontId="35" fillId="0" borderId="0" xfId="0" applyNumberFormat="1" applyFont="1" applyFill="1" applyBorder="1" applyAlignment="1">
      <alignment horizontal="left" vertical="top" wrapText="1"/>
    </xf>
    <xf numFmtId="164" fontId="36"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49" fontId="56" fillId="0" borderId="0" xfId="33" applyNumberFormat="1" applyFont="1" applyAlignment="1"/>
    <xf numFmtId="1" fontId="4" fillId="0" borderId="1" xfId="0" applyNumberFormat="1" applyFont="1" applyBorder="1" applyAlignment="1">
      <alignment horizontal="right" wrapText="1" indent="1"/>
    </xf>
    <xf numFmtId="49" fontId="56" fillId="0" borderId="0" xfId="41" applyNumberFormat="1" applyFont="1" applyAlignment="1"/>
    <xf numFmtId="49" fontId="56" fillId="0" borderId="0" xfId="44" applyNumberFormat="1" applyFont="1" applyAlignment="1"/>
    <xf numFmtId="1" fontId="58" fillId="0" borderId="0" xfId="0" applyNumberFormat="1" applyFont="1" applyAlignment="1">
      <alignment horizontal="right" indent="1"/>
    </xf>
    <xf numFmtId="0" fontId="58" fillId="0" borderId="0" xfId="0" applyFont="1" applyAlignment="1">
      <alignment horizontal="right" indent="1"/>
    </xf>
    <xf numFmtId="10" fontId="58" fillId="0" borderId="0" xfId="1" applyNumberFormat="1" applyFont="1" applyAlignment="1">
      <alignment horizontal="right" indent="1"/>
    </xf>
    <xf numFmtId="0" fontId="60" fillId="0" borderId="0" xfId="0" applyFont="1" applyFill="1" applyBorder="1" applyAlignment="1">
      <alignment horizontal="left" vertical="top"/>
    </xf>
    <xf numFmtId="0" fontId="59" fillId="0" borderId="0" xfId="0" applyFont="1" applyFill="1" applyBorder="1" applyAlignment="1">
      <alignment horizontal="left"/>
    </xf>
    <xf numFmtId="0" fontId="0" fillId="0" borderId="0" xfId="0" applyFill="1" applyBorder="1" applyAlignment="1">
      <alignment horizontal="left"/>
    </xf>
    <xf numFmtId="0" fontId="60" fillId="0" borderId="0" xfId="0" applyFont="1" applyFill="1" applyBorder="1" applyAlignment="1">
      <alignment horizontal="left"/>
    </xf>
    <xf numFmtId="0" fontId="61" fillId="0" borderId="0" xfId="0" applyFont="1" applyFill="1" applyBorder="1" applyAlignment="1">
      <alignment horizontal="left"/>
    </xf>
    <xf numFmtId="164" fontId="64" fillId="0" borderId="0" xfId="0" applyNumberFormat="1" applyFont="1" applyFill="1" applyBorder="1" applyAlignment="1">
      <alignment horizontal="right"/>
    </xf>
    <xf numFmtId="164" fontId="63" fillId="0" borderId="0" xfId="0" applyNumberFormat="1" applyFont="1" applyFill="1" applyBorder="1" applyAlignment="1">
      <alignment horizontal="right"/>
    </xf>
    <xf numFmtId="0" fontId="0" fillId="0" borderId="0" xfId="0" applyFill="1" applyBorder="1" applyAlignment="1">
      <alignment horizontal="right"/>
    </xf>
    <xf numFmtId="0" fontId="61" fillId="0" borderId="0" xfId="0" applyFont="1" applyFill="1" applyBorder="1" applyAlignment="1">
      <alignment horizontal="right"/>
    </xf>
    <xf numFmtId="0" fontId="62"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1" fillId="0" borderId="0" xfId="0" applyFont="1" applyFill="1" applyBorder="1" applyAlignment="1">
      <alignment vertical="center" wrapText="1"/>
    </xf>
    <xf numFmtId="0" fontId="61" fillId="0" borderId="0" xfId="0" applyFont="1" applyFill="1" applyBorder="1" applyAlignment="1">
      <alignment vertical="top" wrapText="1"/>
    </xf>
    <xf numFmtId="0" fontId="20" fillId="0" borderId="0" xfId="0" applyFont="1" applyFill="1" applyBorder="1" applyAlignment="1">
      <alignment horizontal="right"/>
    </xf>
    <xf numFmtId="0" fontId="65" fillId="0" borderId="0" xfId="0" applyFont="1" applyFill="1" applyBorder="1" applyAlignment="1">
      <alignment horizontal="left" vertical="top"/>
    </xf>
    <xf numFmtId="0" fontId="66" fillId="0" borderId="0" xfId="0" applyFont="1" applyFill="1" applyBorder="1" applyAlignment="1">
      <alignment horizontal="left" vertical="top"/>
    </xf>
    <xf numFmtId="0" fontId="67" fillId="0" borderId="0" xfId="0" applyFont="1" applyFill="1" applyBorder="1" applyAlignment="1">
      <alignment horizontal="left" vertical="top"/>
    </xf>
    <xf numFmtId="165" fontId="0" fillId="0" borderId="0" xfId="0" applyNumberFormat="1" applyBorder="1"/>
    <xf numFmtId="166" fontId="0" fillId="0" borderId="0" xfId="0" applyNumberFormat="1" applyBorder="1"/>
    <xf numFmtId="0" fontId="58" fillId="0" borderId="0" xfId="0" applyFont="1" applyBorder="1"/>
    <xf numFmtId="166" fontId="58" fillId="0" borderId="0" xfId="0" applyNumberFormat="1" applyFont="1" applyBorder="1"/>
    <xf numFmtId="0" fontId="58" fillId="0" borderId="0" xfId="0" applyFont="1" applyFill="1" applyBorder="1"/>
    <xf numFmtId="165" fontId="58" fillId="0" borderId="0" xfId="0" applyNumberFormat="1" applyFont="1" applyBorder="1"/>
    <xf numFmtId="166" fontId="58" fillId="0" borderId="0" xfId="0" applyNumberFormat="1" applyFont="1" applyFill="1" applyBorder="1" applyAlignment="1">
      <alignment horizontal="right" vertical="top"/>
    </xf>
    <xf numFmtId="15" fontId="0" fillId="0" borderId="0" xfId="0" applyNumberFormat="1" applyBorder="1"/>
    <xf numFmtId="0" fontId="20" fillId="0" borderId="0" xfId="0" applyFont="1" applyBorder="1" applyAlignment="1">
      <alignment horizontal="right"/>
    </xf>
    <xf numFmtId="0" fontId="61" fillId="0" borderId="0" xfId="0" applyFont="1" applyFill="1" applyBorder="1" applyAlignment="1">
      <alignment horizontal="left" wrapText="1"/>
    </xf>
    <xf numFmtId="167" fontId="68" fillId="0" borderId="0" xfId="0" applyNumberFormat="1" applyFont="1" applyFill="1" applyBorder="1" applyAlignment="1">
      <alignment horizontal="left" vertical="top"/>
    </xf>
    <xf numFmtId="167" fontId="69" fillId="0" borderId="0" xfId="0" applyNumberFormat="1" applyFont="1" applyFill="1" applyBorder="1" applyAlignment="1">
      <alignment horizontal="left" vertical="top"/>
    </xf>
    <xf numFmtId="49" fontId="92" fillId="0" borderId="0" xfId="299" applyNumberFormat="1" applyFont="1" applyBorder="1" applyAlignment="1"/>
    <xf numFmtId="49" fontId="92" fillId="0" borderId="0" xfId="301" applyNumberFormat="1" applyFont="1" applyBorder="1" applyAlignment="1"/>
    <xf numFmtId="49" fontId="92" fillId="0" borderId="0" xfId="300" applyNumberFormat="1" applyFont="1" applyBorder="1" applyAlignment="1"/>
    <xf numFmtId="49" fontId="92" fillId="0" borderId="0" xfId="9159" applyNumberFormat="1" applyFont="1" applyBorder="1" applyAlignment="1"/>
    <xf numFmtId="49" fontId="92" fillId="0" borderId="0" xfId="9160" applyNumberFormat="1" applyFont="1" applyBorder="1" applyAlignment="1"/>
    <xf numFmtId="49" fontId="92" fillId="0" borderId="0" xfId="9161" applyNumberFormat="1" applyFont="1" applyBorder="1" applyAlignment="1"/>
    <xf numFmtId="49" fontId="93" fillId="0" borderId="0" xfId="6508" applyNumberFormat="1" applyFont="1" applyBorder="1" applyAlignment="1"/>
    <xf numFmtId="0" fontId="2" fillId="0" borderId="0" xfId="6508" applyBorder="1"/>
    <xf numFmtId="49" fontId="94" fillId="0" borderId="0" xfId="6508" applyNumberFormat="1" applyFont="1" applyBorder="1" applyAlignment="1"/>
    <xf numFmtId="49" fontId="94" fillId="0" borderId="0" xfId="6508" applyNumberFormat="1" applyFont="1" applyBorder="1"/>
    <xf numFmtId="49" fontId="92" fillId="0" borderId="0" xfId="6508" applyNumberFormat="1" applyFont="1" applyBorder="1" applyAlignment="1"/>
    <xf numFmtId="1" fontId="92" fillId="0" borderId="0" xfId="6508" applyNumberFormat="1" applyFont="1" applyBorder="1" applyAlignment="1"/>
    <xf numFmtId="1" fontId="92" fillId="0" borderId="0" xfId="6508" applyNumberFormat="1" applyFont="1" applyBorder="1"/>
    <xf numFmtId="9" fontId="92" fillId="0" borderId="0" xfId="6508" applyNumberFormat="1" applyFont="1" applyBorder="1"/>
    <xf numFmtId="9" fontId="94" fillId="0" borderId="0" xfId="6508" applyNumberFormat="1" applyFont="1" applyBorder="1"/>
    <xf numFmtId="3" fontId="92" fillId="0" borderId="0" xfId="6508" applyNumberFormat="1" applyFont="1" applyBorder="1"/>
    <xf numFmtId="0" fontId="0" fillId="0" borderId="0" xfId="0"/>
    <xf numFmtId="0" fontId="96" fillId="0" borderId="0" xfId="46" applyFont="1" applyAlignment="1">
      <alignment horizontal="left"/>
    </xf>
    <xf numFmtId="0" fontId="96" fillId="0" borderId="0" xfId="0" applyFont="1" applyAlignment="1">
      <alignment horizontal="left"/>
    </xf>
    <xf numFmtId="0" fontId="96" fillId="0" borderId="0" xfId="0" applyFont="1" applyFill="1" applyBorder="1" applyAlignment="1">
      <alignment horizontal="left"/>
    </xf>
    <xf numFmtId="0" fontId="98" fillId="0" borderId="0" xfId="0" applyFont="1" applyFill="1" applyBorder="1" applyAlignment="1">
      <alignment horizontal="left"/>
    </xf>
    <xf numFmtId="0" fontId="98" fillId="0" borderId="0" xfId="0" applyFont="1" applyAlignment="1">
      <alignment horizontal="left"/>
    </xf>
    <xf numFmtId="2" fontId="96" fillId="0" borderId="0" xfId="46" applyNumberFormat="1" applyFont="1" applyAlignment="1">
      <alignment horizontal="left"/>
    </xf>
    <xf numFmtId="0" fontId="96" fillId="0" borderId="0" xfId="46" applyFont="1" applyFill="1" applyAlignment="1">
      <alignment horizontal="left"/>
    </xf>
    <xf numFmtId="168" fontId="96" fillId="0" borderId="0" xfId="1" applyNumberFormat="1" applyFont="1" applyAlignment="1">
      <alignment horizontal="left"/>
    </xf>
    <xf numFmtId="3" fontId="96" fillId="0" borderId="0" xfId="46" applyNumberFormat="1" applyFont="1" applyAlignment="1">
      <alignment horizontal="left"/>
    </xf>
    <xf numFmtId="3" fontId="96" fillId="0" borderId="0" xfId="0" applyNumberFormat="1" applyFont="1" applyFill="1" applyBorder="1" applyAlignment="1">
      <alignment horizontal="left"/>
    </xf>
    <xf numFmtId="3" fontId="96" fillId="0" borderId="0" xfId="0" applyNumberFormat="1" applyFont="1" applyAlignment="1">
      <alignment horizontal="left"/>
    </xf>
    <xf numFmtId="1" fontId="96" fillId="0" borderId="0" xfId="0" applyNumberFormat="1" applyFont="1" applyAlignment="1">
      <alignment horizontal="left"/>
    </xf>
    <xf numFmtId="2" fontId="96" fillId="0" borderId="0" xfId="0" applyNumberFormat="1" applyFont="1" applyFill="1" applyBorder="1" applyAlignment="1">
      <alignment horizontal="left"/>
    </xf>
    <xf numFmtId="0" fontId="97" fillId="0" borderId="0" xfId="0" applyFont="1" applyAlignment="1">
      <alignment horizontal="left"/>
    </xf>
    <xf numFmtId="0" fontId="95" fillId="0" borderId="0" xfId="0" applyFont="1" applyFill="1" applyBorder="1" applyAlignment="1">
      <alignment horizontal="left"/>
    </xf>
    <xf numFmtId="166" fontId="96" fillId="0" borderId="0" xfId="0" applyNumberFormat="1" applyFont="1" applyAlignment="1">
      <alignment horizontal="left"/>
    </xf>
    <xf numFmtId="165" fontId="96" fillId="0" borderId="0" xfId="0" applyNumberFormat="1" applyFont="1" applyAlignment="1">
      <alignment horizontal="left"/>
    </xf>
    <xf numFmtId="3" fontId="96" fillId="0" borderId="32" xfId="0" applyNumberFormat="1" applyFont="1" applyBorder="1" applyAlignment="1">
      <alignment horizontal="left"/>
    </xf>
    <xf numFmtId="166" fontId="96" fillId="0" borderId="32" xfId="0" applyNumberFormat="1" applyFont="1" applyBorder="1" applyAlignment="1">
      <alignment horizontal="left"/>
    </xf>
    <xf numFmtId="165" fontId="96" fillId="0" borderId="32" xfId="0" applyNumberFormat="1" applyFont="1" applyBorder="1" applyAlignment="1">
      <alignment horizontal="left"/>
    </xf>
    <xf numFmtId="3" fontId="95" fillId="0" borderId="0" xfId="0" applyNumberFormat="1" applyFont="1" applyFill="1" applyBorder="1" applyAlignment="1">
      <alignment horizontal="left"/>
    </xf>
    <xf numFmtId="166" fontId="95" fillId="0" borderId="0" xfId="0" applyNumberFormat="1" applyFont="1" applyFill="1" applyBorder="1" applyAlignment="1">
      <alignment horizontal="left"/>
    </xf>
    <xf numFmtId="0" fontId="96" fillId="0" borderId="32" xfId="0" applyFont="1" applyBorder="1" applyAlignment="1">
      <alignment horizontal="left"/>
    </xf>
    <xf numFmtId="3" fontId="96" fillId="0" borderId="0" xfId="0" applyNumberFormat="1" applyFont="1" applyFill="1" applyBorder="1" applyAlignment="1">
      <alignment horizontal="left" vertical="top"/>
    </xf>
    <xf numFmtId="168" fontId="0" fillId="0" borderId="0" xfId="1" applyNumberFormat="1" applyFont="1" applyAlignment="1">
      <alignment horizontal="right" indent="1"/>
    </xf>
    <xf numFmtId="10" fontId="0" fillId="0" borderId="0" xfId="0" applyNumberForma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8" fontId="3" fillId="0" borderId="0" xfId="1" applyNumberFormat="1" applyFont="1" applyFill="1" applyBorder="1" applyAlignment="1">
      <alignment horizontal="left" vertical="top"/>
    </xf>
    <xf numFmtId="10" fontId="3" fillId="0" borderId="0" xfId="1" applyNumberFormat="1" applyFont="1" applyFill="1" applyBorder="1" applyAlignment="1">
      <alignment horizontal="left" vertical="top"/>
    </xf>
    <xf numFmtId="0" fontId="0" fillId="0" borderId="0" xfId="0" applyAlignment="1"/>
    <xf numFmtId="0" fontId="4" fillId="0" borderId="3" xfId="0" applyFont="1" applyBorder="1" applyAlignment="1"/>
    <xf numFmtId="0" fontId="5" fillId="0" borderId="1" xfId="0" applyFont="1" applyBorder="1" applyAlignment="1">
      <alignment horizontal="right"/>
    </xf>
    <xf numFmtId="0" fontId="19" fillId="0" borderId="0" xfId="0" applyFont="1" applyBorder="1" applyAlignment="1">
      <alignment horizontal="right"/>
    </xf>
    <xf numFmtId="0" fontId="20" fillId="0" borderId="0" xfId="0" applyFont="1" applyAlignment="1"/>
    <xf numFmtId="49" fontId="56" fillId="0" borderId="0" xfId="33" applyNumberFormat="1" applyFont="1" applyAlignment="1">
      <alignment horizontal="left"/>
    </xf>
    <xf numFmtId="49" fontId="56" fillId="0" borderId="0" xfId="41" applyNumberFormat="1" applyFont="1" applyAlignment="1">
      <alignment horizontal="left"/>
    </xf>
    <xf numFmtId="0" fontId="3" fillId="0" borderId="0" xfId="0" applyFont="1" applyAlignment="1"/>
    <xf numFmtId="0" fontId="0" fillId="0" borderId="0" xfId="0" applyAlignment="1">
      <alignment horizontal="left"/>
    </xf>
    <xf numFmtId="0" fontId="4" fillId="0" borderId="2" xfId="0" applyFont="1" applyBorder="1" applyAlignment="1">
      <alignment horizontal="center"/>
    </xf>
    <xf numFmtId="0" fontId="4" fillId="0" borderId="3" xfId="0" applyFont="1" applyBorder="1" applyAlignment="1">
      <alignment horizontal="left"/>
    </xf>
    <xf numFmtId="0" fontId="4" fillId="0" borderId="4" xfId="0" applyFont="1" applyBorder="1" applyAlignment="1"/>
    <xf numFmtId="0" fontId="4" fillId="0" borderId="1" xfId="0" applyFont="1" applyBorder="1" applyAlignment="1">
      <alignment horizontal="left"/>
    </xf>
    <xf numFmtId="0" fontId="17" fillId="0" borderId="1" xfId="0" applyFont="1" applyBorder="1" applyAlignment="1">
      <alignment horizontal="right"/>
    </xf>
    <xf numFmtId="0" fontId="17" fillId="0" borderId="22" xfId="0" applyFont="1" applyBorder="1" applyAlignment="1">
      <alignment horizontal="right"/>
    </xf>
    <xf numFmtId="0" fontId="4" fillId="0" borderId="4" xfId="0" applyFont="1" applyBorder="1" applyAlignment="1">
      <alignment horizontal="center"/>
    </xf>
    <xf numFmtId="0" fontId="4" fillId="0" borderId="22" xfId="0" applyFont="1" applyBorder="1" applyAlignment="1">
      <alignment horizontal="right"/>
    </xf>
    <xf numFmtId="0" fontId="6" fillId="0" borderId="1" xfId="0" applyFont="1" applyBorder="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1" fontId="4" fillId="0" borderId="1" xfId="0" applyNumberFormat="1" applyFont="1" applyBorder="1" applyAlignment="1">
      <alignment horizontal="right"/>
    </xf>
    <xf numFmtId="0" fontId="4" fillId="0" borderId="1" xfId="0" applyFont="1" applyBorder="1" applyAlignment="1">
      <alignment horizontal="right"/>
    </xf>
    <xf numFmtId="0" fontId="17" fillId="0" borderId="1" xfId="0" applyFont="1" applyBorder="1" applyAlignment="1">
      <alignment horizontal="left"/>
    </xf>
    <xf numFmtId="0" fontId="9" fillId="0" borderId="4" xfId="0"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right"/>
    </xf>
    <xf numFmtId="0" fontId="4" fillId="0" borderId="9" xfId="0" applyFont="1" applyBorder="1" applyAlignment="1">
      <alignment horizontal="center"/>
    </xf>
    <xf numFmtId="0" fontId="5" fillId="0" borderId="10" xfId="0" applyFont="1" applyBorder="1" applyAlignment="1">
      <alignment horizontal="left"/>
    </xf>
    <xf numFmtId="0" fontId="5" fillId="0" borderId="10" xfId="0" applyFont="1" applyBorder="1" applyAlignment="1">
      <alignment horizontal="right"/>
    </xf>
    <xf numFmtId="0" fontId="4" fillId="0" borderId="7" xfId="0" applyFont="1" applyBorder="1" applyAlignment="1">
      <alignment horizontal="center"/>
    </xf>
    <xf numFmtId="0" fontId="4" fillId="0" borderId="8" xfId="0" applyFont="1" applyBorder="1" applyAlignment="1">
      <alignment horizontal="left"/>
    </xf>
    <xf numFmtId="0" fontId="5" fillId="0" borderId="8" xfId="0" applyFont="1" applyBorder="1" applyAlignment="1">
      <alignment horizontal="right"/>
    </xf>
    <xf numFmtId="0" fontId="5" fillId="0" borderId="1" xfId="0" applyFont="1" applyBorder="1" applyAlignment="1">
      <alignment horizontal="left"/>
    </xf>
    <xf numFmtId="0" fontId="4" fillId="0" borderId="5" xfId="0" applyFont="1" applyBorder="1" applyAlignment="1">
      <alignment horizontal="center"/>
    </xf>
    <xf numFmtId="0" fontId="4" fillId="0" borderId="6" xfId="0" applyFont="1" applyBorder="1" applyAlignment="1">
      <alignment horizontal="left"/>
    </xf>
    <xf numFmtId="0" fontId="18" fillId="0" borderId="11" xfId="0" applyFont="1" applyBorder="1" applyAlignment="1">
      <alignment horizontal="right"/>
    </xf>
    <xf numFmtId="0" fontId="19" fillId="0" borderId="11" xfId="0" applyFont="1" applyBorder="1" applyAlignment="1">
      <alignment horizontal="right"/>
    </xf>
    <xf numFmtId="1" fontId="58" fillId="0" borderId="0" xfId="0" applyNumberFormat="1" applyFont="1" applyAlignment="1">
      <alignment horizontal="right"/>
    </xf>
    <xf numFmtId="0" fontId="58" fillId="0" borderId="0" xfId="0" applyFont="1" applyAlignment="1">
      <alignment horizontal="right"/>
    </xf>
    <xf numFmtId="0" fontId="18" fillId="0" borderId="0" xfId="0" applyFont="1" applyBorder="1" applyAlignment="1">
      <alignment horizontal="right"/>
    </xf>
    <xf numFmtId="0" fontId="19" fillId="0" borderId="0" xfId="0" applyFont="1" applyBorder="1" applyAlignment="1">
      <alignment horizontal="left"/>
    </xf>
    <xf numFmtId="10" fontId="58" fillId="0" borderId="0" xfId="1" applyNumberFormat="1" applyFont="1" applyAlignment="1">
      <alignment horizontal="right"/>
    </xf>
    <xf numFmtId="168" fontId="0" fillId="0" borderId="0" xfId="1" applyNumberFormat="1" applyFont="1" applyAlignment="1">
      <alignment horizontal="right"/>
    </xf>
    <xf numFmtId="0" fontId="18" fillId="0" borderId="0" xfId="0" applyFont="1" applyBorder="1" applyAlignment="1">
      <alignment horizontal="left"/>
    </xf>
    <xf numFmtId="0" fontId="19" fillId="0" borderId="0" xfId="0" applyFont="1" applyAlignment="1">
      <alignment horizontal="left"/>
    </xf>
    <xf numFmtId="0" fontId="12" fillId="0" borderId="0" xfId="0" applyFont="1" applyAlignment="1"/>
    <xf numFmtId="0" fontId="15" fillId="0" borderId="0" xfId="0" applyFont="1" applyAlignment="1"/>
    <xf numFmtId="0" fontId="20" fillId="0" borderId="0" xfId="0" applyFont="1" applyAlignment="1">
      <alignment horizontal="left"/>
    </xf>
    <xf numFmtId="0" fontId="21" fillId="0" borderId="0" xfId="0" applyFont="1" applyAlignment="1">
      <alignment horizontal="left"/>
    </xf>
    <xf numFmtId="0" fontId="13" fillId="0" borderId="0" xfId="0" applyFont="1" applyAlignment="1"/>
    <xf numFmtId="1" fontId="0" fillId="0" borderId="0" xfId="1" applyNumberFormat="1" applyFont="1"/>
    <xf numFmtId="1" fontId="56" fillId="0" borderId="1" xfId="34" applyNumberFormat="1" applyFont="1" applyBorder="1"/>
    <xf numFmtId="0" fontId="2" fillId="0" borderId="1" xfId="34" applyBorder="1"/>
    <xf numFmtId="0" fontId="0" fillId="0" borderId="1" xfId="0" applyBorder="1"/>
    <xf numFmtId="1" fontId="57" fillId="0" borderId="1" xfId="34" applyNumberFormat="1" applyFont="1" applyBorder="1"/>
    <xf numFmtId="0" fontId="4" fillId="0" borderId="22" xfId="0" applyFont="1" applyBorder="1" applyAlignment="1"/>
    <xf numFmtId="0" fontId="6" fillId="0" borderId="22" xfId="0" applyFont="1" applyBorder="1" applyAlignment="1"/>
    <xf numFmtId="0" fontId="7" fillId="0" borderId="22" xfId="0" applyFont="1" applyBorder="1" applyAlignment="1"/>
    <xf numFmtId="0" fontId="8" fillId="0" borderId="22" xfId="0" applyFont="1" applyBorder="1" applyAlignment="1"/>
    <xf numFmtId="0" fontId="17" fillId="0" borderId="22" xfId="0" applyFont="1" applyBorder="1" applyAlignment="1"/>
    <xf numFmtId="0" fontId="10" fillId="0" borderId="22" xfId="0" applyFont="1" applyBorder="1" applyAlignment="1"/>
    <xf numFmtId="0" fontId="5" fillId="0" borderId="33" xfId="0" applyFont="1" applyBorder="1" applyAlignment="1"/>
    <xf numFmtId="0" fontId="4" fillId="0" borderId="34" xfId="0" applyFont="1" applyBorder="1" applyAlignment="1"/>
    <xf numFmtId="0" fontId="5" fillId="0" borderId="22" xfId="0" applyFont="1" applyBorder="1" applyAlignment="1"/>
    <xf numFmtId="0" fontId="5" fillId="0" borderId="22" xfId="0" applyFont="1" applyBorder="1" applyAlignment="1">
      <alignment horizontal="right"/>
    </xf>
    <xf numFmtId="0" fontId="4" fillId="0" borderId="35" xfId="0" applyFont="1" applyBorder="1" applyAlignment="1"/>
    <xf numFmtId="1" fontId="57" fillId="0" borderId="1" xfId="35" applyNumberFormat="1" applyFont="1" applyBorder="1"/>
    <xf numFmtId="1" fontId="57" fillId="0" borderId="1" xfId="36" applyNumberFormat="1" applyFont="1" applyBorder="1"/>
    <xf numFmtId="1" fontId="57" fillId="0" borderId="1" xfId="37" applyNumberFormat="1" applyFont="1" applyBorder="1"/>
    <xf numFmtId="1" fontId="57" fillId="0" borderId="1" xfId="38" applyNumberFormat="1" applyFont="1" applyBorder="1"/>
    <xf numFmtId="1" fontId="57" fillId="0" borderId="1" xfId="39" applyNumberFormat="1" applyFont="1" applyBorder="1"/>
    <xf numFmtId="1" fontId="56" fillId="0" borderId="1" xfId="40" applyNumberFormat="1" applyFont="1" applyBorder="1"/>
    <xf numFmtId="1" fontId="56" fillId="0" borderId="1" xfId="42" applyNumberFormat="1" applyFont="1" applyBorder="1"/>
    <xf numFmtId="1" fontId="57" fillId="0" borderId="1" xfId="43" applyNumberFormat="1" applyFont="1" applyBorder="1"/>
    <xf numFmtId="1" fontId="56" fillId="0" borderId="1" xfId="45" applyNumberFormat="1" applyFont="1" applyBorder="1"/>
    <xf numFmtId="49" fontId="56" fillId="0" borderId="0" xfId="0" applyNumberFormat="1" applyFont="1" applyAlignment="1">
      <alignment horizontal="left"/>
    </xf>
    <xf numFmtId="1" fontId="57" fillId="0" borderId="1" xfId="38" applyNumberFormat="1" applyFont="1" applyBorder="1" applyAlignment="1"/>
    <xf numFmtId="0" fontId="5" fillId="0" borderId="1" xfId="0" applyFont="1" applyBorder="1" applyAlignment="1">
      <alignment wrapText="1"/>
    </xf>
    <xf numFmtId="1" fontId="57" fillId="0" borderId="1" xfId="39" applyNumberFormat="1" applyFont="1" applyBorder="1" applyAlignment="1"/>
    <xf numFmtId="49" fontId="100" fillId="0" borderId="0" xfId="0" applyNumberFormat="1" applyFont="1" applyAlignment="1"/>
    <xf numFmtId="0" fontId="99" fillId="0" borderId="0" xfId="0" applyFont="1" applyAlignment="1"/>
    <xf numFmtId="1" fontId="17" fillId="0" borderId="1" xfId="0" applyNumberFormat="1" applyFont="1" applyBorder="1" applyAlignment="1">
      <alignment horizontal="right" wrapText="1" indent="1"/>
    </xf>
    <xf numFmtId="49" fontId="101" fillId="0" borderId="0" xfId="0" applyNumberFormat="1" applyFont="1" applyAlignment="1"/>
    <xf numFmtId="1" fontId="100" fillId="0" borderId="0" xfId="0" applyNumberFormat="1" applyFont="1"/>
    <xf numFmtId="0" fontId="0" fillId="0" borderId="0" xfId="0" applyAlignment="1">
      <alignment horizontal="right"/>
    </xf>
    <xf numFmtId="0" fontId="4" fillId="0" borderId="3" xfId="0" applyFont="1" applyBorder="1" applyAlignment="1">
      <alignment horizontal="right"/>
    </xf>
    <xf numFmtId="0" fontId="4" fillId="0" borderId="21" xfId="0" applyFont="1" applyBorder="1" applyAlignment="1">
      <alignment horizontal="right"/>
    </xf>
    <xf numFmtId="1" fontId="56" fillId="0" borderId="0" xfId="34" applyNumberFormat="1" applyFont="1" applyAlignment="1">
      <alignment horizontal="right"/>
    </xf>
    <xf numFmtId="0" fontId="2" fillId="0" borderId="0" xfId="34" applyAlignment="1">
      <alignment horizontal="right"/>
    </xf>
    <xf numFmtId="1" fontId="57" fillId="0" borderId="0" xfId="34" applyNumberFormat="1" applyFont="1" applyAlignment="1">
      <alignment horizontal="right"/>
    </xf>
    <xf numFmtId="1" fontId="57" fillId="0" borderId="0" xfId="35" applyNumberFormat="1" applyFont="1" applyAlignment="1">
      <alignment horizontal="right"/>
    </xf>
    <xf numFmtId="1" fontId="57" fillId="0" borderId="0" xfId="36" applyNumberFormat="1" applyFont="1" applyAlignment="1">
      <alignment horizontal="right"/>
    </xf>
    <xf numFmtId="1" fontId="57" fillId="0" borderId="0" xfId="37" applyNumberFormat="1" applyFont="1" applyAlignment="1">
      <alignment horizontal="right"/>
    </xf>
    <xf numFmtId="1" fontId="57" fillId="0" borderId="0" xfId="38" applyNumberFormat="1" applyFont="1" applyAlignment="1">
      <alignment horizontal="right"/>
    </xf>
    <xf numFmtId="1" fontId="57" fillId="0" borderId="0" xfId="39" applyNumberFormat="1" applyFont="1" applyAlignment="1">
      <alignment horizontal="right"/>
    </xf>
    <xf numFmtId="1" fontId="56" fillId="0" borderId="0" xfId="40" applyNumberFormat="1" applyFont="1" applyAlignment="1">
      <alignment horizontal="right"/>
    </xf>
    <xf numFmtId="1" fontId="56" fillId="0" borderId="0" xfId="42" applyNumberFormat="1" applyFont="1" applyAlignment="1">
      <alignment horizontal="right"/>
    </xf>
    <xf numFmtId="1" fontId="57" fillId="0" borderId="0" xfId="43" applyNumberFormat="1" applyFont="1" applyAlignment="1">
      <alignment horizontal="right"/>
    </xf>
    <xf numFmtId="1" fontId="56" fillId="0" borderId="0" xfId="45" applyNumberFormat="1" applyFont="1" applyAlignment="1">
      <alignment horizontal="right"/>
    </xf>
    <xf numFmtId="0" fontId="19" fillId="0" borderId="0" xfId="0" applyFont="1" applyAlignment="1">
      <alignment horizontal="right"/>
    </xf>
    <xf numFmtId="0" fontId="20" fillId="0" borderId="0" xfId="0" applyFont="1" applyAlignment="1">
      <alignment horizontal="right"/>
    </xf>
    <xf numFmtId="0" fontId="13" fillId="0" borderId="0" xfId="0" applyFont="1" applyAlignment="1">
      <alignment horizontal="right"/>
    </xf>
    <xf numFmtId="3" fontId="102" fillId="55" borderId="0" xfId="0" applyNumberFormat="1" applyFont="1" applyFill="1" applyBorder="1" applyAlignment="1">
      <alignment horizontal="left" vertical="top"/>
    </xf>
    <xf numFmtId="0" fontId="20" fillId="0" borderId="0" xfId="0" applyFont="1" applyFill="1" applyBorder="1" applyAlignment="1">
      <alignment horizontal="left" vertical="top"/>
    </xf>
    <xf numFmtId="3" fontId="4" fillId="0" borderId="1" xfId="0" applyNumberFormat="1" applyFont="1" applyBorder="1" applyAlignment="1">
      <alignment horizontal="right" wrapText="1" indent="1"/>
    </xf>
    <xf numFmtId="1" fontId="10" fillId="0" borderId="1" xfId="0" applyNumberFormat="1" applyFont="1" applyBorder="1" applyAlignment="1">
      <alignment horizontal="right" wrapText="1" indent="1"/>
    </xf>
    <xf numFmtId="1" fontId="0" fillId="0" borderId="0" xfId="0" applyNumberFormat="1"/>
    <xf numFmtId="1" fontId="96" fillId="0" borderId="0" xfId="46" applyNumberFormat="1" applyFont="1" applyAlignment="1">
      <alignment horizontal="left"/>
    </xf>
    <xf numFmtId="0" fontId="96" fillId="0" borderId="1" xfId="0" applyFont="1" applyFill="1" applyBorder="1" applyAlignment="1">
      <alignment horizontal="left"/>
    </xf>
    <xf numFmtId="0" fontId="96" fillId="0" borderId="1" xfId="46" applyFont="1" applyBorder="1" applyAlignment="1">
      <alignment horizontal="left"/>
    </xf>
    <xf numFmtId="3" fontId="102" fillId="55" borderId="1" xfId="0" applyNumberFormat="1" applyFont="1" applyFill="1" applyBorder="1" applyAlignment="1">
      <alignment horizontal="left" vertical="top"/>
    </xf>
    <xf numFmtId="1" fontId="0" fillId="0" borderId="1" xfId="0" applyNumberFormat="1" applyBorder="1"/>
    <xf numFmtId="2" fontId="96" fillId="0" borderId="1" xfId="46" applyNumberFormat="1" applyFont="1" applyBorder="1" applyAlignment="1">
      <alignment horizontal="left"/>
    </xf>
    <xf numFmtId="168" fontId="96" fillId="0" borderId="1" xfId="1" applyNumberFormat="1" applyFont="1" applyBorder="1" applyAlignment="1">
      <alignment horizontal="left"/>
    </xf>
    <xf numFmtId="0" fontId="96" fillId="0" borderId="1" xfId="0" applyFont="1" applyBorder="1" applyAlignment="1">
      <alignment horizontal="left"/>
    </xf>
    <xf numFmtId="9" fontId="0" fillId="0" borderId="1" xfId="1" applyFont="1" applyBorder="1"/>
    <xf numFmtId="168" fontId="0" fillId="0" borderId="0" xfId="1" applyNumberFormat="1" applyFont="1"/>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Alachua County, FL Coalition cats </a:t>
            </a:r>
          </a:p>
        </c:rich>
      </c:tx>
      <c:layout>
        <c:manualLayout>
          <c:xMode val="edge"/>
          <c:yMode val="edge"/>
          <c:x val="0.16105889107611551"/>
          <c:y val="3.2006281843446033E-2"/>
        </c:manualLayout>
      </c:layout>
      <c:overlay val="0"/>
    </c:title>
    <c:autoTitleDeleted val="0"/>
    <c:plotArea>
      <c:layout>
        <c:manualLayout>
          <c:layoutTarget val="inner"/>
          <c:xMode val="edge"/>
          <c:yMode val="edge"/>
          <c:x val="0.13793258145908557"/>
          <c:y val="0.23314321600658128"/>
          <c:w val="0.57925920085265581"/>
          <c:h val="0.6125815313197791"/>
        </c:manualLayout>
      </c:layout>
      <c:lineChart>
        <c:grouping val="standard"/>
        <c:varyColors val="0"/>
        <c:ser>
          <c:idx val="1"/>
          <c:order val="0"/>
          <c:tx>
            <c:strRef>
              <c:f>all!$A$5</c:f>
              <c:strCache>
                <c:ptCount val="1"/>
                <c:pt idx="0">
                  <c:v>cats in</c:v>
                </c:pt>
              </c:strCache>
            </c:strRef>
          </c:tx>
          <c:spPr>
            <a:ln>
              <a:solidFill>
                <a:srgbClr val="7030A0"/>
              </a:solidFill>
            </a:ln>
          </c:spPr>
          <c:marker>
            <c:symbol val="none"/>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all!$B$5:$N$5</c:f>
              <c:numCache>
                <c:formatCode>0</c:formatCode>
                <c:ptCount val="13"/>
                <c:pt idx="1">
                  <c:v>5139</c:v>
                </c:pt>
                <c:pt idx="3">
                  <c:v>5678</c:v>
                </c:pt>
                <c:pt idx="4">
                  <c:v>5188.8</c:v>
                </c:pt>
                <c:pt idx="5">
                  <c:v>4590.0199999999995</c:v>
                </c:pt>
                <c:pt idx="6">
                  <c:v>4512.5999999999995</c:v>
                </c:pt>
                <c:pt idx="7">
                  <c:v>5253.5999999999995</c:v>
                </c:pt>
                <c:pt idx="8">
                  <c:v>4632</c:v>
                </c:pt>
                <c:pt idx="9">
                  <c:v>5207</c:v>
                </c:pt>
                <c:pt idx="10">
                  <c:v>5482</c:v>
                </c:pt>
                <c:pt idx="11">
                  <c:v>4554</c:v>
                </c:pt>
                <c:pt idx="12">
                  <c:v>4635</c:v>
                </c:pt>
              </c:numCache>
            </c:numRef>
          </c:val>
          <c:smooth val="0"/>
        </c:ser>
        <c:ser>
          <c:idx val="2"/>
          <c:order val="1"/>
          <c:tx>
            <c:strRef>
              <c:f>all!$A$6</c:f>
              <c:strCache>
                <c:ptCount val="1"/>
                <c:pt idx="0">
                  <c:v>cats euthanized</c:v>
                </c:pt>
              </c:strCache>
            </c:strRef>
          </c:tx>
          <c:spPr>
            <a:ln>
              <a:solidFill>
                <a:srgbClr val="FF0000"/>
              </a:solidFill>
            </a:ln>
          </c:spPr>
          <c:marker>
            <c:symbol val="none"/>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all!$B$6:$N$6</c:f>
              <c:numCache>
                <c:formatCode>0</c:formatCode>
                <c:ptCount val="13"/>
                <c:pt idx="1">
                  <c:v>3632</c:v>
                </c:pt>
                <c:pt idx="3">
                  <c:v>3708</c:v>
                </c:pt>
                <c:pt idx="4">
                  <c:v>2917.0400000000004</c:v>
                </c:pt>
                <c:pt idx="5">
                  <c:v>2466.1280000000002</c:v>
                </c:pt>
                <c:pt idx="6">
                  <c:v>2279.7600000000002</c:v>
                </c:pt>
                <c:pt idx="7">
                  <c:v>1934.3</c:v>
                </c:pt>
                <c:pt idx="8">
                  <c:v>1899</c:v>
                </c:pt>
                <c:pt idx="9">
                  <c:v>2054</c:v>
                </c:pt>
                <c:pt idx="10">
                  <c:v>2444</c:v>
                </c:pt>
                <c:pt idx="11">
                  <c:v>1769</c:v>
                </c:pt>
                <c:pt idx="12">
                  <c:v>1213</c:v>
                </c:pt>
              </c:numCache>
            </c:numRef>
          </c:val>
          <c:smooth val="0"/>
        </c:ser>
        <c:ser>
          <c:idx val="0"/>
          <c:order val="2"/>
          <c:tx>
            <c:strRef>
              <c:f>all!$A$7</c:f>
              <c:strCache>
                <c:ptCount val="1"/>
                <c:pt idx="0">
                  <c:v>cats s/n</c:v>
                </c:pt>
              </c:strCache>
            </c:strRef>
          </c:tx>
          <c:spPr>
            <a:ln>
              <a:solidFill>
                <a:srgbClr val="00B050"/>
              </a:solidFill>
            </a:ln>
          </c:spPr>
          <c:marker>
            <c:symbol val="square"/>
            <c:size val="5"/>
            <c:spPr>
              <a:solidFill>
                <a:srgbClr val="00B050"/>
              </a:solidFill>
            </c:spPr>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all!$B$7:$N$7</c:f>
              <c:numCache>
                <c:formatCode>General</c:formatCode>
                <c:ptCount val="13"/>
              </c:numCache>
            </c:numRef>
          </c:val>
          <c:smooth val="0"/>
        </c:ser>
        <c:dLbls>
          <c:showLegendKey val="0"/>
          <c:showVal val="0"/>
          <c:showCatName val="0"/>
          <c:showSerName val="0"/>
          <c:showPercent val="0"/>
          <c:showBubbleSize val="0"/>
        </c:dLbls>
        <c:smooth val="0"/>
        <c:axId val="406348352"/>
        <c:axId val="406347792"/>
      </c:lineChart>
      <c:catAx>
        <c:axId val="406348352"/>
        <c:scaling>
          <c:orientation val="minMax"/>
        </c:scaling>
        <c:delete val="0"/>
        <c:axPos val="b"/>
        <c:numFmt formatCode="General" sourceLinked="1"/>
        <c:majorTickMark val="out"/>
        <c:minorTickMark val="none"/>
        <c:tickLblPos val="nextTo"/>
        <c:txPr>
          <a:bodyPr rot="2700000"/>
          <a:lstStyle/>
          <a:p>
            <a:pPr>
              <a:defRPr/>
            </a:pPr>
            <a:endParaRPr lang="en-US"/>
          </a:p>
        </c:txPr>
        <c:crossAx val="406347792"/>
        <c:crosses val="autoZero"/>
        <c:auto val="1"/>
        <c:lblAlgn val="ctr"/>
        <c:lblOffset val="100"/>
        <c:noMultiLvlLbl val="0"/>
      </c:catAx>
      <c:valAx>
        <c:axId val="406347792"/>
        <c:scaling>
          <c:orientation val="minMax"/>
        </c:scaling>
        <c:delete val="0"/>
        <c:axPos val="l"/>
        <c:majorGridlines/>
        <c:numFmt formatCode="General" sourceLinked="1"/>
        <c:majorTickMark val="out"/>
        <c:minorTickMark val="none"/>
        <c:tickLblPos val="nextTo"/>
        <c:crossAx val="406348352"/>
        <c:crosses val="autoZero"/>
        <c:crossBetween val="between"/>
      </c:valAx>
    </c:plotArea>
    <c:legend>
      <c:legendPos val="r"/>
      <c:layout>
        <c:manualLayout>
          <c:xMode val="edge"/>
          <c:yMode val="edge"/>
          <c:x val="0.72481185017618643"/>
          <c:y val="0.30352604595134564"/>
          <c:w val="0.25807875103319267"/>
          <c:h val="0.2282550094018099"/>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dogs</a:t>
            </a:r>
          </a:p>
        </c:rich>
      </c:tx>
      <c:layout/>
      <c:overlay val="0"/>
    </c:title>
    <c:autoTitleDeleted val="0"/>
    <c:plotArea>
      <c:layout>
        <c:manualLayout>
          <c:layoutTarget val="inner"/>
          <c:xMode val="edge"/>
          <c:yMode val="edge"/>
          <c:x val="0.12773366397382147"/>
          <c:y val="0.2195410201482168"/>
          <c:w val="0.55035697496768132"/>
          <c:h val="0.6355314960629922"/>
        </c:manualLayout>
      </c:layout>
      <c:lineChart>
        <c:grouping val="standard"/>
        <c:varyColors val="0"/>
        <c:ser>
          <c:idx val="1"/>
          <c:order val="0"/>
          <c:tx>
            <c:strRef>
              <c:f>all!$A$45</c:f>
              <c:strCache>
                <c:ptCount val="1"/>
                <c:pt idx="0">
                  <c:v>dogs in</c:v>
                </c:pt>
              </c:strCache>
            </c:strRef>
          </c:tx>
          <c:spPr>
            <a:ln>
              <a:solidFill>
                <a:srgbClr val="7030A0"/>
              </a:solidFill>
            </a:ln>
          </c:spPr>
          <c:marker>
            <c:symbol val="none"/>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all!$B$45:$N$45</c:f>
              <c:numCache>
                <c:formatCode>0</c:formatCode>
                <c:ptCount val="13"/>
                <c:pt idx="1">
                  <c:v>6683</c:v>
                </c:pt>
                <c:pt idx="3">
                  <c:v>6051</c:v>
                </c:pt>
                <c:pt idx="4">
                  <c:v>5621.2</c:v>
                </c:pt>
                <c:pt idx="5">
                  <c:v>5175.9800000000005</c:v>
                </c:pt>
                <c:pt idx="6">
                  <c:v>5297.4000000000005</c:v>
                </c:pt>
                <c:pt idx="7">
                  <c:v>6686.4000000000005</c:v>
                </c:pt>
                <c:pt idx="8">
                  <c:v>5957</c:v>
                </c:pt>
                <c:pt idx="9">
                  <c:v>5682</c:v>
                </c:pt>
                <c:pt idx="10">
                  <c:v>5776</c:v>
                </c:pt>
                <c:pt idx="11">
                  <c:v>5122</c:v>
                </c:pt>
                <c:pt idx="12">
                  <c:v>5036</c:v>
                </c:pt>
              </c:numCache>
            </c:numRef>
          </c:val>
          <c:smooth val="0"/>
        </c:ser>
        <c:ser>
          <c:idx val="2"/>
          <c:order val="1"/>
          <c:tx>
            <c:strRef>
              <c:f>all!$A$46</c:f>
              <c:strCache>
                <c:ptCount val="1"/>
                <c:pt idx="0">
                  <c:v>dogs euthanized</c:v>
                </c:pt>
              </c:strCache>
            </c:strRef>
          </c:tx>
          <c:spPr>
            <a:ln>
              <a:solidFill>
                <a:srgbClr val="FF0000"/>
              </a:solidFill>
            </a:ln>
          </c:spPr>
          <c:marker>
            <c:symbol val="none"/>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all!$B$46:$N$46</c:f>
              <c:numCache>
                <c:formatCode>0</c:formatCode>
                <c:ptCount val="13"/>
                <c:pt idx="1">
                  <c:v>4431</c:v>
                </c:pt>
                <c:pt idx="3">
                  <c:v>2923</c:v>
                </c:pt>
                <c:pt idx="4">
                  <c:v>2291.9599999999996</c:v>
                </c:pt>
                <c:pt idx="5">
                  <c:v>1958.502</c:v>
                </c:pt>
                <c:pt idx="6">
                  <c:v>1791.2399999999998</c:v>
                </c:pt>
                <c:pt idx="7">
                  <c:v>1400.7</c:v>
                </c:pt>
                <c:pt idx="8">
                  <c:v>1794</c:v>
                </c:pt>
                <c:pt idx="9">
                  <c:v>1457</c:v>
                </c:pt>
                <c:pt idx="10">
                  <c:v>1353</c:v>
                </c:pt>
                <c:pt idx="11">
                  <c:v>1186</c:v>
                </c:pt>
                <c:pt idx="12">
                  <c:v>1060</c:v>
                </c:pt>
              </c:numCache>
            </c:numRef>
          </c:val>
          <c:smooth val="0"/>
        </c:ser>
        <c:ser>
          <c:idx val="3"/>
          <c:order val="2"/>
          <c:tx>
            <c:strRef>
              <c:f>all!$A$47</c:f>
              <c:strCache>
                <c:ptCount val="1"/>
                <c:pt idx="0">
                  <c:v>dogs s/n</c:v>
                </c:pt>
              </c:strCache>
            </c:strRef>
          </c:tx>
          <c:spPr>
            <a:ln>
              <a:solidFill>
                <a:srgbClr val="00B050"/>
              </a:solidFill>
            </a:ln>
          </c:spPr>
          <c:marker>
            <c:symbol val="square"/>
            <c:size val="5"/>
            <c:spPr>
              <a:solidFill>
                <a:srgbClr val="00B050"/>
              </a:solidFill>
            </c:spPr>
          </c:marker>
          <c:cat>
            <c:numRef>
              <c:f>all!$B$3:$N$3</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all!$B$47:$N$47</c:f>
              <c:numCache>
                <c:formatCode>General</c:formatCode>
                <c:ptCount val="13"/>
              </c:numCache>
            </c:numRef>
          </c:val>
          <c:smooth val="0"/>
        </c:ser>
        <c:dLbls>
          <c:showLegendKey val="0"/>
          <c:showVal val="0"/>
          <c:showCatName val="0"/>
          <c:showSerName val="0"/>
          <c:showPercent val="0"/>
          <c:showBubbleSize val="0"/>
        </c:dLbls>
        <c:smooth val="0"/>
        <c:axId val="552163328"/>
        <c:axId val="555040288"/>
      </c:lineChart>
      <c:catAx>
        <c:axId val="552163328"/>
        <c:scaling>
          <c:orientation val="minMax"/>
        </c:scaling>
        <c:delete val="0"/>
        <c:axPos val="b"/>
        <c:numFmt formatCode="General" sourceLinked="1"/>
        <c:majorTickMark val="out"/>
        <c:minorTickMark val="none"/>
        <c:tickLblPos val="nextTo"/>
        <c:txPr>
          <a:bodyPr rot="2700000"/>
          <a:lstStyle/>
          <a:p>
            <a:pPr>
              <a:defRPr/>
            </a:pPr>
            <a:endParaRPr lang="en-US"/>
          </a:p>
        </c:txPr>
        <c:crossAx val="555040288"/>
        <c:crosses val="autoZero"/>
        <c:auto val="1"/>
        <c:lblAlgn val="ctr"/>
        <c:lblOffset val="100"/>
        <c:noMultiLvlLbl val="0"/>
      </c:catAx>
      <c:valAx>
        <c:axId val="555040288"/>
        <c:scaling>
          <c:orientation val="minMax"/>
        </c:scaling>
        <c:delete val="0"/>
        <c:axPos val="l"/>
        <c:majorGridlines/>
        <c:numFmt formatCode="General" sourceLinked="1"/>
        <c:majorTickMark val="out"/>
        <c:minorTickMark val="none"/>
        <c:tickLblPos val="nextTo"/>
        <c:crossAx val="552163328"/>
        <c:crosses val="autoZero"/>
        <c:crossBetween val="between"/>
      </c:valAx>
    </c:plotArea>
    <c:legend>
      <c:legendPos val="r"/>
      <c:layout>
        <c:manualLayout>
          <c:xMode val="edge"/>
          <c:yMode val="edge"/>
          <c:x val="0.71061606882473027"/>
          <c:y val="0.28480162805736242"/>
          <c:w val="0.27086541265675124"/>
          <c:h val="0.21056804365446966"/>
        </c:manualLayout>
      </c:layout>
      <c:overlay val="0"/>
    </c:legend>
    <c:plotVisOnly val="1"/>
    <c:dispBlanksAs val="span"/>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54340803553402"/>
          <c:y val="0.20020153730783652"/>
          <c:w val="0.50791059623563095"/>
          <c:h val="0.56407324084489441"/>
        </c:manualLayout>
      </c:layout>
      <c:lineChart>
        <c:grouping val="standard"/>
        <c:varyColors val="0"/>
        <c:ser>
          <c:idx val="3"/>
          <c:order val="0"/>
          <c:tx>
            <c:strRef>
              <c:f>all!$A$57</c:f>
              <c:strCache>
                <c:ptCount val="1"/>
                <c:pt idx="0">
                  <c:v>intake  per 1000</c:v>
                </c:pt>
              </c:strCache>
            </c:strRef>
          </c:tx>
          <c:marker>
            <c:symbol val="none"/>
          </c:marker>
          <c:cat>
            <c:numRef>
              <c:f>all!$B$3:$O$3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all!$B$57:$O$57</c:f>
              <c:numCache>
                <c:formatCode>0.00</c:formatCode>
                <c:ptCount val="14"/>
                <c:pt idx="1">
                  <c:v>47.797328330691847</c:v>
                </c:pt>
                <c:pt idx="3">
                  <c:v>47.42132160300158</c:v>
                </c:pt>
                <c:pt idx="4">
                  <c:v>43.705728240126795</c:v>
                </c:pt>
                <c:pt idx="5">
                  <c:v>39.484749490571531</c:v>
                </c:pt>
                <c:pt idx="6">
                  <c:v>39.662645146683055</c:v>
                </c:pt>
                <c:pt idx="7">
                  <c:v>48.274412135718208</c:v>
                </c:pt>
                <c:pt idx="8">
                  <c:v>42.812206876475727</c:v>
                </c:pt>
                <c:pt idx="9">
                  <c:v>44.025131804508845</c:v>
                </c:pt>
                <c:pt idx="10">
                  <c:v>45.517029465989587</c:v>
                </c:pt>
                <c:pt idx="11">
                  <c:v>39.120872012161591</c:v>
                </c:pt>
                <c:pt idx="12">
                  <c:v>39.100656596694371</c:v>
                </c:pt>
              </c:numCache>
            </c:numRef>
          </c:val>
          <c:smooth val="0"/>
        </c:ser>
        <c:ser>
          <c:idx val="4"/>
          <c:order val="1"/>
          <c:tx>
            <c:strRef>
              <c:f>all!$A$58</c:f>
              <c:strCache>
                <c:ptCount val="1"/>
                <c:pt idx="0">
                  <c:v>deaths per 1000</c:v>
                </c:pt>
              </c:strCache>
            </c:strRef>
          </c:tx>
          <c:marker>
            <c:symbol val="none"/>
          </c:marker>
          <c:cat>
            <c:numRef>
              <c:f>all!$B$3:$O$3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all!$B$58:$O$58</c:f>
              <c:numCache>
                <c:formatCode>0.00</c:formatCode>
                <c:ptCount val="14"/>
                <c:pt idx="1">
                  <c:v>32.599378982436846</c:v>
                </c:pt>
                <c:pt idx="3">
                  <c:v>26.809683992625416</c:v>
                </c:pt>
                <c:pt idx="4">
                  <c:v>21.060419833748426</c:v>
                </c:pt>
                <c:pt idx="5">
                  <c:v>17.889146747743958</c:v>
                </c:pt>
                <c:pt idx="6">
                  <c:v>16.459391273409452</c:v>
                </c:pt>
                <c:pt idx="7">
                  <c:v>13.483682116634862</c:v>
                </c:pt>
                <c:pt idx="8">
                  <c:v>14.931105864087717</c:v>
                </c:pt>
                <c:pt idx="9">
                  <c:v>14.195264741080958</c:v>
                </c:pt>
                <c:pt idx="10">
                  <c:v>15.351586505805868</c:v>
                </c:pt>
                <c:pt idx="11">
                  <c:v>11.947310541126242</c:v>
                </c:pt>
                <c:pt idx="12">
                  <c:v>9.1899278713976127</c:v>
                </c:pt>
              </c:numCache>
            </c:numRef>
          </c:val>
          <c:smooth val="0"/>
        </c:ser>
        <c:ser>
          <c:idx val="5"/>
          <c:order val="2"/>
          <c:tx>
            <c:strRef>
              <c:f>all!$A$59</c:f>
              <c:strCache>
                <c:ptCount val="1"/>
                <c:pt idx="0">
                  <c:v>s/n per 1000</c:v>
                </c:pt>
              </c:strCache>
            </c:strRef>
          </c:tx>
          <c:spPr>
            <a:ln>
              <a:solidFill>
                <a:srgbClr val="00B050"/>
              </a:solidFill>
            </a:ln>
          </c:spPr>
          <c:marker>
            <c:symbol val="square"/>
            <c:size val="5"/>
            <c:spPr>
              <a:solidFill>
                <a:srgbClr val="00B050"/>
              </a:solidFill>
            </c:spPr>
          </c:marker>
          <c:cat>
            <c:numRef>
              <c:f>all!$B$3:$O$3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all!$B$59:$O$59</c:f>
              <c:numCache>
                <c:formatCode>0.00</c:formatCode>
                <c:ptCount val="14"/>
                <c:pt idx="1">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smooth val="0"/>
        <c:axId val="553572880"/>
        <c:axId val="553573440"/>
      </c:lineChart>
      <c:catAx>
        <c:axId val="553572880"/>
        <c:scaling>
          <c:orientation val="minMax"/>
        </c:scaling>
        <c:delete val="0"/>
        <c:axPos val="b"/>
        <c:numFmt formatCode="General" sourceLinked="1"/>
        <c:majorTickMark val="out"/>
        <c:minorTickMark val="none"/>
        <c:tickLblPos val="nextTo"/>
        <c:txPr>
          <a:bodyPr rot="2700000"/>
          <a:lstStyle/>
          <a:p>
            <a:pPr>
              <a:defRPr/>
            </a:pPr>
            <a:endParaRPr lang="en-US"/>
          </a:p>
        </c:txPr>
        <c:crossAx val="553573440"/>
        <c:crosses val="autoZero"/>
        <c:auto val="1"/>
        <c:lblAlgn val="ctr"/>
        <c:lblOffset val="100"/>
        <c:noMultiLvlLbl val="0"/>
      </c:catAx>
      <c:valAx>
        <c:axId val="553573440"/>
        <c:scaling>
          <c:orientation val="minMax"/>
        </c:scaling>
        <c:delete val="0"/>
        <c:axPos val="l"/>
        <c:majorGridlines/>
        <c:numFmt formatCode="0.00" sourceLinked="1"/>
        <c:majorTickMark val="out"/>
        <c:minorTickMark val="none"/>
        <c:tickLblPos val="nextTo"/>
        <c:crossAx val="553572880"/>
        <c:crosses val="autoZero"/>
        <c:crossBetween val="between"/>
      </c:valAx>
    </c:plotArea>
    <c:legend>
      <c:legendPos val="r"/>
      <c:layout>
        <c:manualLayout>
          <c:xMode val="edge"/>
          <c:yMode val="edge"/>
          <c:x val="0.71138416354372813"/>
          <c:y val="0.26310669499645872"/>
          <c:w val="0.28861599030890367"/>
          <c:h val="0.37989313835770527"/>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222902486765424"/>
          <c:y val="0.24045012421575643"/>
          <c:w val="0.52452305402123245"/>
          <c:h val="0.55013842688113179"/>
        </c:manualLayout>
      </c:layout>
      <c:lineChart>
        <c:grouping val="standard"/>
        <c:varyColors val="0"/>
        <c:ser>
          <c:idx val="2"/>
          <c:order val="0"/>
          <c:tx>
            <c:strRef>
              <c:f>all!$A$49</c:f>
              <c:strCache>
                <c:ptCount val="1"/>
                <c:pt idx="0">
                  <c:v>% dog RTO</c:v>
                </c:pt>
              </c:strCache>
            </c:strRef>
          </c:tx>
          <c:spPr>
            <a:ln>
              <a:solidFill>
                <a:srgbClr val="00B050"/>
              </a:solidFill>
            </a:ln>
          </c:spPr>
          <c:marker>
            <c:symbol val="none"/>
          </c:marker>
          <c:cat>
            <c:numRef>
              <c:f>all!$B$53:$O$53</c:f>
              <c:numCache>
                <c:formatCode>General</c:formatCode>
                <c:ptCount val="14"/>
                <c:pt idx="1">
                  <c:v>2000</c:v>
                </c:pt>
                <c:pt idx="3">
                  <c:v>2002</c:v>
                </c:pt>
                <c:pt idx="4">
                  <c:v>2003</c:v>
                </c:pt>
                <c:pt idx="5">
                  <c:v>2004</c:v>
                </c:pt>
                <c:pt idx="6">
                  <c:v>2005</c:v>
                </c:pt>
                <c:pt idx="7">
                  <c:v>2006</c:v>
                </c:pt>
                <c:pt idx="8">
                  <c:v>2007</c:v>
                </c:pt>
                <c:pt idx="9">
                  <c:v>2008</c:v>
                </c:pt>
                <c:pt idx="10">
                  <c:v>2009</c:v>
                </c:pt>
                <c:pt idx="11">
                  <c:v>2010</c:v>
                </c:pt>
                <c:pt idx="12">
                  <c:v>2011</c:v>
                </c:pt>
              </c:numCache>
            </c:numRef>
          </c:cat>
          <c:val>
            <c:numRef>
              <c:f>all!$B$49:$O$49</c:f>
              <c:numCache>
                <c:formatCode>0.0%</c:formatCode>
                <c:ptCount val="14"/>
                <c:pt idx="1">
                  <c:v>0.10401678657074341</c:v>
                </c:pt>
                <c:pt idx="3">
                  <c:v>0</c:v>
                </c:pt>
                <c:pt idx="4">
                  <c:v>0</c:v>
                </c:pt>
                <c:pt idx="5">
                  <c:v>0</c:v>
                </c:pt>
                <c:pt idx="6">
                  <c:v>0</c:v>
                </c:pt>
                <c:pt idx="7">
                  <c:v>0</c:v>
                </c:pt>
                <c:pt idx="8">
                  <c:v>9.1463414634146339E-2</c:v>
                </c:pt>
                <c:pt idx="9">
                  <c:v>0.10049278423090462</c:v>
                </c:pt>
                <c:pt idx="10">
                  <c:v>0.13040446304044631</c:v>
                </c:pt>
                <c:pt idx="11">
                  <c:v>0.10123845095341065</c:v>
                </c:pt>
                <c:pt idx="12">
                  <c:v>8.7382523495300943E-2</c:v>
                </c:pt>
              </c:numCache>
            </c:numRef>
          </c:val>
          <c:smooth val="0"/>
        </c:ser>
        <c:ser>
          <c:idx val="3"/>
          <c:order val="1"/>
          <c:tx>
            <c:strRef>
              <c:f>all!$A$9</c:f>
              <c:strCache>
                <c:ptCount val="1"/>
                <c:pt idx="0">
                  <c:v>% cats intake</c:v>
                </c:pt>
              </c:strCache>
            </c:strRef>
          </c:tx>
          <c:marker>
            <c:symbol val="none"/>
          </c:marker>
          <c:cat>
            <c:numRef>
              <c:f>all!$B$53:$O$53</c:f>
              <c:numCache>
                <c:formatCode>General</c:formatCode>
                <c:ptCount val="14"/>
                <c:pt idx="1">
                  <c:v>2000</c:v>
                </c:pt>
                <c:pt idx="3">
                  <c:v>2002</c:v>
                </c:pt>
                <c:pt idx="4">
                  <c:v>2003</c:v>
                </c:pt>
                <c:pt idx="5">
                  <c:v>2004</c:v>
                </c:pt>
                <c:pt idx="6">
                  <c:v>2005</c:v>
                </c:pt>
                <c:pt idx="7">
                  <c:v>2006</c:v>
                </c:pt>
                <c:pt idx="8">
                  <c:v>2007</c:v>
                </c:pt>
                <c:pt idx="9">
                  <c:v>2008</c:v>
                </c:pt>
                <c:pt idx="10">
                  <c:v>2009</c:v>
                </c:pt>
                <c:pt idx="11">
                  <c:v>2010</c:v>
                </c:pt>
                <c:pt idx="12">
                  <c:v>2011</c:v>
                </c:pt>
              </c:numCache>
            </c:numRef>
          </c:cat>
          <c:val>
            <c:numRef>
              <c:f>all!$B$9:$O$9</c:f>
              <c:numCache>
                <c:formatCode>0.0%</c:formatCode>
                <c:ptCount val="14"/>
                <c:pt idx="1">
                  <c:v>0.4346980206394857</c:v>
                </c:pt>
                <c:pt idx="3">
                  <c:v>0.48409924119703301</c:v>
                </c:pt>
                <c:pt idx="4">
                  <c:v>0.48000000000000004</c:v>
                </c:pt>
                <c:pt idx="5">
                  <c:v>0.47</c:v>
                </c:pt>
                <c:pt idx="6">
                  <c:v>0.45999999999999996</c:v>
                </c:pt>
                <c:pt idx="7">
                  <c:v>0.43999999999999995</c:v>
                </c:pt>
                <c:pt idx="8">
                  <c:v>0.43743507413353477</c:v>
                </c:pt>
                <c:pt idx="9">
                  <c:v>0.47818899807144827</c:v>
                </c:pt>
                <c:pt idx="10">
                  <c:v>0.48694261858234145</c:v>
                </c:pt>
                <c:pt idx="11">
                  <c:v>0.47064902852418355</c:v>
                </c:pt>
                <c:pt idx="12">
                  <c:v>0.47926791438320754</c:v>
                </c:pt>
              </c:numCache>
            </c:numRef>
          </c:val>
          <c:smooth val="0"/>
        </c:ser>
        <c:ser>
          <c:idx val="5"/>
          <c:order val="2"/>
          <c:tx>
            <c:strRef>
              <c:f>all!$A$10</c:f>
              <c:strCache>
                <c:ptCount val="1"/>
                <c:pt idx="0">
                  <c:v>% cat deaths</c:v>
                </c:pt>
              </c:strCache>
            </c:strRef>
          </c:tx>
          <c:marker>
            <c:symbol val="none"/>
          </c:marker>
          <c:cat>
            <c:numRef>
              <c:f>all!$B$53:$O$53</c:f>
              <c:numCache>
                <c:formatCode>General</c:formatCode>
                <c:ptCount val="14"/>
                <c:pt idx="1">
                  <c:v>2000</c:v>
                </c:pt>
                <c:pt idx="3">
                  <c:v>2002</c:v>
                </c:pt>
                <c:pt idx="4">
                  <c:v>2003</c:v>
                </c:pt>
                <c:pt idx="5">
                  <c:v>2004</c:v>
                </c:pt>
                <c:pt idx="6">
                  <c:v>2005</c:v>
                </c:pt>
                <c:pt idx="7">
                  <c:v>2006</c:v>
                </c:pt>
                <c:pt idx="8">
                  <c:v>2007</c:v>
                </c:pt>
                <c:pt idx="9">
                  <c:v>2008</c:v>
                </c:pt>
                <c:pt idx="10">
                  <c:v>2009</c:v>
                </c:pt>
                <c:pt idx="11">
                  <c:v>2010</c:v>
                </c:pt>
                <c:pt idx="12">
                  <c:v>2011</c:v>
                </c:pt>
              </c:numCache>
            </c:numRef>
          </c:cat>
          <c:val>
            <c:numRef>
              <c:f>all!$B$10:$O$10</c:f>
              <c:numCache>
                <c:formatCode>0.0%</c:formatCode>
                <c:ptCount val="14"/>
                <c:pt idx="1">
                  <c:v>0.45045268510479969</c:v>
                </c:pt>
                <c:pt idx="3">
                  <c:v>0.55919167546373094</c:v>
                </c:pt>
                <c:pt idx="4">
                  <c:v>0.56000000000000005</c:v>
                </c:pt>
                <c:pt idx="5">
                  <c:v>0.55736366656646996</c:v>
                </c:pt>
                <c:pt idx="6">
                  <c:v>0.56000000000000005</c:v>
                </c:pt>
                <c:pt idx="7">
                  <c:v>0.57999999999999996</c:v>
                </c:pt>
                <c:pt idx="8">
                  <c:v>0.51421608448415923</c:v>
                </c:pt>
                <c:pt idx="9">
                  <c:v>0.58501851324409004</c:v>
                </c:pt>
                <c:pt idx="10">
                  <c:v>0.64366605214643136</c:v>
                </c:pt>
                <c:pt idx="11">
                  <c:v>0.59864636209813871</c:v>
                </c:pt>
                <c:pt idx="12">
                  <c:v>0.53365596128464587</c:v>
                </c:pt>
              </c:numCache>
            </c:numRef>
          </c:val>
          <c:smooth val="0"/>
        </c:ser>
        <c:ser>
          <c:idx val="0"/>
          <c:order val="3"/>
          <c:tx>
            <c:strRef>
              <c:f>all!$A$60</c:f>
              <c:strCache>
                <c:ptCount val="1"/>
                <c:pt idx="0">
                  <c:v>Live Release Rate</c:v>
                </c:pt>
              </c:strCache>
            </c:strRef>
          </c:tx>
          <c:marker>
            <c:symbol val="none"/>
          </c:marker>
          <c:val>
            <c:numRef>
              <c:f>all!$B$60:$O$60</c:f>
              <c:numCache>
                <c:formatCode>0.00%</c:formatCode>
                <c:ptCount val="14"/>
                <c:pt idx="1">
                  <c:v>0.31285250384549651</c:v>
                </c:pt>
                <c:pt idx="3">
                  <c:v>0</c:v>
                </c:pt>
                <c:pt idx="4">
                  <c:v>0</c:v>
                </c:pt>
                <c:pt idx="5">
                  <c:v>0</c:v>
                </c:pt>
                <c:pt idx="6">
                  <c:v>0</c:v>
                </c:pt>
                <c:pt idx="7">
                  <c:v>0</c:v>
                </c:pt>
                <c:pt idx="8">
                  <c:v>0.66862385321100914</c:v>
                </c:pt>
                <c:pt idx="9">
                  <c:v>0.60552649533773029</c:v>
                </c:pt>
                <c:pt idx="10">
                  <c:v>0.67852221839476401</c:v>
                </c:pt>
                <c:pt idx="11">
                  <c:v>0.70166030731153961</c:v>
                </c:pt>
                <c:pt idx="12">
                  <c:v>0.76453704687998303</c:v>
                </c:pt>
              </c:numCache>
            </c:numRef>
          </c:val>
          <c:smooth val="0"/>
        </c:ser>
        <c:dLbls>
          <c:showLegendKey val="0"/>
          <c:showVal val="0"/>
          <c:showCatName val="0"/>
          <c:showSerName val="0"/>
          <c:showPercent val="0"/>
          <c:showBubbleSize val="0"/>
        </c:dLbls>
        <c:smooth val="0"/>
        <c:axId val="556871808"/>
        <c:axId val="556872368"/>
      </c:lineChart>
      <c:catAx>
        <c:axId val="556871808"/>
        <c:scaling>
          <c:orientation val="minMax"/>
        </c:scaling>
        <c:delete val="0"/>
        <c:axPos val="b"/>
        <c:numFmt formatCode="General" sourceLinked="1"/>
        <c:majorTickMark val="out"/>
        <c:minorTickMark val="none"/>
        <c:tickLblPos val="nextTo"/>
        <c:txPr>
          <a:bodyPr rot="2700000"/>
          <a:lstStyle/>
          <a:p>
            <a:pPr>
              <a:defRPr/>
            </a:pPr>
            <a:endParaRPr lang="en-US"/>
          </a:p>
        </c:txPr>
        <c:crossAx val="556872368"/>
        <c:crosses val="autoZero"/>
        <c:auto val="1"/>
        <c:lblAlgn val="ctr"/>
        <c:lblOffset val="100"/>
        <c:noMultiLvlLbl val="0"/>
      </c:catAx>
      <c:valAx>
        <c:axId val="556872368"/>
        <c:scaling>
          <c:orientation val="minMax"/>
        </c:scaling>
        <c:delete val="0"/>
        <c:axPos val="l"/>
        <c:majorGridlines/>
        <c:numFmt formatCode="0%" sourceLinked="0"/>
        <c:majorTickMark val="out"/>
        <c:minorTickMark val="none"/>
        <c:tickLblPos val="nextTo"/>
        <c:crossAx val="556871808"/>
        <c:crosses val="autoZero"/>
        <c:crossBetween val="between"/>
      </c:valAx>
    </c:plotArea>
    <c:legend>
      <c:legendPos val="r"/>
      <c:layout>
        <c:manualLayout>
          <c:xMode val="edge"/>
          <c:yMode val="edge"/>
          <c:x val="0.71332951384808241"/>
          <c:y val="0.24343970161624534"/>
          <c:w val="0.28667038231666825"/>
          <c:h val="0.52695196188711702"/>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538480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0</xdr:rowOff>
    </xdr:from>
    <xdr:to>
      <xdr:col>13</xdr:col>
      <xdr:colOff>0</xdr:colOff>
      <xdr:row>29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6</xdr:col>
      <xdr:colOff>0</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29</xdr:row>
      <xdr:rowOff>0</xdr:rowOff>
    </xdr:from>
    <xdr:to>
      <xdr:col>13</xdr:col>
      <xdr:colOff>0</xdr:colOff>
      <xdr:row>43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15">
        <f>C14+C20+C26+C32</f>
        <v>0</v>
      </c>
      <c r="D33" s="15">
        <f>D14+D20+D26+D32</f>
        <v>0</v>
      </c>
      <c r="E33" s="5">
        <f t="shared" si="5"/>
        <v>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0</v>
      </c>
      <c r="D35" s="15">
        <f>D33-D34</f>
        <v>0</v>
      </c>
      <c r="E35" s="5">
        <f t="shared" si="5"/>
        <v>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f t="shared" si="5"/>
        <v>0</v>
      </c>
      <c r="F62" s="129" t="e">
        <f ca="1">C62/OFFSET(C62,4,0)</f>
        <v>#DIV/0!</v>
      </c>
      <c r="G62" s="129" t="e">
        <f t="shared" ref="G62:H62" ca="1" si="30">D62/OFFSET(D62,4,0)</f>
        <v>#DIV/0!</v>
      </c>
      <c r="H62" s="129" t="e">
        <f t="shared" ca="1" si="30"/>
        <v>#DIV/0!</v>
      </c>
      <c r="I62" s="37"/>
    </row>
    <row r="63" spans="1:9" s="24" customFormat="1" x14ac:dyDescent="0.25">
      <c r="A63" s="10" t="s">
        <v>35</v>
      </c>
      <c r="B63" s="194" t="s">
        <v>36</v>
      </c>
      <c r="C63" s="204"/>
      <c r="D63" s="204"/>
      <c r="E63" s="5">
        <f t="shared" si="5"/>
        <v>0</v>
      </c>
      <c r="F63" s="129" t="e">
        <f ca="1">C63/OFFSET(C63,3,0)</f>
        <v>#DIV/0!</v>
      </c>
      <c r="G63" s="129" t="e">
        <f t="shared" ref="G63:H63" ca="1" si="31">D63/OFFSET(D63,3,0)</f>
        <v>#DIV/0!</v>
      </c>
      <c r="H63" s="129" t="e">
        <f t="shared" ca="1" si="31"/>
        <v>#DIV/0!</v>
      </c>
      <c r="I63" s="20"/>
    </row>
    <row r="64" spans="1:9" s="24" customFormat="1" x14ac:dyDescent="0.25">
      <c r="A64" s="10" t="s">
        <v>37</v>
      </c>
      <c r="B64" s="194" t="s">
        <v>38</v>
      </c>
      <c r="C64" s="204"/>
      <c r="D64" s="204"/>
      <c r="E64" s="5">
        <f t="shared" si="5"/>
        <v>0</v>
      </c>
      <c r="F64" s="129" t="e">
        <f ca="1">C64/OFFSET(C64,2,0)</f>
        <v>#DIV/0!</v>
      </c>
      <c r="G64" s="129" t="e">
        <f t="shared" ref="G64:H64" ca="1" si="32">D64/OFFSET(D64,2,0)</f>
        <v>#DIV/0!</v>
      </c>
      <c r="H64" s="129" t="e">
        <f t="shared" ca="1" si="32"/>
        <v>#DIV/0!</v>
      </c>
    </row>
    <row r="65" spans="1:9" s="24" customFormat="1" x14ac:dyDescent="0.25">
      <c r="A65" s="10" t="s">
        <v>39</v>
      </c>
      <c r="B65" s="194" t="s">
        <v>40</v>
      </c>
      <c r="C65" s="204"/>
      <c r="D65" s="204"/>
      <c r="E65" s="5">
        <f t="shared" si="5"/>
        <v>0</v>
      </c>
      <c r="F65" s="129" t="e">
        <f ca="1">C65/OFFSET(C65,1,0)</f>
        <v>#DIV/0!</v>
      </c>
      <c r="G65" s="129" t="e">
        <f t="shared" ref="G65:H65" ca="1" si="33">D65/OFFSET(D65,1,0)</f>
        <v>#DIV/0!</v>
      </c>
      <c r="H65" s="130" t="e">
        <f t="shared" ca="1" si="33"/>
        <v>#DIV/0!</v>
      </c>
    </row>
    <row r="66" spans="1:9" s="24" customFormat="1" x14ac:dyDescent="0.25">
      <c r="A66" s="10" t="s">
        <v>41</v>
      </c>
      <c r="B66" s="190" t="s">
        <v>55</v>
      </c>
      <c r="C66" s="15">
        <f>SUM(C62:C65)</f>
        <v>0</v>
      </c>
      <c r="D66" s="15">
        <f>SUM(D62:D65)</f>
        <v>0</v>
      </c>
      <c r="E66" s="5">
        <f t="shared" si="5"/>
        <v>0</v>
      </c>
      <c r="F66" s="129" t="e">
        <f>C66/C33</f>
        <v>#DIV/0!</v>
      </c>
      <c r="G66" s="129" t="e">
        <f t="shared" ref="G66:H66" si="34">D66/D33</f>
        <v>#DIV/0!</v>
      </c>
      <c r="H66" s="129" t="e">
        <f t="shared" si="34"/>
        <v>#DIV/0!</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15">
        <f>C66-C67</f>
        <v>0</v>
      </c>
      <c r="D68" s="15">
        <f>D66-D67</f>
        <v>0</v>
      </c>
      <c r="E68" s="5">
        <f t="shared" si="5"/>
        <v>0</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0</v>
      </c>
      <c r="D70" s="47">
        <f>D43+D50+D57+D59+D60+D68</f>
        <v>0</v>
      </c>
      <c r="E70" s="5">
        <f t="shared" si="5"/>
        <v>0</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0</v>
      </c>
      <c r="D74" s="5">
        <f>D70+D72</f>
        <v>0</v>
      </c>
      <c r="E74" s="5">
        <f>D74+C74</f>
        <v>0</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0</v>
      </c>
      <c r="D77" s="50">
        <f>D6+D33-D67-D74</f>
        <v>0</v>
      </c>
      <c r="E77" s="51">
        <f>(E6+E33)-(E67+E74)</f>
        <v>0</v>
      </c>
      <c r="F77" s="21"/>
      <c r="G77" s="20"/>
      <c r="H77" s="20"/>
      <c r="I77" s="20"/>
    </row>
    <row r="78" spans="1:9" s="24" customFormat="1" ht="16.2" customHeight="1" x14ac:dyDescent="0.25">
      <c r="A78" s="45"/>
      <c r="B78" s="134" t="s">
        <v>67</v>
      </c>
      <c r="C78" s="52" t="e">
        <f>(C43+C57+C59+C60+C50)/(C43+C57+C59+C68+C60+C50)</f>
        <v>#DIV/0!</v>
      </c>
      <c r="D78" s="52" t="e">
        <f t="shared" ref="D78:E78" si="35">(D43+D57+D59+D60+D50)/(D43+D57+D59+D68+D60+D50)</f>
        <v>#DIV/0!</v>
      </c>
      <c r="E78" s="52" t="e">
        <f t="shared" si="35"/>
        <v>#DIV/0!</v>
      </c>
      <c r="F78" s="16"/>
      <c r="G78" s="20"/>
      <c r="H78" s="20"/>
      <c r="I78" s="20"/>
    </row>
    <row r="79" spans="1:9" s="24" customFormat="1" ht="16.2" customHeight="1" x14ac:dyDescent="0.25">
      <c r="A79" s="45"/>
      <c r="B79" s="134" t="s">
        <v>68</v>
      </c>
      <c r="C79" s="52" t="e">
        <f>(C43+C57+C59+C60+C50)/(C43+C57+C59+C68+C72+C67+C60+C50)</f>
        <v>#DIV/0!</v>
      </c>
      <c r="D79" s="52" t="e">
        <f t="shared" ref="D79:E79" si="36">(D43+D57+D59+D60+D50)/(D43+D57+D59+D68+D72+D67+D60+D50)</f>
        <v>#DIV/0!</v>
      </c>
      <c r="E79" s="52" t="e">
        <f t="shared" si="36"/>
        <v>#DIV/0!</v>
      </c>
      <c r="F79" s="21"/>
      <c r="G79" s="20"/>
      <c r="H79" s="20"/>
      <c r="I79" s="20"/>
    </row>
    <row r="80" spans="1:9" ht="16.2" customHeight="1" x14ac:dyDescent="0.25">
      <c r="A80" s="45"/>
      <c r="B80" s="134" t="s">
        <v>70</v>
      </c>
      <c r="C80" s="52" t="e">
        <f>C59/C35</f>
        <v>#DIV/0!</v>
      </c>
      <c r="D80" s="52" t="e">
        <f t="shared" ref="D80:E80" si="37">D59/D35</f>
        <v>#DIV/0!</v>
      </c>
      <c r="E80" s="52" t="e">
        <f t="shared" si="37"/>
        <v>#DIV/0!</v>
      </c>
    </row>
    <row r="81" spans="1:11" ht="16.2" customHeight="1" x14ac:dyDescent="0.25">
      <c r="A81" s="45"/>
      <c r="B81" s="134" t="s">
        <v>69</v>
      </c>
      <c r="C81" s="52" t="e">
        <f>D66/E66</f>
        <v>#DIV/0!</v>
      </c>
      <c r="D81" s="52"/>
      <c r="E81" s="52"/>
    </row>
    <row r="82" spans="1:11" ht="16.2" customHeight="1" x14ac:dyDescent="0.25">
      <c r="A82" s="45"/>
      <c r="B82" s="134" t="s">
        <v>93</v>
      </c>
      <c r="C82" s="124" t="e">
        <f>C20/C35</f>
        <v>#DIV/0!</v>
      </c>
      <c r="D82" s="124" t="e">
        <f t="shared" ref="D82:E82" si="38">D20/D35</f>
        <v>#DIV/0!</v>
      </c>
      <c r="E82" s="124" t="e">
        <f t="shared" si="38"/>
        <v>#DIV/0!</v>
      </c>
    </row>
    <row r="83" spans="1:11" ht="16.2" customHeight="1" x14ac:dyDescent="0.25">
      <c r="A83" s="45"/>
      <c r="B83" s="134" t="s">
        <v>101</v>
      </c>
      <c r="C83" s="124" t="e">
        <f>(C43+C50+C57+C59+C60)/(C6+C33)</f>
        <v>#DIV/0!</v>
      </c>
      <c r="D83" s="124" t="e">
        <f t="shared" ref="D83:E83" si="39">(D43+D50+D57+D59+D60)/(D6+D33)</f>
        <v>#DIV/0!</v>
      </c>
      <c r="E83" s="124" t="e">
        <f t="shared" si="39"/>
        <v>#DIV/0!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t="e">
        <f>(C74-C68)/C74</f>
        <v>#DIV/0!</v>
      </c>
      <c r="D93" s="19" t="s">
        <v>66</v>
      </c>
      <c r="E93" s="18" t="e">
        <f>(D74-D68)/D74</f>
        <v>#DIV/0!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5" workbookViewId="0">
      <selection activeCell="G12" sqref="G12"/>
    </sheetView>
  </sheetViews>
  <sheetFormatPr defaultRowHeight="13.2" x14ac:dyDescent="0.25"/>
  <cols>
    <col min="1" max="1" width="3.33203125" style="131" customWidth="1"/>
    <col min="2" max="2" width="28.6640625" style="139" customWidth="1"/>
    <col min="3" max="5" width="8.88671875" style="215"/>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131"/>
      <c r="B1" s="136" t="s">
        <v>112</v>
      </c>
      <c r="C1" s="215"/>
      <c r="D1" s="215"/>
      <c r="E1" s="215"/>
      <c r="F1" s="21" t="s">
        <v>94</v>
      </c>
      <c r="G1" s="126"/>
      <c r="H1" s="127"/>
      <c r="I1" s="23"/>
    </row>
    <row r="2" spans="1:9" s="24" customFormat="1" ht="15.6" x14ac:dyDescent="0.25">
      <c r="A2" s="131"/>
      <c r="B2" s="136" t="s">
        <v>113</v>
      </c>
      <c r="C2" s="215"/>
      <c r="D2" s="215"/>
      <c r="E2" s="215"/>
      <c r="F2" s="128" t="s">
        <v>95</v>
      </c>
      <c r="G2" s="25"/>
      <c r="H2" s="26"/>
      <c r="I2" s="26"/>
    </row>
    <row r="3" spans="1:9" s="24" customFormat="1" ht="13.8" thickBot="1" x14ac:dyDescent="0.3">
      <c r="A3" s="138"/>
      <c r="B3" s="139"/>
      <c r="C3" s="215"/>
      <c r="D3" s="215"/>
      <c r="E3" s="215"/>
      <c r="F3" s="21"/>
      <c r="G3" s="20"/>
      <c r="H3" s="20"/>
      <c r="I3" s="20"/>
    </row>
    <row r="4" spans="1:9" s="24" customFormat="1" x14ac:dyDescent="0.25">
      <c r="A4" s="140"/>
      <c r="B4" s="141"/>
      <c r="C4" s="216" t="s">
        <v>0</v>
      </c>
      <c r="D4" s="216" t="s">
        <v>1</v>
      </c>
      <c r="E4" s="217" t="s">
        <v>2</v>
      </c>
      <c r="F4" s="21"/>
      <c r="G4" s="20"/>
      <c r="H4" s="20"/>
      <c r="I4" s="20"/>
    </row>
    <row r="5" spans="1:9" s="24" customFormat="1" x14ac:dyDescent="0.25">
      <c r="A5" s="142"/>
      <c r="B5" s="143"/>
      <c r="C5" s="144"/>
      <c r="D5" s="144"/>
      <c r="E5" s="145"/>
      <c r="F5" s="27"/>
      <c r="G5" s="20"/>
      <c r="H5" s="20"/>
      <c r="I5" s="20"/>
    </row>
    <row r="6" spans="1:9" s="24" customFormat="1" ht="15.6" x14ac:dyDescent="0.25">
      <c r="A6" s="146" t="s">
        <v>3</v>
      </c>
      <c r="B6" s="143" t="s">
        <v>63</v>
      </c>
      <c r="C6" s="218">
        <v>249</v>
      </c>
      <c r="D6" s="218">
        <v>384</v>
      </c>
      <c r="E6" s="147">
        <f>D6+C6</f>
        <v>633</v>
      </c>
      <c r="F6" s="128"/>
      <c r="G6" s="28"/>
      <c r="H6" s="26"/>
      <c r="I6" s="26"/>
    </row>
    <row r="7" spans="1:9" s="24" customFormat="1" ht="15.6" x14ac:dyDescent="0.3">
      <c r="A7" s="146"/>
      <c r="B7" s="143"/>
      <c r="C7" s="219"/>
      <c r="D7" s="219"/>
      <c r="E7" s="147"/>
      <c r="F7" s="128"/>
      <c r="G7" s="28"/>
      <c r="H7" s="28"/>
      <c r="I7" s="26"/>
    </row>
    <row r="8" spans="1:9" s="24" customFormat="1" ht="15.6" x14ac:dyDescent="0.3">
      <c r="A8" s="146"/>
      <c r="B8" s="143" t="s">
        <v>4</v>
      </c>
      <c r="C8" s="219"/>
      <c r="D8" s="219"/>
      <c r="E8" s="147"/>
      <c r="F8" s="128"/>
      <c r="G8" s="28"/>
      <c r="H8" s="26"/>
      <c r="I8" s="28"/>
    </row>
    <row r="9" spans="1:9" s="24" customFormat="1" ht="15.6" x14ac:dyDescent="0.25">
      <c r="A9" s="146"/>
      <c r="B9" s="148" t="s">
        <v>5</v>
      </c>
      <c r="C9" s="215"/>
      <c r="D9" s="215"/>
      <c r="E9" s="147"/>
      <c r="F9" s="21"/>
      <c r="G9" s="28"/>
      <c r="H9" s="29"/>
      <c r="I9" s="26"/>
    </row>
    <row r="10" spans="1:9" s="24" customFormat="1" ht="15.6" x14ac:dyDescent="0.25">
      <c r="A10" s="146"/>
      <c r="B10" s="149" t="s">
        <v>6</v>
      </c>
      <c r="C10" s="220">
        <v>3261</v>
      </c>
      <c r="D10" s="220">
        <v>2582</v>
      </c>
      <c r="E10" s="147">
        <f>D10+C10</f>
        <v>5843</v>
      </c>
      <c r="F10" s="129">
        <f ca="1">C10/OFFSET(C10,4,0)</f>
        <v>0.71216422799737933</v>
      </c>
      <c r="G10" s="129">
        <f t="shared" ref="G10:H10" ca="1" si="0">D10/OFFSET(D10,4,0)</f>
        <v>0.63129584352078238</v>
      </c>
      <c r="H10" s="129">
        <f t="shared" ca="1" si="0"/>
        <v>0.67401084323451377</v>
      </c>
      <c r="I10" s="26"/>
    </row>
    <row r="11" spans="1:9" s="24" customFormat="1" x14ac:dyDescent="0.25">
      <c r="A11" s="146"/>
      <c r="B11" s="149" t="s">
        <v>7</v>
      </c>
      <c r="C11" s="220">
        <v>899</v>
      </c>
      <c r="D11" s="220">
        <v>1145</v>
      </c>
      <c r="E11" s="147">
        <f t="shared" ref="E11:E14" si="1">D11+C11</f>
        <v>2044</v>
      </c>
      <c r="F11" s="129">
        <f ca="1">C11/OFFSET(C11,3,0)</f>
        <v>0.19633107665429134</v>
      </c>
      <c r="G11" s="129">
        <f t="shared" ref="G11:H11" ca="1" si="2">D11/OFFSET(D11,3,0)</f>
        <v>0.27995110024449876</v>
      </c>
      <c r="H11" s="129">
        <f t="shared" ca="1" si="2"/>
        <v>0.23578267389548968</v>
      </c>
      <c r="I11" s="20"/>
    </row>
    <row r="12" spans="1:9" s="24" customFormat="1" x14ac:dyDescent="0.25">
      <c r="A12" s="146"/>
      <c r="B12" s="149" t="s">
        <v>8</v>
      </c>
      <c r="C12" s="220">
        <v>396</v>
      </c>
      <c r="D12" s="220">
        <v>339</v>
      </c>
      <c r="E12" s="147">
        <f t="shared" si="1"/>
        <v>735</v>
      </c>
      <c r="F12" s="129">
        <f ca="1">C12/OFFSET(C12,2,0)</f>
        <v>8.6481764577418657E-2</v>
      </c>
      <c r="G12" s="129">
        <f t="shared" ref="G12:H12" ca="1" si="3">D12/OFFSET(D12,2,0)</f>
        <v>8.2885085574572123E-2</v>
      </c>
      <c r="H12" s="129">
        <f t="shared" ca="1" si="3"/>
        <v>8.4784865613104166E-2</v>
      </c>
      <c r="I12" s="20"/>
    </row>
    <row r="13" spans="1:9" s="24" customFormat="1" x14ac:dyDescent="0.25">
      <c r="A13" s="146"/>
      <c r="B13" s="149" t="s">
        <v>9</v>
      </c>
      <c r="C13" s="220">
        <v>23</v>
      </c>
      <c r="D13" s="220">
        <v>24</v>
      </c>
      <c r="E13" s="147">
        <f t="shared" si="1"/>
        <v>47</v>
      </c>
      <c r="F13" s="129">
        <f ca="1">C13/OFFSET(C13,1,0)</f>
        <v>5.0229307709106791E-3</v>
      </c>
      <c r="G13" s="129">
        <f t="shared" ref="G13:H13" ca="1" si="4">D13/OFFSET(D13,1,0)</f>
        <v>5.8679706601466996E-3</v>
      </c>
      <c r="H13" s="129">
        <f t="shared" ca="1" si="4"/>
        <v>5.4216172568923755E-3</v>
      </c>
      <c r="I13" s="20"/>
    </row>
    <row r="14" spans="1:9" s="24" customFormat="1" x14ac:dyDescent="0.25">
      <c r="A14" s="146" t="s">
        <v>10</v>
      </c>
      <c r="B14" s="150" t="s">
        <v>11</v>
      </c>
      <c r="C14" s="151">
        <f>SUM(C10:C13)</f>
        <v>4579</v>
      </c>
      <c r="D14" s="151">
        <f>SUM(D10:D13)</f>
        <v>4090</v>
      </c>
      <c r="E14" s="147">
        <f t="shared" si="1"/>
        <v>8669</v>
      </c>
      <c r="F14" s="129"/>
      <c r="G14" s="129"/>
      <c r="H14" s="129"/>
      <c r="I14" s="20"/>
    </row>
    <row r="15" spans="1:9" s="24" customFormat="1" x14ac:dyDescent="0.25">
      <c r="A15" s="146"/>
      <c r="B15" s="148" t="s">
        <v>58</v>
      </c>
      <c r="C15" s="133"/>
      <c r="D15" s="133"/>
      <c r="E15" s="147"/>
      <c r="F15" s="21"/>
      <c r="G15" s="20"/>
      <c r="H15" s="20"/>
      <c r="I15" s="20"/>
    </row>
    <row r="16" spans="1:9" s="24" customFormat="1" x14ac:dyDescent="0.25">
      <c r="A16" s="146"/>
      <c r="B16" s="149" t="s">
        <v>6</v>
      </c>
      <c r="C16" s="133">
        <v>636</v>
      </c>
      <c r="D16" s="133">
        <v>405</v>
      </c>
      <c r="E16" s="147">
        <f t="shared" ref="E16:E72" si="5">D16+C16</f>
        <v>1041</v>
      </c>
      <c r="F16" s="129">
        <f ca="1">C16/OFFSET(C16,4,0)</f>
        <v>0.59662288930581608</v>
      </c>
      <c r="G16" s="129">
        <f t="shared" ref="G16:H16" ca="1" si="6">D16/OFFSET(D16,4,0)</f>
        <v>0.36818181818181817</v>
      </c>
      <c r="H16" s="129">
        <f t="shared" ca="1" si="6"/>
        <v>0.4806094182825485</v>
      </c>
      <c r="I16" s="20"/>
    </row>
    <row r="17" spans="1:9" s="24" customFormat="1" x14ac:dyDescent="0.25">
      <c r="A17" s="146"/>
      <c r="B17" s="149" t="s">
        <v>7</v>
      </c>
      <c r="C17" s="133">
        <v>417</v>
      </c>
      <c r="D17" s="133">
        <v>688</v>
      </c>
      <c r="E17" s="147">
        <f t="shared" si="5"/>
        <v>1105</v>
      </c>
      <c r="F17" s="129">
        <f ca="1">C17/OFFSET(C17,3,0)</f>
        <v>0.39118198874296434</v>
      </c>
      <c r="G17" s="129">
        <f t="shared" ref="G17:H17" ca="1" si="7">D17/OFFSET(D17,3,0)</f>
        <v>0.62545454545454549</v>
      </c>
      <c r="H17" s="129">
        <f t="shared" ca="1" si="7"/>
        <v>0.51015697137580795</v>
      </c>
      <c r="I17" s="20"/>
    </row>
    <row r="18" spans="1:9" s="24" customFormat="1" ht="15.6" x14ac:dyDescent="0.25">
      <c r="A18" s="146"/>
      <c r="B18" s="149" t="s">
        <v>8</v>
      </c>
      <c r="C18" s="133">
        <v>13</v>
      </c>
      <c r="D18" s="133">
        <v>5</v>
      </c>
      <c r="E18" s="147">
        <f t="shared" si="5"/>
        <v>18</v>
      </c>
      <c r="F18" s="129">
        <f ca="1">C18/OFFSET(C18,2,0)</f>
        <v>1.2195121951219513E-2</v>
      </c>
      <c r="G18" s="129">
        <f t="shared" ref="G18:H18" ca="1" si="8">D18/OFFSET(D18,2,0)</f>
        <v>4.5454545454545452E-3</v>
      </c>
      <c r="H18" s="129">
        <f t="shared" ca="1" si="8"/>
        <v>8.3102493074792248E-3</v>
      </c>
      <c r="I18" s="30"/>
    </row>
    <row r="19" spans="1:9" s="24" customFormat="1" x14ac:dyDescent="0.25">
      <c r="A19" s="146"/>
      <c r="B19" s="149" t="s">
        <v>9</v>
      </c>
      <c r="C19" s="133">
        <v>0</v>
      </c>
      <c r="D19" s="133">
        <v>2</v>
      </c>
      <c r="E19" s="147">
        <f t="shared" si="5"/>
        <v>2</v>
      </c>
      <c r="F19" s="129">
        <f ca="1">C19/OFFSET(C19,1,0)</f>
        <v>0</v>
      </c>
      <c r="G19" s="129">
        <f t="shared" ref="G19:H19" ca="1" si="9">D19/OFFSET(D19,1,0)</f>
        <v>1.8181818181818182E-3</v>
      </c>
      <c r="H19" s="130">
        <f t="shared" ca="1" si="9"/>
        <v>9.2336103416435823E-4</v>
      </c>
      <c r="I19" s="20"/>
    </row>
    <row r="20" spans="1:9" s="24" customFormat="1" x14ac:dyDescent="0.25">
      <c r="A20" s="146" t="s">
        <v>12</v>
      </c>
      <c r="B20" s="150" t="s">
        <v>13</v>
      </c>
      <c r="C20" s="152">
        <f>SUM(C16:C19)</f>
        <v>1066</v>
      </c>
      <c r="D20" s="152">
        <f>SUM(D16:D19)</f>
        <v>1100</v>
      </c>
      <c r="E20" s="147">
        <f t="shared" si="5"/>
        <v>2166</v>
      </c>
      <c r="F20" s="129"/>
      <c r="G20" s="129"/>
      <c r="H20" s="129"/>
      <c r="I20" s="20"/>
    </row>
    <row r="21" spans="1:9" s="24" customFormat="1" x14ac:dyDescent="0.25">
      <c r="A21" s="146"/>
      <c r="B21" s="148" t="s">
        <v>59</v>
      </c>
      <c r="C21" s="133"/>
      <c r="D21" s="133"/>
      <c r="E21" s="147"/>
      <c r="F21" s="21"/>
      <c r="G21" s="20"/>
      <c r="H21" s="20"/>
      <c r="I21" s="20"/>
    </row>
    <row r="22" spans="1:9" s="24" customFormat="1" ht="15.6" x14ac:dyDescent="0.25">
      <c r="A22" s="146"/>
      <c r="B22" s="149" t="s">
        <v>6</v>
      </c>
      <c r="C22" s="221"/>
      <c r="D22" s="221"/>
      <c r="E22" s="147">
        <f t="shared" si="5"/>
        <v>0</v>
      </c>
      <c r="F22" s="129">
        <f ca="1">C22/OFFSET(C22,4,0)</f>
        <v>0</v>
      </c>
      <c r="G22" s="129">
        <f t="shared" ref="G22:H22" ca="1" si="10">D22/OFFSET(D22,4,0)</f>
        <v>0</v>
      </c>
      <c r="H22" s="129">
        <f t="shared" ca="1" si="10"/>
        <v>0</v>
      </c>
      <c r="I22" s="30"/>
    </row>
    <row r="23" spans="1:9" s="24" customFormat="1" x14ac:dyDescent="0.25">
      <c r="A23" s="146"/>
      <c r="B23" s="149" t="s">
        <v>7</v>
      </c>
      <c r="C23" s="221"/>
      <c r="D23" s="221"/>
      <c r="E23" s="147">
        <f t="shared" si="5"/>
        <v>0</v>
      </c>
      <c r="F23" s="129">
        <f ca="1">C23/OFFSET(C23,3,0)</f>
        <v>0</v>
      </c>
      <c r="G23" s="129">
        <f t="shared" ref="G23:H23" ca="1" si="11">D23/OFFSET(D23,3,0)</f>
        <v>0</v>
      </c>
      <c r="H23" s="129">
        <f t="shared" ca="1" si="11"/>
        <v>0</v>
      </c>
      <c r="I23" s="20"/>
    </row>
    <row r="24" spans="1:9" s="24" customFormat="1" x14ac:dyDescent="0.25">
      <c r="A24" s="146"/>
      <c r="B24" s="149" t="s">
        <v>8</v>
      </c>
      <c r="C24" s="221"/>
      <c r="D24" s="221"/>
      <c r="E24" s="147">
        <f t="shared" si="5"/>
        <v>0</v>
      </c>
      <c r="F24" s="129">
        <f ca="1">C24/OFFSET(C24,2,0)</f>
        <v>0</v>
      </c>
      <c r="G24" s="129">
        <f t="shared" ref="G24:H24" ca="1" si="12">D24/OFFSET(D24,2,0)</f>
        <v>0</v>
      </c>
      <c r="H24" s="129">
        <f t="shared" ca="1" si="12"/>
        <v>0</v>
      </c>
      <c r="I24" s="20"/>
    </row>
    <row r="25" spans="1:9" s="24" customFormat="1" x14ac:dyDescent="0.25">
      <c r="A25" s="146"/>
      <c r="B25" s="149" t="s">
        <v>9</v>
      </c>
      <c r="C25" s="221">
        <v>6</v>
      </c>
      <c r="D25" s="221">
        <v>5</v>
      </c>
      <c r="E25" s="147">
        <f t="shared" si="5"/>
        <v>11</v>
      </c>
      <c r="F25" s="129">
        <f ca="1">C25/OFFSET(C25,1,0)</f>
        <v>1</v>
      </c>
      <c r="G25" s="129">
        <f t="shared" ref="G25:H25" ca="1" si="13">D25/OFFSET(D25,1,0)</f>
        <v>1</v>
      </c>
      <c r="H25" s="130">
        <f t="shared" ca="1" si="13"/>
        <v>1</v>
      </c>
      <c r="I25" s="20"/>
    </row>
    <row r="26" spans="1:9" s="24" customFormat="1" x14ac:dyDescent="0.25">
      <c r="A26" s="146" t="s">
        <v>14</v>
      </c>
      <c r="B26" s="150" t="s">
        <v>15</v>
      </c>
      <c r="C26" s="152">
        <f>SUM(C22:C25)</f>
        <v>6</v>
      </c>
      <c r="D26" s="152">
        <f>SUM(D22:D25)</f>
        <v>5</v>
      </c>
      <c r="E26" s="147">
        <f t="shared" si="5"/>
        <v>11</v>
      </c>
      <c r="F26" s="129"/>
      <c r="G26" s="129"/>
      <c r="H26" s="129"/>
      <c r="I26" s="20"/>
    </row>
    <row r="27" spans="1:9" s="24" customFormat="1" x14ac:dyDescent="0.25">
      <c r="A27" s="146"/>
      <c r="B27" s="148" t="s">
        <v>16</v>
      </c>
      <c r="C27" s="133"/>
      <c r="D27" s="133"/>
      <c r="E27" s="147"/>
      <c r="F27" s="21"/>
      <c r="G27" s="20"/>
      <c r="H27" s="20"/>
      <c r="I27" s="20"/>
    </row>
    <row r="28" spans="1:9" s="24" customFormat="1" x14ac:dyDescent="0.25">
      <c r="A28" s="146"/>
      <c r="B28" s="149" t="s">
        <v>6</v>
      </c>
      <c r="C28" s="133"/>
      <c r="D28" s="133"/>
      <c r="E28" s="147">
        <f t="shared" si="5"/>
        <v>0</v>
      </c>
      <c r="F28" s="129">
        <f ca="1">C28/OFFSET(C28,4,0)</f>
        <v>0</v>
      </c>
      <c r="G28" s="129">
        <f t="shared" ref="G28:H28" ca="1" si="14">D28/OFFSET(D28,4,0)</f>
        <v>0</v>
      </c>
      <c r="H28" s="129">
        <f t="shared" ca="1" si="14"/>
        <v>0</v>
      </c>
      <c r="I28" s="20"/>
    </row>
    <row r="29" spans="1:9" s="24" customFormat="1" ht="15.6" x14ac:dyDescent="0.25">
      <c r="A29" s="146"/>
      <c r="B29" s="149" t="s">
        <v>7</v>
      </c>
      <c r="C29" s="133"/>
      <c r="D29" s="133"/>
      <c r="E29" s="147">
        <f t="shared" si="5"/>
        <v>0</v>
      </c>
      <c r="F29" s="129">
        <f ca="1">C29/OFFSET(C29,3,0)</f>
        <v>0</v>
      </c>
      <c r="G29" s="129">
        <f t="shared" ref="G29:H29" ca="1" si="15">D29/OFFSET(D29,3,0)</f>
        <v>0</v>
      </c>
      <c r="H29" s="129">
        <f t="shared" ca="1" si="15"/>
        <v>0</v>
      </c>
      <c r="I29" s="26"/>
    </row>
    <row r="30" spans="1:9" s="24" customFormat="1" x14ac:dyDescent="0.25">
      <c r="A30" s="146"/>
      <c r="B30" s="149" t="s">
        <v>8</v>
      </c>
      <c r="C30" s="133">
        <v>1</v>
      </c>
      <c r="D30" s="133">
        <v>0</v>
      </c>
      <c r="E30" s="147">
        <f t="shared" si="5"/>
        <v>1</v>
      </c>
      <c r="F30" s="129">
        <f ca="1">C30/OFFSET(C30,2,0)</f>
        <v>3.2258064516129031E-2</v>
      </c>
      <c r="G30" s="129">
        <f t="shared" ref="G30:H30" ca="1" si="16">D30/OFFSET(D30,2,0)</f>
        <v>0</v>
      </c>
      <c r="H30" s="129">
        <f t="shared" ca="1" si="16"/>
        <v>2.3255813953488372E-2</v>
      </c>
      <c r="I30" s="20"/>
    </row>
    <row r="31" spans="1:9" s="24" customFormat="1" ht="15.6" x14ac:dyDescent="0.25">
      <c r="A31" s="146"/>
      <c r="B31" s="149" t="s">
        <v>9</v>
      </c>
      <c r="C31" s="133">
        <v>30</v>
      </c>
      <c r="D31" s="133">
        <v>12</v>
      </c>
      <c r="E31" s="147">
        <f t="shared" si="5"/>
        <v>42</v>
      </c>
      <c r="F31" s="129">
        <f ca="1">C31/OFFSET(C31,1,0)</f>
        <v>0.967741935483871</v>
      </c>
      <c r="G31" s="129">
        <f t="shared" ref="G31:H31" ca="1" si="17">D31/OFFSET(D31,1,0)</f>
        <v>1</v>
      </c>
      <c r="H31" s="130">
        <f t="shared" ca="1" si="17"/>
        <v>0.97674418604651159</v>
      </c>
      <c r="I31" s="26"/>
    </row>
    <row r="32" spans="1:9" s="24" customFormat="1" x14ac:dyDescent="0.25">
      <c r="A32" s="146" t="s">
        <v>17</v>
      </c>
      <c r="B32" s="150" t="s">
        <v>18</v>
      </c>
      <c r="C32" s="152">
        <f>SUM(C28:C31)</f>
        <v>31</v>
      </c>
      <c r="D32" s="152">
        <f>SUM(D28:D31)</f>
        <v>12</v>
      </c>
      <c r="E32" s="147">
        <f t="shared" si="5"/>
        <v>43</v>
      </c>
      <c r="F32" s="21"/>
      <c r="G32" s="20"/>
      <c r="H32" s="20"/>
      <c r="I32" s="20"/>
    </row>
    <row r="33" spans="1:9" s="24" customFormat="1" x14ac:dyDescent="0.25">
      <c r="A33" s="146" t="s">
        <v>19</v>
      </c>
      <c r="B33" s="153" t="s">
        <v>54</v>
      </c>
      <c r="C33" s="144">
        <f>C14+C20+C26+C32</f>
        <v>5682</v>
      </c>
      <c r="D33" s="144">
        <f>D14+D20+D26+D32</f>
        <v>5207</v>
      </c>
      <c r="E33" s="147">
        <f t="shared" si="5"/>
        <v>10889</v>
      </c>
      <c r="F33" s="128"/>
      <c r="G33" s="20"/>
      <c r="H33" s="20"/>
      <c r="I33" s="20"/>
    </row>
    <row r="34" spans="1:9" s="24" customFormat="1" ht="15.6" x14ac:dyDescent="0.25">
      <c r="A34" s="154" t="s">
        <v>20</v>
      </c>
      <c r="B34" s="155" t="s">
        <v>21</v>
      </c>
      <c r="C34" s="156"/>
      <c r="D34" s="156"/>
      <c r="E34" s="147">
        <f t="shared" si="5"/>
        <v>0</v>
      </c>
      <c r="F34" s="128"/>
      <c r="G34" s="28"/>
      <c r="H34" s="32"/>
      <c r="I34" s="28"/>
    </row>
    <row r="35" spans="1:9" s="24" customFormat="1" ht="15.6" x14ac:dyDescent="0.25">
      <c r="A35" s="146" t="s">
        <v>22</v>
      </c>
      <c r="B35" s="143" t="s">
        <v>23</v>
      </c>
      <c r="C35" s="144">
        <f>C33-C34</f>
        <v>5682</v>
      </c>
      <c r="D35" s="144">
        <f>D33-D34</f>
        <v>5207</v>
      </c>
      <c r="E35" s="147">
        <f t="shared" si="5"/>
        <v>10889</v>
      </c>
      <c r="F35" s="128"/>
      <c r="G35" s="31"/>
      <c r="H35" s="33"/>
      <c r="I35" s="31"/>
    </row>
    <row r="36" spans="1:9" s="24" customFormat="1" ht="16.2" thickBot="1" x14ac:dyDescent="0.3">
      <c r="A36" s="157"/>
      <c r="B36" s="158"/>
      <c r="C36" s="159"/>
      <c r="D36" s="159"/>
      <c r="E36" s="147"/>
      <c r="F36" s="128"/>
      <c r="G36" s="30"/>
      <c r="H36" s="26"/>
      <c r="I36" s="28"/>
    </row>
    <row r="37" spans="1:9" s="24" customFormat="1" ht="13.8" thickTop="1" x14ac:dyDescent="0.25">
      <c r="A37" s="160"/>
      <c r="B37" s="161"/>
      <c r="C37" s="162"/>
      <c r="D37" s="162"/>
      <c r="E37" s="147"/>
      <c r="F37" s="21"/>
      <c r="G37" s="20"/>
      <c r="H37" s="20"/>
      <c r="I37" s="20"/>
    </row>
    <row r="38" spans="1:9" s="24" customFormat="1" ht="15.6" x14ac:dyDescent="0.25">
      <c r="A38" s="146"/>
      <c r="B38" s="143" t="s">
        <v>24</v>
      </c>
      <c r="C38" s="133"/>
      <c r="D38" s="133"/>
      <c r="E38" s="147"/>
      <c r="F38" s="128"/>
      <c r="G38" s="26"/>
      <c r="H38" s="28"/>
      <c r="I38" s="28"/>
    </row>
    <row r="39" spans="1:9" s="24" customFormat="1" x14ac:dyDescent="0.25">
      <c r="A39" s="146"/>
      <c r="B39" s="149" t="s">
        <v>6</v>
      </c>
      <c r="C39" s="222">
        <v>2046</v>
      </c>
      <c r="D39" s="222">
        <v>1182</v>
      </c>
      <c r="E39" s="147">
        <f t="shared" si="5"/>
        <v>3228</v>
      </c>
      <c r="F39" s="129">
        <f ca="1">C39/OFFSET(C39,4,0)</f>
        <v>0.7744133232399697</v>
      </c>
      <c r="G39" s="129">
        <f t="shared" ref="G39:H39" ca="1" si="18">D39/OFFSET(D39,4,0)</f>
        <v>0.64099783080260309</v>
      </c>
      <c r="H39" s="129">
        <f t="shared" ca="1" si="18"/>
        <v>0.71957200178332592</v>
      </c>
      <c r="I39" s="20"/>
    </row>
    <row r="40" spans="1:9" s="24" customFormat="1" x14ac:dyDescent="0.25">
      <c r="A40" s="146"/>
      <c r="B40" s="149" t="s">
        <v>7</v>
      </c>
      <c r="C40" s="222">
        <v>560</v>
      </c>
      <c r="D40" s="222">
        <v>654</v>
      </c>
      <c r="E40" s="147">
        <f t="shared" si="5"/>
        <v>1214</v>
      </c>
      <c r="F40" s="129">
        <f ca="1">C40/OFFSET(C40,3,0)</f>
        <v>0.21196063588190764</v>
      </c>
      <c r="G40" s="129">
        <f t="shared" ref="G40:H40" ca="1" si="19">D40/OFFSET(D40,3,0)</f>
        <v>0.35466377440347069</v>
      </c>
      <c r="H40" s="129">
        <f t="shared" ca="1" si="19"/>
        <v>0.27061970575122601</v>
      </c>
      <c r="I40" s="20"/>
    </row>
    <row r="41" spans="1:9" s="24" customFormat="1" x14ac:dyDescent="0.25">
      <c r="A41" s="146"/>
      <c r="B41" s="149" t="s">
        <v>8</v>
      </c>
      <c r="C41" s="222">
        <v>35</v>
      </c>
      <c r="D41" s="222">
        <v>6</v>
      </c>
      <c r="E41" s="147">
        <f t="shared" si="5"/>
        <v>41</v>
      </c>
      <c r="F41" s="129">
        <f ca="1">C41/OFFSET(C41,2,0)</f>
        <v>1.3247539742619227E-2</v>
      </c>
      <c r="G41" s="129">
        <f t="shared" ref="G41:H41" ca="1" si="20">D41/OFFSET(D41,2,0)</f>
        <v>3.2537960954446853E-3</v>
      </c>
      <c r="H41" s="129">
        <f t="shared" ca="1" si="20"/>
        <v>9.1395452518947835E-3</v>
      </c>
      <c r="I41" s="20"/>
    </row>
    <row r="42" spans="1:9" s="24" customFormat="1" x14ac:dyDescent="0.25">
      <c r="A42" s="146"/>
      <c r="B42" s="149" t="s">
        <v>9</v>
      </c>
      <c r="C42" s="222">
        <v>1</v>
      </c>
      <c r="D42" s="222">
        <v>2</v>
      </c>
      <c r="E42" s="147">
        <f t="shared" si="5"/>
        <v>3</v>
      </c>
      <c r="F42" s="129">
        <f ca="1">C42/OFFSET(C42,1,0)</f>
        <v>3.7850113550340651E-4</v>
      </c>
      <c r="G42" s="129">
        <f t="shared" ref="G42:H42" ca="1" si="21">D42/OFFSET(D42,1,0)</f>
        <v>1.0845986984815619E-3</v>
      </c>
      <c r="H42" s="130">
        <f t="shared" ca="1" si="21"/>
        <v>6.6874721355327687E-4</v>
      </c>
      <c r="I42" s="20"/>
    </row>
    <row r="43" spans="1:9" s="24" customFormat="1" x14ac:dyDescent="0.25">
      <c r="A43" s="146" t="s">
        <v>25</v>
      </c>
      <c r="B43" s="150" t="s">
        <v>26</v>
      </c>
      <c r="C43" s="144">
        <f>SUM(C39:C42)</f>
        <v>2642</v>
      </c>
      <c r="D43" s="144">
        <f>SUM(D39:D42)</f>
        <v>1844</v>
      </c>
      <c r="E43" s="147">
        <f t="shared" si="5"/>
        <v>4486</v>
      </c>
      <c r="F43" s="129"/>
      <c r="G43" s="129"/>
      <c r="H43" s="129"/>
      <c r="I43" s="20"/>
    </row>
    <row r="44" spans="1:9" s="24" customFormat="1" x14ac:dyDescent="0.25">
      <c r="A44" s="146"/>
      <c r="B44" s="143"/>
      <c r="C44" s="133"/>
      <c r="D44" s="133"/>
      <c r="E44" s="147"/>
      <c r="F44" s="21"/>
      <c r="G44" s="20"/>
      <c r="H44" s="20"/>
      <c r="I44" s="20"/>
    </row>
    <row r="45" spans="1:9" s="24" customFormat="1" x14ac:dyDescent="0.25">
      <c r="A45" s="146"/>
      <c r="B45" s="143" t="s">
        <v>60</v>
      </c>
      <c r="C45" s="133"/>
      <c r="D45" s="133"/>
      <c r="E45" s="147"/>
      <c r="F45" s="21"/>
      <c r="G45" s="20"/>
      <c r="H45" s="20"/>
      <c r="I45" s="20"/>
    </row>
    <row r="46" spans="1:9" s="24" customFormat="1" x14ac:dyDescent="0.25">
      <c r="A46" s="146"/>
      <c r="B46" s="149" t="s">
        <v>6</v>
      </c>
      <c r="C46" s="223">
        <v>623</v>
      </c>
      <c r="D46" s="223">
        <v>401</v>
      </c>
      <c r="E46" s="147">
        <f t="shared" si="5"/>
        <v>1024</v>
      </c>
      <c r="F46" s="129">
        <f ca="1">C46/OFFSET(C46,4,0)</f>
        <v>0.58442776735459667</v>
      </c>
      <c r="G46" s="129">
        <f t="shared" ref="G46:H46" ca="1" si="22">D46/OFFSET(D46,4,0)</f>
        <v>0.36454545454545456</v>
      </c>
      <c r="H46" s="129">
        <f t="shared" ca="1" si="22"/>
        <v>0.47276084949215141</v>
      </c>
      <c r="I46" s="20"/>
    </row>
    <row r="47" spans="1:9" s="24" customFormat="1" x14ac:dyDescent="0.25">
      <c r="A47" s="146"/>
      <c r="B47" s="149" t="s">
        <v>7</v>
      </c>
      <c r="C47" s="223">
        <v>430</v>
      </c>
      <c r="D47" s="223">
        <v>688</v>
      </c>
      <c r="E47" s="147">
        <f t="shared" si="5"/>
        <v>1118</v>
      </c>
      <c r="F47" s="129">
        <f ca="1">C47/OFFSET(C47,3,0)</f>
        <v>0.40337711069418386</v>
      </c>
      <c r="G47" s="129">
        <f t="shared" ref="G47:H47" ca="1" si="23">D47/OFFSET(D47,3,0)</f>
        <v>0.62545454545454549</v>
      </c>
      <c r="H47" s="129">
        <f t="shared" ca="1" si="23"/>
        <v>0.51615881809787623</v>
      </c>
      <c r="I47" s="20"/>
    </row>
    <row r="48" spans="1:9" s="24" customFormat="1" x14ac:dyDescent="0.25">
      <c r="A48" s="146"/>
      <c r="B48" s="149" t="s">
        <v>8</v>
      </c>
      <c r="C48" s="223">
        <v>13</v>
      </c>
      <c r="D48" s="223">
        <v>6</v>
      </c>
      <c r="E48" s="147">
        <f t="shared" si="5"/>
        <v>19</v>
      </c>
      <c r="F48" s="129">
        <f ca="1">C48/OFFSET(C48,2,0)</f>
        <v>1.2195121951219513E-2</v>
      </c>
      <c r="G48" s="129">
        <f t="shared" ref="G48:H48" ca="1" si="24">D48/OFFSET(D48,2,0)</f>
        <v>5.454545454545455E-3</v>
      </c>
      <c r="H48" s="129">
        <f t="shared" ca="1" si="24"/>
        <v>8.771929824561403E-3</v>
      </c>
      <c r="I48" s="20"/>
    </row>
    <row r="49" spans="1:9" s="24" customFormat="1" ht="14.4" x14ac:dyDescent="0.25">
      <c r="A49" s="146"/>
      <c r="B49" s="149" t="s">
        <v>9</v>
      </c>
      <c r="C49" s="223">
        <v>0</v>
      </c>
      <c r="D49" s="223">
        <v>5</v>
      </c>
      <c r="E49" s="147">
        <f t="shared" si="5"/>
        <v>5</v>
      </c>
      <c r="F49" s="129">
        <f ca="1">C49/OFFSET(C49,1,0)</f>
        <v>0</v>
      </c>
      <c r="G49" s="129">
        <f t="shared" ref="G49:H49" ca="1" si="25">D49/OFFSET(D49,1,0)</f>
        <v>4.5454545454545452E-3</v>
      </c>
      <c r="H49" s="130">
        <f t="shared" ca="1" si="25"/>
        <v>2.3084025854108957E-3</v>
      </c>
      <c r="I49" s="34"/>
    </row>
    <row r="50" spans="1:9" s="24" customFormat="1" x14ac:dyDescent="0.25">
      <c r="A50" s="146" t="s">
        <v>27</v>
      </c>
      <c r="B50" s="143" t="s">
        <v>28</v>
      </c>
      <c r="C50" s="144">
        <f>SUM(C46:C49)</f>
        <v>1066</v>
      </c>
      <c r="D50" s="144">
        <f>SUM(D46:D49)</f>
        <v>1100</v>
      </c>
      <c r="E50" s="147">
        <f t="shared" si="5"/>
        <v>2166</v>
      </c>
      <c r="F50" s="99"/>
      <c r="G50" s="99"/>
      <c r="H50" s="99"/>
      <c r="I50" s="20"/>
    </row>
    <row r="51" spans="1:9" s="24" customFormat="1" ht="14.4" x14ac:dyDescent="0.25">
      <c r="A51" s="146"/>
      <c r="B51" s="143"/>
      <c r="C51" s="133"/>
      <c r="D51" s="133"/>
      <c r="E51" s="147"/>
      <c r="F51" s="128"/>
      <c r="G51" s="34"/>
      <c r="H51" s="35"/>
      <c r="I51" s="36"/>
    </row>
    <row r="52" spans="1:9" s="24" customFormat="1" ht="15.6" x14ac:dyDescent="0.25">
      <c r="A52" s="146"/>
      <c r="B52" s="143" t="s">
        <v>61</v>
      </c>
      <c r="C52" s="133"/>
      <c r="D52" s="133"/>
      <c r="E52" s="147"/>
      <c r="F52" s="21"/>
      <c r="G52" s="37"/>
      <c r="H52" s="36"/>
      <c r="I52" s="38"/>
    </row>
    <row r="53" spans="1:9" s="24" customFormat="1" ht="14.4" x14ac:dyDescent="0.25">
      <c r="A53" s="146"/>
      <c r="B53" s="149" t="s">
        <v>6</v>
      </c>
      <c r="C53" s="224">
        <v>21</v>
      </c>
      <c r="D53" s="224">
        <v>19</v>
      </c>
      <c r="E53" s="147">
        <f t="shared" si="5"/>
        <v>40</v>
      </c>
      <c r="F53" s="129">
        <f ca="1">C53/OFFSET(C53,4,0)</f>
        <v>0.25609756097560976</v>
      </c>
      <c r="G53" s="129">
        <f t="shared" ref="G53:H53" ca="1" si="26">D53/OFFSET(D53,4,0)</f>
        <v>0.19387755102040816</v>
      </c>
      <c r="H53" s="129">
        <f t="shared" ca="1" si="26"/>
        <v>0.22222222222222221</v>
      </c>
      <c r="I53" s="34"/>
    </row>
    <row r="54" spans="1:9" s="24" customFormat="1" x14ac:dyDescent="0.25">
      <c r="A54" s="146"/>
      <c r="B54" s="149" t="s">
        <v>7</v>
      </c>
      <c r="C54" s="133">
        <v>53</v>
      </c>
      <c r="D54" s="133">
        <v>62</v>
      </c>
      <c r="E54" s="147">
        <f t="shared" si="5"/>
        <v>115</v>
      </c>
      <c r="F54" s="129">
        <f ca="1">C54/OFFSET(C54,3,0)</f>
        <v>0.64634146341463417</v>
      </c>
      <c r="G54" s="129">
        <f t="shared" ref="G54:H54" ca="1" si="27">D54/OFFSET(D54,3,0)</f>
        <v>0.63265306122448983</v>
      </c>
      <c r="H54" s="129">
        <f t="shared" ca="1" si="27"/>
        <v>0.63888888888888884</v>
      </c>
      <c r="I54" s="20"/>
    </row>
    <row r="55" spans="1:9" s="24" customFormat="1" x14ac:dyDescent="0.25">
      <c r="A55" s="146"/>
      <c r="B55" s="149" t="s">
        <v>8</v>
      </c>
      <c r="C55" s="133">
        <v>6</v>
      </c>
      <c r="D55" s="133">
        <v>1</v>
      </c>
      <c r="E55" s="147">
        <f t="shared" si="5"/>
        <v>7</v>
      </c>
      <c r="F55" s="129">
        <f ca="1">C55/OFFSET(C55,2,0)</f>
        <v>7.3170731707317069E-2</v>
      </c>
      <c r="G55" s="129">
        <f t="shared" ref="G55:H55" ca="1" si="28">D55/OFFSET(D55,2,0)</f>
        <v>1.020408163265306E-2</v>
      </c>
      <c r="H55" s="129">
        <f t="shared" ca="1" si="28"/>
        <v>3.888888888888889E-2</v>
      </c>
      <c r="I55" s="39"/>
    </row>
    <row r="56" spans="1:9" s="24" customFormat="1" x14ac:dyDescent="0.25">
      <c r="A56" s="146"/>
      <c r="B56" s="149" t="s">
        <v>9</v>
      </c>
      <c r="C56" s="225">
        <v>2</v>
      </c>
      <c r="D56" s="225">
        <v>16</v>
      </c>
      <c r="E56" s="147">
        <f t="shared" si="5"/>
        <v>18</v>
      </c>
      <c r="F56" s="129">
        <f ca="1">C56/OFFSET(C56,1,0)</f>
        <v>2.4390243902439025E-2</v>
      </c>
      <c r="G56" s="129">
        <f t="shared" ref="G56:H56" ca="1" si="29">D56/OFFSET(D56,1,0)</f>
        <v>0.16326530612244897</v>
      </c>
      <c r="H56" s="130">
        <f t="shared" ca="1" si="29"/>
        <v>0.1</v>
      </c>
      <c r="I56" s="20"/>
    </row>
    <row r="57" spans="1:9" s="24" customFormat="1" x14ac:dyDescent="0.25">
      <c r="A57" s="146" t="s">
        <v>29</v>
      </c>
      <c r="B57" s="143" t="s">
        <v>30</v>
      </c>
      <c r="C57" s="144">
        <f>SUM(C53:C56)</f>
        <v>82</v>
      </c>
      <c r="D57" s="144">
        <f>SUM(D53:D56)</f>
        <v>98</v>
      </c>
      <c r="E57" s="147">
        <f t="shared" si="5"/>
        <v>180</v>
      </c>
      <c r="F57" s="99"/>
      <c r="G57" s="99"/>
      <c r="H57" s="99"/>
      <c r="I57" s="20"/>
    </row>
    <row r="58" spans="1:9" s="24" customFormat="1" x14ac:dyDescent="0.25">
      <c r="A58" s="146"/>
      <c r="B58" s="143"/>
      <c r="C58" s="133"/>
      <c r="D58" s="133"/>
      <c r="E58" s="147"/>
      <c r="F58" s="21"/>
      <c r="G58" s="20"/>
      <c r="H58" s="20"/>
      <c r="I58" s="20"/>
    </row>
    <row r="59" spans="1:9" s="24" customFormat="1" x14ac:dyDescent="0.25">
      <c r="A59" s="49" t="s">
        <v>72</v>
      </c>
      <c r="B59" s="143" t="s">
        <v>31</v>
      </c>
      <c r="C59" s="226">
        <v>571</v>
      </c>
      <c r="D59" s="226">
        <v>88</v>
      </c>
      <c r="E59" s="147">
        <f t="shared" si="5"/>
        <v>659</v>
      </c>
      <c r="F59" s="21"/>
      <c r="G59" s="20"/>
      <c r="H59" s="20"/>
      <c r="I59" s="20"/>
    </row>
    <row r="60" spans="1:9" s="24" customFormat="1" x14ac:dyDescent="0.25">
      <c r="A60" s="49" t="s">
        <v>73</v>
      </c>
      <c r="B60" s="137" t="s">
        <v>71</v>
      </c>
      <c r="C60" s="227"/>
      <c r="D60" s="227"/>
      <c r="E60" s="147">
        <f t="shared" si="5"/>
        <v>0</v>
      </c>
      <c r="F60" s="21"/>
      <c r="G60" s="20"/>
      <c r="H60" s="20"/>
      <c r="I60" s="20"/>
    </row>
    <row r="61" spans="1:9" s="24" customFormat="1" ht="14.4" x14ac:dyDescent="0.25">
      <c r="A61" s="146"/>
      <c r="B61" s="143" t="s">
        <v>32</v>
      </c>
      <c r="C61" s="133"/>
      <c r="D61" s="133"/>
      <c r="E61" s="147"/>
      <c r="F61" s="21"/>
      <c r="G61" s="20"/>
      <c r="H61" s="35"/>
      <c r="I61" s="34"/>
    </row>
    <row r="62" spans="1:9" s="24" customFormat="1" ht="14.4" x14ac:dyDescent="0.25">
      <c r="A62" s="146" t="s">
        <v>33</v>
      </c>
      <c r="B62" s="163" t="s">
        <v>34</v>
      </c>
      <c r="C62" s="228">
        <v>171</v>
      </c>
      <c r="D62" s="228">
        <v>46</v>
      </c>
      <c r="E62" s="147">
        <f t="shared" si="5"/>
        <v>217</v>
      </c>
      <c r="F62" s="129">
        <f ca="1">C62/OFFSET(C62,4,0)</f>
        <v>0.11736444749485243</v>
      </c>
      <c r="G62" s="129">
        <f t="shared" ref="G62:H62" ca="1" si="30">D62/OFFSET(D62,4,0)</f>
        <v>2.2395326192794548E-2</v>
      </c>
      <c r="H62" s="129">
        <f t="shared" ca="1" si="30"/>
        <v>6.1805753346624893E-2</v>
      </c>
      <c r="I62" s="37"/>
    </row>
    <row r="63" spans="1:9" s="24" customFormat="1" x14ac:dyDescent="0.25">
      <c r="A63" s="146" t="s">
        <v>35</v>
      </c>
      <c r="B63" s="163" t="s">
        <v>36</v>
      </c>
      <c r="C63" s="228">
        <v>872</v>
      </c>
      <c r="D63" s="228">
        <v>1312</v>
      </c>
      <c r="E63" s="147">
        <f t="shared" si="5"/>
        <v>2184</v>
      </c>
      <c r="F63" s="129">
        <f ca="1">C63/OFFSET(C63,3,0)</f>
        <v>0.59849004804392592</v>
      </c>
      <c r="G63" s="129">
        <f t="shared" ref="G63:H63" ca="1" si="31">D63/OFFSET(D63,3,0)</f>
        <v>0.63875365141187923</v>
      </c>
      <c r="H63" s="129">
        <f t="shared" ca="1" si="31"/>
        <v>0.62204500142409569</v>
      </c>
      <c r="I63" s="20"/>
    </row>
    <row r="64" spans="1:9" s="24" customFormat="1" x14ac:dyDescent="0.25">
      <c r="A64" s="146" t="s">
        <v>37</v>
      </c>
      <c r="B64" s="163" t="s">
        <v>38</v>
      </c>
      <c r="C64" s="228">
        <v>304</v>
      </c>
      <c r="D64" s="228">
        <v>565</v>
      </c>
      <c r="E64" s="147">
        <f t="shared" si="5"/>
        <v>869</v>
      </c>
      <c r="F64" s="129">
        <f ca="1">C64/OFFSET(C64,2,0)</f>
        <v>0.20864790665751545</v>
      </c>
      <c r="G64" s="129">
        <f t="shared" ref="G64:H64" ca="1" si="32">D64/OFFSET(D64,2,0)</f>
        <v>0.27507302823758523</v>
      </c>
      <c r="H64" s="129">
        <f t="shared" ca="1" si="32"/>
        <v>0.24750783252634578</v>
      </c>
    </row>
    <row r="65" spans="1:9" s="24" customFormat="1" x14ac:dyDescent="0.25">
      <c r="A65" s="146" t="s">
        <v>39</v>
      </c>
      <c r="B65" s="163" t="s">
        <v>40</v>
      </c>
      <c r="C65" s="228">
        <v>110</v>
      </c>
      <c r="D65" s="228">
        <v>131</v>
      </c>
      <c r="E65" s="147">
        <f t="shared" si="5"/>
        <v>241</v>
      </c>
      <c r="F65" s="129">
        <f ca="1">C65/OFFSET(C65,1,0)</f>
        <v>7.549759780370624E-2</v>
      </c>
      <c r="G65" s="129">
        <f t="shared" ref="G65:H65" ca="1" si="33">D65/OFFSET(D65,1,0)</f>
        <v>6.3777994157740991E-2</v>
      </c>
      <c r="H65" s="130">
        <f t="shared" ca="1" si="33"/>
        <v>6.8641412702933641E-2</v>
      </c>
    </row>
    <row r="66" spans="1:9" s="24" customFormat="1" x14ac:dyDescent="0.25">
      <c r="A66" s="146" t="s">
        <v>41</v>
      </c>
      <c r="B66" s="153" t="s">
        <v>55</v>
      </c>
      <c r="C66" s="144">
        <f>SUM(C62:C65)</f>
        <v>1457</v>
      </c>
      <c r="D66" s="144">
        <f>SUM(D62:D65)</f>
        <v>2054</v>
      </c>
      <c r="E66" s="147">
        <f t="shared" si="5"/>
        <v>3511</v>
      </c>
      <c r="F66" s="129">
        <f>C66/C33</f>
        <v>0.25642379443857799</v>
      </c>
      <c r="G66" s="129">
        <f t="shared" ref="G66:H66" si="34">D66/D33</f>
        <v>0.39446898405991931</v>
      </c>
      <c r="H66" s="129">
        <f t="shared" si="34"/>
        <v>0.3224354853521903</v>
      </c>
      <c r="I66" s="128" t="s">
        <v>96</v>
      </c>
    </row>
    <row r="67" spans="1:9" s="24" customFormat="1" x14ac:dyDescent="0.25">
      <c r="A67" s="154" t="s">
        <v>42</v>
      </c>
      <c r="B67" s="155" t="s">
        <v>21</v>
      </c>
      <c r="C67" s="156">
        <v>30</v>
      </c>
      <c r="D67" s="156">
        <v>12</v>
      </c>
      <c r="E67" s="147">
        <f t="shared" si="5"/>
        <v>42</v>
      </c>
      <c r="F67" s="21"/>
      <c r="G67" s="20"/>
      <c r="H67" s="20"/>
    </row>
    <row r="68" spans="1:9" s="24" customFormat="1" ht="14.4" x14ac:dyDescent="0.25">
      <c r="A68" s="146" t="s">
        <v>43</v>
      </c>
      <c r="B68" s="143" t="s">
        <v>44</v>
      </c>
      <c r="C68" s="144">
        <f>C66-C67</f>
        <v>1427</v>
      </c>
      <c r="D68" s="144">
        <f>D66-D67</f>
        <v>2042</v>
      </c>
      <c r="E68" s="147">
        <f t="shared" si="5"/>
        <v>3469</v>
      </c>
      <c r="F68" s="21"/>
      <c r="G68" s="36"/>
      <c r="H68" s="40"/>
    </row>
    <row r="69" spans="1:9" s="24" customFormat="1" x14ac:dyDescent="0.25">
      <c r="A69" s="146"/>
      <c r="B69" s="143"/>
      <c r="C69" s="133"/>
      <c r="D69" s="133"/>
      <c r="E69" s="147"/>
      <c r="F69" s="21"/>
      <c r="G69" s="20"/>
      <c r="H69" s="20"/>
    </row>
    <row r="70" spans="1:9" s="24" customFormat="1" ht="14.4" x14ac:dyDescent="0.25">
      <c r="A70" s="146" t="s">
        <v>45</v>
      </c>
      <c r="B70" s="143" t="s">
        <v>46</v>
      </c>
      <c r="C70" s="151">
        <f>C43+C50+C57+C59+C60+C68</f>
        <v>5788</v>
      </c>
      <c r="D70" s="151">
        <f>D43+D50+D57+D59+D60+D68</f>
        <v>5172</v>
      </c>
      <c r="E70" s="147">
        <f t="shared" si="5"/>
        <v>10960</v>
      </c>
      <c r="F70" s="21"/>
      <c r="G70" s="41"/>
      <c r="H70" s="37"/>
    </row>
    <row r="71" spans="1:9" s="24" customFormat="1" x14ac:dyDescent="0.25">
      <c r="A71" s="146"/>
      <c r="B71" s="163"/>
      <c r="C71" s="133"/>
      <c r="D71" s="133"/>
      <c r="E71" s="147"/>
      <c r="F71" s="21"/>
      <c r="G71" s="20"/>
      <c r="H71" s="20"/>
    </row>
    <row r="72" spans="1:9" s="24" customFormat="1" ht="14.4" x14ac:dyDescent="0.25">
      <c r="A72" s="146" t="s">
        <v>47</v>
      </c>
      <c r="B72" s="143" t="s">
        <v>48</v>
      </c>
      <c r="C72" s="144">
        <v>48</v>
      </c>
      <c r="D72" s="144">
        <v>153</v>
      </c>
      <c r="E72" s="147">
        <f t="shared" si="5"/>
        <v>201</v>
      </c>
      <c r="F72" s="128"/>
      <c r="G72" s="42"/>
      <c r="H72" s="43"/>
    </row>
    <row r="73" spans="1:9" s="24" customFormat="1" x14ac:dyDescent="0.25">
      <c r="A73" s="146"/>
      <c r="B73" s="163"/>
      <c r="C73" s="133"/>
      <c r="D73" s="133"/>
      <c r="E73" s="147"/>
      <c r="F73" s="21"/>
      <c r="G73" s="20"/>
      <c r="H73" s="20"/>
      <c r="I73" s="20"/>
    </row>
    <row r="74" spans="1:9" s="24" customFormat="1" x14ac:dyDescent="0.25">
      <c r="A74" s="146" t="s">
        <v>49</v>
      </c>
      <c r="B74" s="143" t="s">
        <v>50</v>
      </c>
      <c r="C74" s="152">
        <f>C70+C72</f>
        <v>5836</v>
      </c>
      <c r="D74" s="152">
        <f>D70+D72</f>
        <v>5325</v>
      </c>
      <c r="E74" s="147">
        <f>D74+C74</f>
        <v>11161</v>
      </c>
      <c r="F74" s="21"/>
      <c r="G74" s="20"/>
      <c r="H74" s="20"/>
      <c r="I74" s="20"/>
    </row>
    <row r="75" spans="1:9" s="24" customFormat="1" x14ac:dyDescent="0.25">
      <c r="A75" s="146"/>
      <c r="B75" s="163"/>
      <c r="C75" s="133"/>
      <c r="D75" s="133"/>
      <c r="E75" s="147"/>
      <c r="F75" s="21"/>
      <c r="G75" s="20"/>
      <c r="H75" s="20"/>
      <c r="I75" s="20"/>
    </row>
    <row r="76" spans="1:9" s="24" customFormat="1" ht="13.8" thickBot="1" x14ac:dyDescent="0.3">
      <c r="A76" s="164" t="s">
        <v>51</v>
      </c>
      <c r="B76" s="165" t="s">
        <v>64</v>
      </c>
      <c r="C76" s="229">
        <v>303</v>
      </c>
      <c r="D76" s="229">
        <v>366</v>
      </c>
      <c r="E76" s="147">
        <f>D76+C76</f>
        <v>669</v>
      </c>
      <c r="F76" s="21"/>
      <c r="G76" s="20"/>
      <c r="H76" s="20"/>
      <c r="I76" s="20"/>
    </row>
    <row r="77" spans="1:9" s="24" customFormat="1" ht="30.75" customHeight="1" x14ac:dyDescent="0.25">
      <c r="A77" s="166" t="s">
        <v>56</v>
      </c>
      <c r="B77" s="167"/>
      <c r="C77" s="168">
        <f>C6+C33-C67-C74</f>
        <v>65</v>
      </c>
      <c r="D77" s="168">
        <f>D6+D33-D67-D74</f>
        <v>254</v>
      </c>
      <c r="E77" s="169">
        <f>(E6+E33)-(E67+E74)</f>
        <v>319</v>
      </c>
      <c r="F77" s="21"/>
      <c r="G77" s="20"/>
      <c r="H77" s="20"/>
      <c r="I77" s="20"/>
    </row>
    <row r="78" spans="1:9" s="24" customFormat="1" ht="16.2" customHeight="1" x14ac:dyDescent="0.25">
      <c r="A78" s="170"/>
      <c r="B78" s="171" t="s">
        <v>67</v>
      </c>
      <c r="C78" s="172">
        <f>(C43+C57+C59)/(C43+C57+C59+C68)</f>
        <v>0.69779754341380773</v>
      </c>
      <c r="D78" s="172">
        <f t="shared" ref="D78:E78" si="35">(D43+D57+D59)/(D43+D57+D59+D68)</f>
        <v>0.49852652259332025</v>
      </c>
      <c r="E78" s="172">
        <f t="shared" si="35"/>
        <v>0.60552649533773029</v>
      </c>
      <c r="F78" s="16"/>
      <c r="G78" s="20"/>
      <c r="H78" s="20"/>
      <c r="I78" s="20"/>
    </row>
    <row r="79" spans="1:9" s="24" customFormat="1" ht="16.2" customHeight="1" x14ac:dyDescent="0.25">
      <c r="A79" s="170"/>
      <c r="B79" s="171" t="s">
        <v>68</v>
      </c>
      <c r="C79" s="172">
        <f>(C43+C57+C59)/(C43+C57+C59+C69+C72+C67)</f>
        <v>0.97687518529498962</v>
      </c>
      <c r="D79" s="172">
        <f>(D43+D57+D59)/(D43+D57+D59+D68+D72+D67)</f>
        <v>0.47911257965541659</v>
      </c>
      <c r="E79" s="172">
        <f t="shared" ref="E79" si="36">(E43+E57+E59)/(E43+E57+E59+E69+E72+E67)</f>
        <v>0.95635775862068961</v>
      </c>
      <c r="F79" s="21"/>
      <c r="G79" s="20"/>
      <c r="H79" s="20"/>
      <c r="I79" s="20"/>
    </row>
    <row r="80" spans="1:9" ht="16.2" customHeight="1" x14ac:dyDescent="0.25">
      <c r="A80" s="170"/>
      <c r="B80" s="171" t="s">
        <v>70</v>
      </c>
      <c r="C80" s="172">
        <f>C59/C35</f>
        <v>0.10049278423090462</v>
      </c>
      <c r="D80" s="172">
        <f t="shared" ref="D80:E80" si="37">D59/D35</f>
        <v>1.6900326483579798E-2</v>
      </c>
      <c r="E80" s="172">
        <f t="shared" si="37"/>
        <v>6.0519790614381487E-2</v>
      </c>
    </row>
    <row r="81" spans="1:11" ht="16.2" customHeight="1" x14ac:dyDescent="0.25">
      <c r="A81" s="170"/>
      <c r="B81" s="171" t="s">
        <v>69</v>
      </c>
      <c r="C81" s="172">
        <f>D66/E66</f>
        <v>0.58501851324409004</v>
      </c>
      <c r="D81" s="172"/>
      <c r="E81" s="172"/>
    </row>
    <row r="82" spans="1:11" ht="16.2" customHeight="1" x14ac:dyDescent="0.25">
      <c r="A82" s="170"/>
      <c r="B82" s="171" t="s">
        <v>93</v>
      </c>
      <c r="C82" s="173">
        <f>C20/C35</f>
        <v>0.18760999648011265</v>
      </c>
      <c r="D82" s="173">
        <f t="shared" ref="D82:E82" si="38">D20/D35</f>
        <v>0.21125408104474747</v>
      </c>
      <c r="E82" s="173">
        <f t="shared" si="38"/>
        <v>0.19891633758839194</v>
      </c>
    </row>
    <row r="83" spans="1:11" ht="82.2" customHeight="1" x14ac:dyDescent="0.25">
      <c r="A83" s="174" t="s">
        <v>57</v>
      </c>
      <c r="B83" s="175"/>
      <c r="C83" s="230"/>
      <c r="D83" s="230"/>
      <c r="E83" s="230"/>
    </row>
    <row r="84" spans="1:11" x14ac:dyDescent="0.25">
      <c r="A84" s="176"/>
    </row>
    <row r="85" spans="1:11" s="18" customFormat="1" ht="19.5" customHeight="1" x14ac:dyDescent="0.3">
      <c r="A85" s="177" t="s">
        <v>62</v>
      </c>
      <c r="B85" s="178"/>
      <c r="C85" s="231"/>
      <c r="D85" s="231"/>
      <c r="E85" s="231"/>
      <c r="F85" s="21"/>
      <c r="G85" s="20"/>
      <c r="H85" s="20"/>
      <c r="I85" s="20"/>
      <c r="J85" s="44"/>
      <c r="K85" s="44"/>
    </row>
    <row r="86" spans="1:11" s="18" customFormat="1" ht="19.5" customHeight="1" x14ac:dyDescent="0.3">
      <c r="A86" s="177"/>
      <c r="B86" s="178"/>
      <c r="C86" s="231"/>
      <c r="D86" s="231"/>
      <c r="E86" s="231"/>
      <c r="F86" s="21"/>
      <c r="G86" s="20"/>
      <c r="H86" s="20"/>
      <c r="I86" s="20"/>
      <c r="J86" s="44"/>
      <c r="K86" s="44"/>
    </row>
    <row r="87" spans="1:11" s="18" customFormat="1" ht="19.5" customHeight="1" x14ac:dyDescent="0.3">
      <c r="A87" s="177"/>
      <c r="B87" s="178"/>
      <c r="C87" s="231"/>
      <c r="D87" s="231"/>
      <c r="E87" s="231"/>
      <c r="F87" s="21"/>
      <c r="G87" s="20"/>
      <c r="H87" s="20"/>
      <c r="I87" s="20"/>
      <c r="J87" s="44"/>
      <c r="K87" s="44"/>
    </row>
    <row r="88" spans="1:11" s="18" customFormat="1" ht="19.5" customHeight="1" x14ac:dyDescent="0.3">
      <c r="A88" s="177"/>
      <c r="B88" s="178"/>
      <c r="C88" s="231"/>
      <c r="D88" s="231"/>
      <c r="E88" s="231"/>
      <c r="F88" s="21"/>
      <c r="G88" s="20"/>
      <c r="H88" s="20"/>
      <c r="I88" s="20"/>
      <c r="J88" s="44"/>
      <c r="K88" s="44"/>
    </row>
    <row r="89" spans="1:11" s="18" customFormat="1" ht="19.5" customHeight="1" x14ac:dyDescent="0.3">
      <c r="A89" s="177"/>
      <c r="B89" s="178"/>
      <c r="C89" s="231"/>
      <c r="D89" s="231"/>
      <c r="E89" s="231"/>
      <c r="F89" s="21"/>
      <c r="G89" s="20"/>
      <c r="H89" s="20"/>
      <c r="I89" s="20"/>
      <c r="J89" s="44"/>
      <c r="K89" s="44"/>
    </row>
    <row r="90" spans="1:11" s="18" customFormat="1" ht="19.5" customHeight="1" x14ac:dyDescent="0.3">
      <c r="A90" s="177"/>
      <c r="B90" s="178"/>
      <c r="C90" s="231"/>
      <c r="D90" s="231"/>
      <c r="E90" s="231"/>
      <c r="F90" s="21"/>
      <c r="G90" s="20"/>
      <c r="H90" s="20"/>
      <c r="I90" s="20"/>
      <c r="J90" s="44"/>
      <c r="K90" s="44"/>
    </row>
    <row r="91" spans="1:11" s="18" customFormat="1" ht="19.5" customHeight="1" x14ac:dyDescent="0.3">
      <c r="A91" s="177"/>
      <c r="B91" s="178"/>
      <c r="C91" s="231"/>
      <c r="D91" s="231"/>
      <c r="E91" s="231"/>
      <c r="F91" s="21"/>
      <c r="G91" s="20"/>
      <c r="H91" s="20"/>
      <c r="I91" s="20"/>
      <c r="J91" s="44"/>
      <c r="K91" s="44"/>
    </row>
    <row r="92" spans="1:11" s="18" customFormat="1" ht="19.5" customHeight="1" x14ac:dyDescent="0.3">
      <c r="A92" s="177"/>
      <c r="B92" s="179" t="s">
        <v>65</v>
      </c>
      <c r="C92" s="231">
        <f>(C74-C68)/C74</f>
        <v>0.7554832076764908</v>
      </c>
      <c r="D92" s="19" t="s">
        <v>66</v>
      </c>
      <c r="E92" s="231">
        <f>(D74-D68)/D74</f>
        <v>0.61652582159624414</v>
      </c>
      <c r="F92" s="21"/>
      <c r="G92" s="20"/>
      <c r="H92" s="20"/>
      <c r="I92" s="20"/>
      <c r="J92" s="44"/>
      <c r="K92" s="44"/>
    </row>
    <row r="93" spans="1:11" ht="68.25" customHeight="1" x14ac:dyDescent="0.3">
      <c r="A93" s="180" t="s">
        <v>52</v>
      </c>
      <c r="B93" s="180"/>
      <c r="C93" s="232"/>
      <c r="D93" s="232"/>
      <c r="E93" s="232"/>
    </row>
    <row r="94" spans="1:11" ht="25.5" customHeight="1" x14ac:dyDescent="0.25"/>
    <row r="95" spans="1:11" ht="18.75" customHeight="1" x14ac:dyDescent="0.3">
      <c r="A95" s="180" t="s">
        <v>53</v>
      </c>
    </row>
  </sheetData>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B1" sqref="B1"/>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102</v>
      </c>
      <c r="C1" s="99"/>
      <c r="D1" s="99"/>
      <c r="E1" s="99"/>
      <c r="F1" s="21" t="s">
        <v>94</v>
      </c>
      <c r="G1" s="126"/>
      <c r="H1" s="127"/>
      <c r="I1" s="23"/>
    </row>
    <row r="2" spans="1:9" s="24" customFormat="1" ht="15.6" x14ac:dyDescent="0.25">
      <c r="A2" s="99"/>
      <c r="B2" s="46" t="s">
        <v>105</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v>390</v>
      </c>
      <c r="D6" s="182">
        <v>380</v>
      </c>
      <c r="E6" s="5">
        <f>D6+C6</f>
        <v>770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v>3133</v>
      </c>
      <c r="D10" s="185">
        <v>2165</v>
      </c>
      <c r="E10" s="5">
        <f>D10+C10</f>
        <v>5298</v>
      </c>
      <c r="F10" s="129">
        <f ca="1">C10/OFFSET(C10,4,0)</f>
        <v>0.68525809273840765</v>
      </c>
      <c r="G10" s="129">
        <f t="shared" ref="G10:H10" ca="1" si="0">D10/OFFSET(D10,4,0)</f>
        <v>0.50325430032543006</v>
      </c>
      <c r="H10" s="129">
        <f t="shared" ca="1" si="0"/>
        <v>0.597025016903313</v>
      </c>
      <c r="I10" s="26"/>
    </row>
    <row r="11" spans="1:9" s="24" customFormat="1" x14ac:dyDescent="0.25">
      <c r="A11" s="10"/>
      <c r="B11" s="188" t="s">
        <v>7</v>
      </c>
      <c r="C11" s="185">
        <v>1002</v>
      </c>
      <c r="D11" s="185">
        <v>1291</v>
      </c>
      <c r="E11" s="5">
        <f t="shared" ref="E11:E14" si="1">D11+C11</f>
        <v>2293</v>
      </c>
      <c r="F11" s="129">
        <f ca="1">C11/OFFSET(C11,3,0)</f>
        <v>0.21916010498687663</v>
      </c>
      <c r="G11" s="129">
        <f t="shared" ref="G11:H11" ca="1" si="2">D11/OFFSET(D11,3,0)</f>
        <v>0.30009298000929802</v>
      </c>
      <c r="H11" s="129">
        <f t="shared" ca="1" si="2"/>
        <v>0.25839531214784767</v>
      </c>
      <c r="I11" s="20"/>
    </row>
    <row r="12" spans="1:9" s="24" customFormat="1" x14ac:dyDescent="0.25">
      <c r="A12" s="10"/>
      <c r="B12" s="188" t="s">
        <v>8</v>
      </c>
      <c r="C12" s="185">
        <v>398</v>
      </c>
      <c r="D12" s="185">
        <v>818</v>
      </c>
      <c r="E12" s="5">
        <f t="shared" si="1"/>
        <v>1216</v>
      </c>
      <c r="F12" s="129">
        <f ca="1">C12/OFFSET(C12,2,0)</f>
        <v>8.7051618547681536E-2</v>
      </c>
      <c r="G12" s="129">
        <f t="shared" ref="G12:H12" ca="1" si="3">D12/OFFSET(D12,2,0)</f>
        <v>0.19014411901441189</v>
      </c>
      <c r="H12" s="129">
        <f t="shared" ca="1" si="3"/>
        <v>0.13702952445345953</v>
      </c>
      <c r="I12" s="20"/>
    </row>
    <row r="13" spans="1:9" s="24" customFormat="1" x14ac:dyDescent="0.25">
      <c r="A13" s="10"/>
      <c r="B13" s="188" t="s">
        <v>9</v>
      </c>
      <c r="C13" s="185">
        <v>39</v>
      </c>
      <c r="D13" s="185">
        <v>28</v>
      </c>
      <c r="E13" s="5">
        <f t="shared" si="1"/>
        <v>67</v>
      </c>
      <c r="F13" s="129">
        <f ca="1">C13/OFFSET(C13,1,0)</f>
        <v>8.5301837270341206E-3</v>
      </c>
      <c r="G13" s="129">
        <f t="shared" ref="G13:H13" ca="1" si="4">D13/OFFSET(D13,1,0)</f>
        <v>6.5086006508600653E-3</v>
      </c>
      <c r="H13" s="129">
        <f t="shared" ca="1" si="4"/>
        <v>7.5501464953797613E-3</v>
      </c>
      <c r="I13" s="20"/>
    </row>
    <row r="14" spans="1:9" s="24" customFormat="1" x14ac:dyDescent="0.25">
      <c r="A14" s="10" t="s">
        <v>10</v>
      </c>
      <c r="B14" s="189" t="s">
        <v>11</v>
      </c>
      <c r="C14" s="47">
        <f>SUM(C10:C13)</f>
        <v>4572</v>
      </c>
      <c r="D14" s="47">
        <f>SUM(D10:D13)</f>
        <v>4302</v>
      </c>
      <c r="E14" s="5">
        <f t="shared" si="1"/>
        <v>8874</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v>610</v>
      </c>
      <c r="D16" s="4">
        <v>396</v>
      </c>
      <c r="E16" s="5">
        <f t="shared" ref="E16:E72" si="5">D16+C16</f>
        <v>1006</v>
      </c>
      <c r="F16" s="129">
        <f ca="1">C16/OFFSET(C16,4,0)</f>
        <v>0.53275109170305679</v>
      </c>
      <c r="G16" s="129">
        <f t="shared" ref="G16:H16" ca="1" si="6">D16/OFFSET(D16,4,0)</f>
        <v>0.34889867841409694</v>
      </c>
      <c r="H16" s="129">
        <f t="shared" ca="1" si="6"/>
        <v>0.44122807017543858</v>
      </c>
      <c r="I16" s="20"/>
    </row>
    <row r="17" spans="1:9" s="24" customFormat="1" x14ac:dyDescent="0.25">
      <c r="A17" s="10"/>
      <c r="B17" s="188" t="s">
        <v>7</v>
      </c>
      <c r="C17" s="4">
        <v>511</v>
      </c>
      <c r="D17" s="4">
        <v>735</v>
      </c>
      <c r="E17" s="5">
        <f t="shared" si="5"/>
        <v>1246</v>
      </c>
      <c r="F17" s="129">
        <f ca="1">C17/OFFSET(C17,3,0)</f>
        <v>0.4462882096069869</v>
      </c>
      <c r="G17" s="129">
        <f t="shared" ref="G17:H17" ca="1" si="7">D17/OFFSET(D17,3,0)</f>
        <v>0.64757709251101325</v>
      </c>
      <c r="H17" s="129">
        <f t="shared" ca="1" si="7"/>
        <v>0.54649122807017547</v>
      </c>
      <c r="I17" s="20"/>
    </row>
    <row r="18" spans="1:9" s="24" customFormat="1" ht="15.6" x14ac:dyDescent="0.25">
      <c r="A18" s="10"/>
      <c r="B18" s="188" t="s">
        <v>8</v>
      </c>
      <c r="C18" s="4">
        <v>18</v>
      </c>
      <c r="D18" s="4">
        <v>4</v>
      </c>
      <c r="E18" s="5">
        <f t="shared" si="5"/>
        <v>22</v>
      </c>
      <c r="F18" s="129">
        <f ca="1">C18/OFFSET(C18,2,0)</f>
        <v>1.5720524017467249E-2</v>
      </c>
      <c r="G18" s="129">
        <f t="shared" ref="G18:H18" ca="1" si="8">D18/OFFSET(D18,2,0)</f>
        <v>3.524229074889868E-3</v>
      </c>
      <c r="H18" s="129">
        <f t="shared" ca="1" si="8"/>
        <v>9.6491228070175444E-3</v>
      </c>
      <c r="I18" s="30"/>
    </row>
    <row r="19" spans="1:9" s="24" customFormat="1" x14ac:dyDescent="0.25">
      <c r="A19" s="10"/>
      <c r="B19" s="188" t="s">
        <v>9</v>
      </c>
      <c r="C19" s="4">
        <v>6</v>
      </c>
      <c r="D19" s="4">
        <v>0</v>
      </c>
      <c r="E19" s="5">
        <f t="shared" si="5"/>
        <v>6</v>
      </c>
      <c r="F19" s="129">
        <f ca="1">C19/OFFSET(C19,1,0)</f>
        <v>5.2401746724890829E-3</v>
      </c>
      <c r="G19" s="129">
        <f t="shared" ref="G19:H19" ca="1" si="9">D19/OFFSET(D19,1,0)</f>
        <v>0</v>
      </c>
      <c r="H19" s="130">
        <f t="shared" ca="1" si="9"/>
        <v>2.631578947368421E-3</v>
      </c>
      <c r="I19" s="20"/>
    </row>
    <row r="20" spans="1:9" s="24" customFormat="1" x14ac:dyDescent="0.25">
      <c r="A20" s="10" t="s">
        <v>12</v>
      </c>
      <c r="B20" s="189" t="s">
        <v>13</v>
      </c>
      <c r="C20" s="5">
        <f>SUM(C16:C19)</f>
        <v>1145</v>
      </c>
      <c r="D20" s="5">
        <f>SUM(D16:D19)</f>
        <v>1135</v>
      </c>
      <c r="E20" s="5">
        <f t="shared" si="5"/>
        <v>2280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v>0</v>
      </c>
      <c r="D22" s="197">
        <v>0</v>
      </c>
      <c r="E22" s="5">
        <f t="shared" si="5"/>
        <v>0</v>
      </c>
      <c r="F22" s="129">
        <f ca="1">C22/OFFSET(C22,4,0)</f>
        <v>0</v>
      </c>
      <c r="G22" s="129">
        <f t="shared" ref="G22:H22" ca="1" si="10">D22/OFFSET(D22,4,0)</f>
        <v>0</v>
      </c>
      <c r="H22" s="129">
        <f t="shared" ca="1" si="10"/>
        <v>0</v>
      </c>
      <c r="I22" s="30"/>
    </row>
    <row r="23" spans="1:9" s="24" customFormat="1" x14ac:dyDescent="0.25">
      <c r="A23" s="10"/>
      <c r="B23" s="188" t="s">
        <v>7</v>
      </c>
      <c r="C23" s="197">
        <v>18</v>
      </c>
      <c r="D23" s="197">
        <v>4</v>
      </c>
      <c r="E23" s="5">
        <f t="shared" si="5"/>
        <v>22</v>
      </c>
      <c r="F23" s="129">
        <f ca="1">C23/OFFSET(C23,3,0)</f>
        <v>1</v>
      </c>
      <c r="G23" s="129">
        <f t="shared" ref="G23:H23" ca="1" si="11">D23/OFFSET(D23,3,0)</f>
        <v>1</v>
      </c>
      <c r="H23" s="129">
        <f t="shared" ca="1" si="11"/>
        <v>1</v>
      </c>
      <c r="I23" s="20"/>
    </row>
    <row r="24" spans="1:9" s="24" customFormat="1" x14ac:dyDescent="0.25">
      <c r="A24" s="10"/>
      <c r="B24" s="188" t="s">
        <v>8</v>
      </c>
      <c r="C24" s="197">
        <v>0</v>
      </c>
      <c r="D24" s="197">
        <v>0</v>
      </c>
      <c r="E24" s="5">
        <f t="shared" si="5"/>
        <v>0</v>
      </c>
      <c r="F24" s="129">
        <f ca="1">C24/OFFSET(C24,2,0)</f>
        <v>0</v>
      </c>
      <c r="G24" s="129">
        <f t="shared" ref="G24:H24" ca="1" si="12">D24/OFFSET(D24,2,0)</f>
        <v>0</v>
      </c>
      <c r="H24" s="129">
        <f t="shared" ca="1" si="12"/>
        <v>0</v>
      </c>
      <c r="I24" s="20"/>
    </row>
    <row r="25" spans="1:9" s="24" customFormat="1" x14ac:dyDescent="0.25">
      <c r="A25" s="10"/>
      <c r="B25" s="188" t="s">
        <v>9</v>
      </c>
      <c r="C25" s="197">
        <v>0</v>
      </c>
      <c r="D25" s="197">
        <v>0</v>
      </c>
      <c r="E25" s="5">
        <f t="shared" si="5"/>
        <v>0</v>
      </c>
      <c r="F25" s="129">
        <f ca="1">C25/OFFSET(C25,1,0)</f>
        <v>0</v>
      </c>
      <c r="G25" s="129">
        <f t="shared" ref="G25:H25" ca="1" si="13">D25/OFFSET(D25,1,0)</f>
        <v>0</v>
      </c>
      <c r="H25" s="130">
        <f t="shared" ca="1" si="13"/>
        <v>0</v>
      </c>
      <c r="I25" s="20"/>
    </row>
    <row r="26" spans="1:9" s="24" customFormat="1" x14ac:dyDescent="0.25">
      <c r="A26" s="10" t="s">
        <v>14</v>
      </c>
      <c r="B26" s="189" t="s">
        <v>15</v>
      </c>
      <c r="C26" s="5">
        <f>SUM(C22:C25)</f>
        <v>18</v>
      </c>
      <c r="D26" s="5">
        <f>SUM(D22:D25)</f>
        <v>4</v>
      </c>
      <c r="E26" s="5">
        <f t="shared" si="5"/>
        <v>22</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v>1</v>
      </c>
      <c r="D28" s="4">
        <v>0</v>
      </c>
      <c r="E28" s="5">
        <f t="shared" si="5"/>
        <v>1</v>
      </c>
      <c r="F28" s="129">
        <f ca="1">C28/OFFSET(C28,4,0)</f>
        <v>2.4390243902439025E-2</v>
      </c>
      <c r="G28" s="129">
        <f t="shared" ref="G28:H28" ca="1" si="14">D28/OFFSET(D28,4,0)</f>
        <v>0</v>
      </c>
      <c r="H28" s="129">
        <f t="shared" ca="1" si="14"/>
        <v>1.2195121951219513E-2</v>
      </c>
      <c r="I28" s="20"/>
    </row>
    <row r="29" spans="1:9" s="24" customFormat="1" ht="15.6" x14ac:dyDescent="0.25">
      <c r="A29" s="10"/>
      <c r="B29" s="188" t="s">
        <v>7</v>
      </c>
      <c r="C29" s="4">
        <v>0</v>
      </c>
      <c r="D29" s="4">
        <v>0</v>
      </c>
      <c r="E29" s="5">
        <f t="shared" si="5"/>
        <v>0</v>
      </c>
      <c r="F29" s="129">
        <f ca="1">C29/OFFSET(C29,3,0)</f>
        <v>0</v>
      </c>
      <c r="G29" s="129">
        <f t="shared" ref="G29:H29" ca="1" si="15">D29/OFFSET(D29,3,0)</f>
        <v>0</v>
      </c>
      <c r="H29" s="129">
        <f t="shared" ca="1" si="15"/>
        <v>0</v>
      </c>
      <c r="I29" s="26"/>
    </row>
    <row r="30" spans="1:9" s="24" customFormat="1" x14ac:dyDescent="0.25">
      <c r="A30" s="10"/>
      <c r="B30" s="188" t="s">
        <v>8</v>
      </c>
      <c r="C30" s="4">
        <v>0</v>
      </c>
      <c r="D30" s="4">
        <v>17</v>
      </c>
      <c r="E30" s="5">
        <f t="shared" si="5"/>
        <v>17</v>
      </c>
      <c r="F30" s="129">
        <f ca="1">C30/OFFSET(C30,2,0)</f>
        <v>0</v>
      </c>
      <c r="G30" s="129">
        <f t="shared" ref="G30:H30" ca="1" si="16">D30/OFFSET(D30,2,0)</f>
        <v>0.41463414634146339</v>
      </c>
      <c r="H30" s="129">
        <f t="shared" ca="1" si="16"/>
        <v>0.2073170731707317</v>
      </c>
      <c r="I30" s="20"/>
    </row>
    <row r="31" spans="1:9" s="24" customFormat="1" ht="15.6" x14ac:dyDescent="0.25">
      <c r="A31" s="10"/>
      <c r="B31" s="188" t="s">
        <v>9</v>
      </c>
      <c r="C31" s="4">
        <v>40</v>
      </c>
      <c r="D31" s="4">
        <v>24</v>
      </c>
      <c r="E31" s="5">
        <f t="shared" si="5"/>
        <v>64</v>
      </c>
      <c r="F31" s="129">
        <f ca="1">C31/OFFSET(C31,1,0)</f>
        <v>0.97560975609756095</v>
      </c>
      <c r="G31" s="129">
        <f t="shared" ref="G31:H31" ca="1" si="17">D31/OFFSET(D31,1,0)</f>
        <v>0.58536585365853655</v>
      </c>
      <c r="H31" s="130">
        <f t="shared" ca="1" si="17"/>
        <v>0.78048780487804881</v>
      </c>
      <c r="I31" s="26"/>
    </row>
    <row r="32" spans="1:9" s="24" customFormat="1" x14ac:dyDescent="0.25">
      <c r="A32" s="10" t="s">
        <v>17</v>
      </c>
      <c r="B32" s="189" t="s">
        <v>18</v>
      </c>
      <c r="C32" s="5">
        <f>SUM(C28:C31)</f>
        <v>41</v>
      </c>
      <c r="D32" s="5">
        <f>SUM(D28:D31)</f>
        <v>41</v>
      </c>
      <c r="E32" s="5">
        <f t="shared" si="5"/>
        <v>82</v>
      </c>
      <c r="F32" s="21"/>
      <c r="G32" s="20"/>
      <c r="H32" s="20"/>
      <c r="I32" s="20"/>
    </row>
    <row r="33" spans="1:9" s="24" customFormat="1" x14ac:dyDescent="0.25">
      <c r="A33" s="10" t="s">
        <v>19</v>
      </c>
      <c r="B33" s="190" t="s">
        <v>54</v>
      </c>
      <c r="C33" s="15">
        <f>C14+C20+C26+C32</f>
        <v>5776</v>
      </c>
      <c r="D33" s="15">
        <f>D14+D20+D26+D32</f>
        <v>5482</v>
      </c>
      <c r="E33" s="5">
        <f t="shared" si="5"/>
        <v>11258</v>
      </c>
      <c r="F33" s="128"/>
      <c r="G33" s="20"/>
      <c r="H33" s="20"/>
      <c r="I33" s="20"/>
    </row>
    <row r="34" spans="1:9" s="24" customFormat="1" ht="15.6" x14ac:dyDescent="0.25">
      <c r="A34" s="11" t="s">
        <v>20</v>
      </c>
      <c r="B34" s="191" t="s">
        <v>21</v>
      </c>
      <c r="C34" s="6">
        <v>40</v>
      </c>
      <c r="D34" s="6">
        <v>24</v>
      </c>
      <c r="E34" s="5">
        <f t="shared" si="5"/>
        <v>64</v>
      </c>
      <c r="F34" s="128"/>
      <c r="G34" s="28"/>
      <c r="H34" s="32"/>
      <c r="I34" s="28"/>
    </row>
    <row r="35" spans="1:9" s="24" customFormat="1" ht="15.6" x14ac:dyDescent="0.25">
      <c r="A35" s="10" t="s">
        <v>22</v>
      </c>
      <c r="B35" s="186" t="s">
        <v>23</v>
      </c>
      <c r="C35" s="15">
        <f>C33-C34</f>
        <v>5736</v>
      </c>
      <c r="D35" s="15">
        <f>D33-D34</f>
        <v>5458</v>
      </c>
      <c r="E35" s="5">
        <f t="shared" si="5"/>
        <v>11194</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v>1917</v>
      </c>
      <c r="D39" s="198">
        <v>1003</v>
      </c>
      <c r="E39" s="5">
        <f t="shared" si="5"/>
        <v>2920</v>
      </c>
      <c r="F39" s="129">
        <f ca="1">C39/OFFSET(C39,4,0)</f>
        <v>0.73702422145328716</v>
      </c>
      <c r="G39" s="129">
        <f t="shared" ref="G39:H39" ca="1" si="18">D39/OFFSET(D39,4,0)</f>
        <v>0.53665061530230074</v>
      </c>
      <c r="H39" s="129">
        <f t="shared" ca="1" si="18"/>
        <v>0.65324384787472034</v>
      </c>
      <c r="I39" s="20"/>
    </row>
    <row r="40" spans="1:9" s="24" customFormat="1" x14ac:dyDescent="0.25">
      <c r="A40" s="10"/>
      <c r="B40" s="188" t="s">
        <v>7</v>
      </c>
      <c r="C40" s="198">
        <v>634</v>
      </c>
      <c r="D40" s="198">
        <v>848</v>
      </c>
      <c r="E40" s="5">
        <f t="shared" si="5"/>
        <v>1482</v>
      </c>
      <c r="F40" s="129">
        <f ca="1">C40/OFFSET(C40,3,0)</f>
        <v>0.2437524029219531</v>
      </c>
      <c r="G40" s="129">
        <f t="shared" ref="G40:H40" ca="1" si="19">D40/OFFSET(D40,3,0)</f>
        <v>0.45371856607811661</v>
      </c>
      <c r="H40" s="129">
        <f t="shared" ca="1" si="19"/>
        <v>0.3315436241610738</v>
      </c>
      <c r="I40" s="20"/>
    </row>
    <row r="41" spans="1:9" s="24" customFormat="1" x14ac:dyDescent="0.25">
      <c r="A41" s="10"/>
      <c r="B41" s="188" t="s">
        <v>8</v>
      </c>
      <c r="C41" s="198">
        <v>50</v>
      </c>
      <c r="D41" s="198">
        <v>18</v>
      </c>
      <c r="E41" s="5">
        <f t="shared" si="5"/>
        <v>68</v>
      </c>
      <c r="F41" s="129">
        <f ca="1">C41/OFFSET(C41,2,0)</f>
        <v>1.9223375624759707E-2</v>
      </c>
      <c r="G41" s="129">
        <f t="shared" ref="G41:H41" ca="1" si="20">D41/OFFSET(D41,2,0)</f>
        <v>9.630818619582664E-3</v>
      </c>
      <c r="H41" s="129">
        <f t="shared" ca="1" si="20"/>
        <v>1.5212527964205816E-2</v>
      </c>
      <c r="I41" s="20"/>
    </row>
    <row r="42" spans="1:9" s="24" customFormat="1" x14ac:dyDescent="0.25">
      <c r="A42" s="10"/>
      <c r="B42" s="188" t="s">
        <v>9</v>
      </c>
      <c r="C42" s="198">
        <v>0</v>
      </c>
      <c r="D42" s="198">
        <v>0</v>
      </c>
      <c r="E42" s="5">
        <f t="shared" si="5"/>
        <v>0</v>
      </c>
      <c r="F42" s="129">
        <f ca="1">C42/OFFSET(C42,1,0)</f>
        <v>0</v>
      </c>
      <c r="G42" s="129">
        <f t="shared" ref="G42:H42" ca="1" si="21">D42/OFFSET(D42,1,0)</f>
        <v>0</v>
      </c>
      <c r="H42" s="130">
        <f t="shared" ca="1" si="21"/>
        <v>0</v>
      </c>
      <c r="I42" s="20"/>
    </row>
    <row r="43" spans="1:9" s="24" customFormat="1" x14ac:dyDescent="0.25">
      <c r="A43" s="10" t="s">
        <v>25</v>
      </c>
      <c r="B43" s="189" t="s">
        <v>26</v>
      </c>
      <c r="C43" s="15">
        <f>SUM(C39:C42)</f>
        <v>2601</v>
      </c>
      <c r="D43" s="15">
        <f>SUM(D39:D42)</f>
        <v>1869</v>
      </c>
      <c r="E43" s="5">
        <f t="shared" si="5"/>
        <v>4470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v>610</v>
      </c>
      <c r="D46" s="199">
        <v>396</v>
      </c>
      <c r="E46" s="5">
        <f t="shared" si="5"/>
        <v>1006</v>
      </c>
      <c r="F46" s="129">
        <f ca="1">C46/OFFSET(C46,4,0)</f>
        <v>0.53275109170305679</v>
      </c>
      <c r="G46" s="129">
        <f t="shared" ref="G46:H46" ca="1" si="22">D46/OFFSET(D46,4,0)</f>
        <v>0.34889867841409694</v>
      </c>
      <c r="H46" s="129">
        <f t="shared" ca="1" si="22"/>
        <v>0.44122807017543858</v>
      </c>
      <c r="I46" s="20"/>
    </row>
    <row r="47" spans="1:9" s="24" customFormat="1" x14ac:dyDescent="0.25">
      <c r="A47" s="10"/>
      <c r="B47" s="188" t="s">
        <v>7</v>
      </c>
      <c r="C47" s="199">
        <v>511</v>
      </c>
      <c r="D47" s="199">
        <v>735</v>
      </c>
      <c r="E47" s="5">
        <f t="shared" si="5"/>
        <v>1246</v>
      </c>
      <c r="F47" s="129">
        <f ca="1">C47/OFFSET(C47,3,0)</f>
        <v>0.4462882096069869</v>
      </c>
      <c r="G47" s="129">
        <f t="shared" ref="G47:H47" ca="1" si="23">D47/OFFSET(D47,3,0)</f>
        <v>0.64757709251101325</v>
      </c>
      <c r="H47" s="129">
        <f t="shared" ca="1" si="23"/>
        <v>0.54649122807017547</v>
      </c>
      <c r="I47" s="20"/>
    </row>
    <row r="48" spans="1:9" s="24" customFormat="1" x14ac:dyDescent="0.25">
      <c r="A48" s="10"/>
      <c r="B48" s="188" t="s">
        <v>8</v>
      </c>
      <c r="C48" s="199">
        <v>18</v>
      </c>
      <c r="D48" s="199">
        <v>4</v>
      </c>
      <c r="E48" s="5">
        <f t="shared" si="5"/>
        <v>22</v>
      </c>
      <c r="F48" s="129">
        <f ca="1">C48/OFFSET(C48,2,0)</f>
        <v>1.5720524017467249E-2</v>
      </c>
      <c r="G48" s="129">
        <f t="shared" ref="G48:H48" ca="1" si="24">D48/OFFSET(D48,2,0)</f>
        <v>3.524229074889868E-3</v>
      </c>
      <c r="H48" s="129">
        <f t="shared" ca="1" si="24"/>
        <v>9.6491228070175444E-3</v>
      </c>
      <c r="I48" s="20"/>
    </row>
    <row r="49" spans="1:9" s="24" customFormat="1" ht="14.4" x14ac:dyDescent="0.25">
      <c r="A49" s="10"/>
      <c r="B49" s="188" t="s">
        <v>9</v>
      </c>
      <c r="C49" s="199">
        <v>6</v>
      </c>
      <c r="D49" s="199">
        <v>0</v>
      </c>
      <c r="E49" s="5">
        <f t="shared" si="5"/>
        <v>6</v>
      </c>
      <c r="F49" s="129">
        <f ca="1">C49/OFFSET(C49,1,0)</f>
        <v>5.2401746724890829E-3</v>
      </c>
      <c r="G49" s="129">
        <f t="shared" ref="G49:H49" ca="1" si="25">D49/OFFSET(D49,1,0)</f>
        <v>0</v>
      </c>
      <c r="H49" s="130">
        <f t="shared" ca="1" si="25"/>
        <v>2.631578947368421E-3</v>
      </c>
      <c r="I49" s="34"/>
    </row>
    <row r="50" spans="1:9" s="24" customFormat="1" x14ac:dyDescent="0.25">
      <c r="A50" s="10" t="s">
        <v>27</v>
      </c>
      <c r="B50" s="186" t="s">
        <v>28</v>
      </c>
      <c r="C50" s="15">
        <f>SUM(C46:C49)</f>
        <v>1145</v>
      </c>
      <c r="D50" s="15">
        <f>SUM(D46:D49)</f>
        <v>1135</v>
      </c>
      <c r="E50" s="5">
        <f t="shared" si="5"/>
        <v>2280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7">
        <v>41</v>
      </c>
      <c r="D53" s="207">
        <v>21</v>
      </c>
      <c r="E53" s="5">
        <f t="shared" si="5"/>
        <v>62</v>
      </c>
      <c r="F53" s="129">
        <f ca="1">C53/OFFSET(C53,4,0)</f>
        <v>0.27702702702702703</v>
      </c>
      <c r="G53" s="129">
        <f t="shared" ref="G53:H53" ca="1" si="26">D53/OFFSET(D53,4,0)</f>
        <v>0.25925925925925924</v>
      </c>
      <c r="H53" s="129">
        <f t="shared" ca="1" si="26"/>
        <v>0.27074235807860264</v>
      </c>
      <c r="I53" s="34"/>
    </row>
    <row r="54" spans="1:9" s="24" customFormat="1" x14ac:dyDescent="0.25">
      <c r="A54" s="10"/>
      <c r="B54" s="188" t="s">
        <v>7</v>
      </c>
      <c r="C54" s="208">
        <v>83</v>
      </c>
      <c r="D54" s="208">
        <v>30</v>
      </c>
      <c r="E54" s="5">
        <f t="shared" si="5"/>
        <v>113</v>
      </c>
      <c r="F54" s="129">
        <f ca="1">C54/OFFSET(C54,3,0)</f>
        <v>0.56081081081081086</v>
      </c>
      <c r="G54" s="129">
        <f t="shared" ref="G54:H54" ca="1" si="27">D54/OFFSET(D54,3,0)</f>
        <v>0.37037037037037035</v>
      </c>
      <c r="H54" s="129">
        <f t="shared" ca="1" si="27"/>
        <v>0.49344978165938863</v>
      </c>
      <c r="I54" s="20"/>
    </row>
    <row r="55" spans="1:9" s="24" customFormat="1" x14ac:dyDescent="0.25">
      <c r="A55" s="10"/>
      <c r="B55" s="188" t="s">
        <v>8</v>
      </c>
      <c r="C55" s="208">
        <v>23</v>
      </c>
      <c r="D55" s="208">
        <v>30</v>
      </c>
      <c r="E55" s="5">
        <f t="shared" si="5"/>
        <v>53</v>
      </c>
      <c r="F55" s="129">
        <f ca="1">C55/OFFSET(C55,2,0)</f>
        <v>0.1554054054054054</v>
      </c>
      <c r="G55" s="129">
        <f t="shared" ref="G55:H55" ca="1" si="28">D55/OFFSET(D55,2,0)</f>
        <v>0.37037037037037035</v>
      </c>
      <c r="H55" s="129">
        <f t="shared" ca="1" si="28"/>
        <v>0.23144104803493451</v>
      </c>
      <c r="I55" s="39"/>
    </row>
    <row r="56" spans="1:9" s="24" customFormat="1" x14ac:dyDescent="0.25">
      <c r="A56" s="10"/>
      <c r="B56" s="188" t="s">
        <v>9</v>
      </c>
      <c r="C56" s="209">
        <v>1</v>
      </c>
      <c r="D56" s="209">
        <v>0</v>
      </c>
      <c r="E56" s="5">
        <f t="shared" si="5"/>
        <v>1</v>
      </c>
      <c r="F56" s="129">
        <f ca="1">C56/OFFSET(C56,1,0)</f>
        <v>6.7567567567567571E-3</v>
      </c>
      <c r="G56" s="129">
        <f t="shared" ref="G56:H56" ca="1" si="29">D56/OFFSET(D56,1,0)</f>
        <v>0</v>
      </c>
      <c r="H56" s="130">
        <f t="shared" ca="1" si="29"/>
        <v>4.3668122270742356E-3</v>
      </c>
      <c r="I56" s="20"/>
    </row>
    <row r="57" spans="1:9" s="24" customFormat="1" x14ac:dyDescent="0.25">
      <c r="A57" s="10" t="s">
        <v>29</v>
      </c>
      <c r="B57" s="186" t="s">
        <v>30</v>
      </c>
      <c r="C57" s="15">
        <f>SUM(C53:C56)</f>
        <v>148</v>
      </c>
      <c r="D57" s="15">
        <f>SUM(D53:D56)</f>
        <v>81</v>
      </c>
      <c r="E57" s="5">
        <f t="shared" si="5"/>
        <v>229</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v>748</v>
      </c>
      <c r="D59" s="202">
        <v>152</v>
      </c>
      <c r="E59" s="5">
        <f t="shared" si="5"/>
        <v>900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v>7</v>
      </c>
      <c r="D62" s="204">
        <v>0</v>
      </c>
      <c r="E62" s="5">
        <f t="shared" si="5"/>
        <v>7</v>
      </c>
      <c r="F62" s="129">
        <f ca="1">C62/OFFSET(C62,4,0)</f>
        <v>5.1736881005173688E-3</v>
      </c>
      <c r="G62" s="129">
        <f t="shared" ref="G62:H62" ca="1" si="30">D62/OFFSET(D62,4,0)</f>
        <v>0</v>
      </c>
      <c r="H62" s="129">
        <f t="shared" ca="1" si="30"/>
        <v>1.8435607058203845E-3</v>
      </c>
      <c r="I62" s="37"/>
    </row>
    <row r="63" spans="1:9" s="24" customFormat="1" x14ac:dyDescent="0.25">
      <c r="A63" s="10" t="s">
        <v>35</v>
      </c>
      <c r="B63" s="194" t="s">
        <v>36</v>
      </c>
      <c r="C63" s="204">
        <v>750</v>
      </c>
      <c r="D63" s="204">
        <v>1574</v>
      </c>
      <c r="E63" s="5">
        <f t="shared" si="5"/>
        <v>2324</v>
      </c>
      <c r="F63" s="129">
        <f ca="1">C63/OFFSET(C63,3,0)</f>
        <v>0.55432372505543237</v>
      </c>
      <c r="G63" s="129">
        <f t="shared" ref="G63:H63" ca="1" si="31">D63/OFFSET(D63,3,0)</f>
        <v>0.64402618657937805</v>
      </c>
      <c r="H63" s="129">
        <f t="shared" ca="1" si="31"/>
        <v>0.61206215433236766</v>
      </c>
      <c r="I63" s="20"/>
    </row>
    <row r="64" spans="1:9" s="24" customFormat="1" x14ac:dyDescent="0.25">
      <c r="A64" s="10" t="s">
        <v>37</v>
      </c>
      <c r="B64" s="194" t="s">
        <v>38</v>
      </c>
      <c r="C64" s="204">
        <v>408</v>
      </c>
      <c r="D64" s="204">
        <v>621</v>
      </c>
      <c r="E64" s="5">
        <f t="shared" si="5"/>
        <v>1029</v>
      </c>
      <c r="F64" s="129">
        <f ca="1">C64/OFFSET(C64,2,0)</f>
        <v>0.30155210643015523</v>
      </c>
      <c r="G64" s="129">
        <f t="shared" ref="G64:H64" ca="1" si="32">D64/OFFSET(D64,2,0)</f>
        <v>0.25409165302782322</v>
      </c>
      <c r="H64" s="129">
        <f t="shared" ca="1" si="32"/>
        <v>0.27100342375559655</v>
      </c>
    </row>
    <row r="65" spans="1:9" s="24" customFormat="1" x14ac:dyDescent="0.25">
      <c r="A65" s="10" t="s">
        <v>39</v>
      </c>
      <c r="B65" s="194" t="s">
        <v>40</v>
      </c>
      <c r="C65" s="204">
        <v>188</v>
      </c>
      <c r="D65" s="204">
        <v>249</v>
      </c>
      <c r="E65" s="5">
        <f t="shared" si="5"/>
        <v>437</v>
      </c>
      <c r="F65" s="129">
        <f ca="1">C65/OFFSET(C65,1,0)</f>
        <v>0.13895048041389504</v>
      </c>
      <c r="G65" s="129">
        <f t="shared" ref="G65:H65" ca="1" si="33">D65/OFFSET(D65,1,0)</f>
        <v>0.1018821603927987</v>
      </c>
      <c r="H65" s="130">
        <f t="shared" ca="1" si="33"/>
        <v>0.11509086120621544</v>
      </c>
    </row>
    <row r="66" spans="1:9" s="24" customFormat="1" x14ac:dyDescent="0.25">
      <c r="A66" s="10" t="s">
        <v>41</v>
      </c>
      <c r="B66" s="190" t="s">
        <v>55</v>
      </c>
      <c r="C66" s="15">
        <f>SUM(C62:C65)</f>
        <v>1353</v>
      </c>
      <c r="D66" s="15">
        <f>SUM(D62:D65)</f>
        <v>2444</v>
      </c>
      <c r="E66" s="5">
        <f t="shared" si="5"/>
        <v>3797</v>
      </c>
      <c r="F66" s="129">
        <f>C66/C33</f>
        <v>0.23424515235457063</v>
      </c>
      <c r="G66" s="129">
        <f t="shared" ref="G66:H66" si="34">D66/D33</f>
        <v>0.44582269244801165</v>
      </c>
      <c r="H66" s="129">
        <f t="shared" si="34"/>
        <v>0.33727127376088117</v>
      </c>
    </row>
    <row r="67" spans="1:9" s="24" customFormat="1" x14ac:dyDescent="0.25">
      <c r="A67" s="11" t="s">
        <v>42</v>
      </c>
      <c r="B67" s="191" t="s">
        <v>21</v>
      </c>
      <c r="C67" s="6">
        <v>40</v>
      </c>
      <c r="D67" s="6">
        <v>24</v>
      </c>
      <c r="E67" s="5">
        <f t="shared" si="5"/>
        <v>64</v>
      </c>
      <c r="F67" s="21"/>
      <c r="G67" s="20"/>
      <c r="H67" s="20"/>
    </row>
    <row r="68" spans="1:9" s="24" customFormat="1" ht="14.4" x14ac:dyDescent="0.25">
      <c r="A68" s="10" t="s">
        <v>43</v>
      </c>
      <c r="B68" s="186" t="s">
        <v>44</v>
      </c>
      <c r="C68" s="15">
        <f>C66-C67</f>
        <v>1313</v>
      </c>
      <c r="D68" s="15">
        <f>D66-D67</f>
        <v>2420</v>
      </c>
      <c r="E68" s="5">
        <f t="shared" si="5"/>
        <v>3733</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5955</v>
      </c>
      <c r="D70" s="47">
        <f>D43+D50+D57+D59+D60+D68</f>
        <v>5657</v>
      </c>
      <c r="E70" s="5">
        <f t="shared" si="5"/>
        <v>11612</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v>35</v>
      </c>
      <c r="D72" s="15">
        <v>84</v>
      </c>
      <c r="E72" s="5">
        <f t="shared" si="5"/>
        <v>119</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5990</v>
      </c>
      <c r="D74" s="5">
        <f>D70+D72</f>
        <v>5741</v>
      </c>
      <c r="E74" s="5">
        <f>D74+C74</f>
        <v>11731</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v>317</v>
      </c>
      <c r="D76" s="205">
        <v>278</v>
      </c>
      <c r="E76" s="5">
        <f>D76+C76</f>
        <v>595</v>
      </c>
      <c r="F76" s="21"/>
      <c r="G76" s="20"/>
      <c r="H76" s="20"/>
      <c r="I76" s="20"/>
    </row>
    <row r="77" spans="1:9" s="24" customFormat="1" ht="30.75" customHeight="1" x14ac:dyDescent="0.25">
      <c r="A77" s="248" t="s">
        <v>56</v>
      </c>
      <c r="B77" s="249"/>
      <c r="C77" s="50">
        <f>C6+C33-C67-C74</f>
        <v>136</v>
      </c>
      <c r="D77" s="50">
        <f>D6+D33-D67-D74</f>
        <v>97</v>
      </c>
      <c r="E77" s="51">
        <f>(E6+E33)-(E67+E74)</f>
        <v>233</v>
      </c>
      <c r="F77" s="21"/>
      <c r="G77" s="20"/>
      <c r="H77" s="20"/>
      <c r="I77" s="20"/>
    </row>
    <row r="78" spans="1:9" s="24" customFormat="1" ht="16.2" customHeight="1" x14ac:dyDescent="0.25">
      <c r="A78" s="45"/>
      <c r="B78" s="134" t="s">
        <v>67</v>
      </c>
      <c r="C78" s="52">
        <f>(C43+C57+C59+C60+C50)/(C43+C57+C59+C68+C60+C50)</f>
        <v>0.77951301427371955</v>
      </c>
      <c r="D78" s="52">
        <f t="shared" ref="D78:E78" si="35">(D43+D57+D59+D60+D50)/(D43+D57+D59+D68+D60+D50)</f>
        <v>0.57221141948028986</v>
      </c>
      <c r="E78" s="52">
        <f t="shared" si="35"/>
        <v>0.67852221839476401</v>
      </c>
      <c r="F78" s="16"/>
      <c r="G78" s="20"/>
      <c r="H78" s="20"/>
      <c r="I78" s="20"/>
    </row>
    <row r="79" spans="1:9" s="24" customFormat="1" ht="16.2" customHeight="1" x14ac:dyDescent="0.25">
      <c r="A79" s="45"/>
      <c r="B79" s="134" t="s">
        <v>68</v>
      </c>
      <c r="C79" s="52">
        <f>(C43+C57+C59+C60+C50)/(C43+C57+C59+C68+C72+C67+C60+C50)</f>
        <v>0.76981757877280266</v>
      </c>
      <c r="D79" s="52">
        <f t="shared" ref="D79:E79" si="36">(D43+D57+D59+D60+D50)/(D43+D57+D59+D68+D72+D67+D60+D50)</f>
        <v>0.56149176062445794</v>
      </c>
      <c r="E79" s="52">
        <f t="shared" si="36"/>
        <v>0.66799491309877068</v>
      </c>
      <c r="F79" s="21"/>
      <c r="G79" s="20"/>
      <c r="H79" s="20"/>
      <c r="I79" s="20"/>
    </row>
    <row r="80" spans="1:9" ht="16.2" customHeight="1" x14ac:dyDescent="0.25">
      <c r="A80" s="45"/>
      <c r="B80" s="134" t="s">
        <v>70</v>
      </c>
      <c r="C80" s="52">
        <f>C59/C35</f>
        <v>0.13040446304044631</v>
      </c>
      <c r="D80" s="52">
        <f t="shared" ref="D80:E80" si="37">D59/D35</f>
        <v>2.7849028948332723E-2</v>
      </c>
      <c r="E80" s="52">
        <f t="shared" si="37"/>
        <v>8.040021440057174E-2</v>
      </c>
    </row>
    <row r="81" spans="1:11" ht="16.2" customHeight="1" x14ac:dyDescent="0.25">
      <c r="A81" s="45"/>
      <c r="B81" s="134" t="s">
        <v>69</v>
      </c>
      <c r="C81" s="52">
        <f>D66/E66</f>
        <v>0.64366605214643136</v>
      </c>
      <c r="D81" s="52"/>
      <c r="E81" s="52"/>
    </row>
    <row r="82" spans="1:11" ht="16.2" customHeight="1" x14ac:dyDescent="0.25">
      <c r="A82" s="45"/>
      <c r="B82" s="134" t="s">
        <v>93</v>
      </c>
      <c r="C82" s="124">
        <f>C20/C35</f>
        <v>0.19961645746164575</v>
      </c>
      <c r="D82" s="124">
        <f t="shared" ref="D82:E82" si="38">D20/D35</f>
        <v>0.20795163063393185</v>
      </c>
      <c r="E82" s="124">
        <f t="shared" si="38"/>
        <v>0.20368054314811507</v>
      </c>
    </row>
    <row r="83" spans="1:11" ht="16.2" customHeight="1" x14ac:dyDescent="0.25">
      <c r="A83" s="45"/>
      <c r="B83" s="134" t="s">
        <v>101</v>
      </c>
      <c r="C83" s="124">
        <f>(C43+C50+C57+C59+C60)/(C6+C33)</f>
        <v>0.752838144664288</v>
      </c>
      <c r="D83" s="124">
        <f t="shared" ref="D83:E83" si="39">(D43+D50+D57+D59+D60)/(D6+D33)</f>
        <v>0.55220061412487209</v>
      </c>
      <c r="E83" s="124">
        <f t="shared" si="39"/>
        <v>0.65505487196541401</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0.78080133555926545</v>
      </c>
      <c r="D93" s="19" t="s">
        <v>66</v>
      </c>
      <c r="E93" s="18">
        <f>(D74-D68)/D74</f>
        <v>0.57847064971259365</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4" workbookViewId="0">
      <selection activeCell="C76" sqref="C76:D76"/>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102</v>
      </c>
      <c r="C1" s="99"/>
      <c r="D1" s="99"/>
      <c r="E1" s="99"/>
      <c r="F1" s="21" t="s">
        <v>94</v>
      </c>
      <c r="G1" s="126"/>
      <c r="H1" s="127"/>
      <c r="I1" s="23"/>
    </row>
    <row r="2" spans="1:9" s="24" customFormat="1" ht="15.6" x14ac:dyDescent="0.25">
      <c r="A2" s="99"/>
      <c r="B2" s="46" t="s">
        <v>104</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v>322</v>
      </c>
      <c r="D6" s="182">
        <v>271</v>
      </c>
      <c r="E6" s="5">
        <f>D6+C6</f>
        <v>593</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v>2809</v>
      </c>
      <c r="D10" s="185">
        <v>1668</v>
      </c>
      <c r="E10" s="5">
        <f>D10+C10</f>
        <v>4477</v>
      </c>
      <c r="F10" s="129">
        <f ca="1">C10/OFFSET(C10,4,0)</f>
        <v>0.68362131905573131</v>
      </c>
      <c r="G10" s="129">
        <f t="shared" ref="G10:H10" ca="1" si="0">D10/OFFSET(D10,4,0)</f>
        <v>0.46709605152618316</v>
      </c>
      <c r="H10" s="129">
        <f t="shared" ca="1" si="0"/>
        <v>0.58294270833333328</v>
      </c>
      <c r="I10" s="26"/>
    </row>
    <row r="11" spans="1:9" s="24" customFormat="1" x14ac:dyDescent="0.25">
      <c r="A11" s="10"/>
      <c r="B11" s="188" t="s">
        <v>7</v>
      </c>
      <c r="C11" s="185">
        <v>916</v>
      </c>
      <c r="D11" s="185">
        <v>1334</v>
      </c>
      <c r="E11" s="5">
        <f t="shared" ref="E11:E14" si="1">D11+C11</f>
        <v>2250</v>
      </c>
      <c r="F11" s="129">
        <f ca="1">C11/OFFSET(C11,3,0)</f>
        <v>0.22292528595765393</v>
      </c>
      <c r="G11" s="129">
        <f t="shared" ref="G11:H11" ca="1" si="2">D11/OFFSET(D11,3,0)</f>
        <v>0.37356482777933353</v>
      </c>
      <c r="H11" s="129">
        <f t="shared" ca="1" si="2"/>
        <v>0.29296875</v>
      </c>
      <c r="I11" s="20"/>
    </row>
    <row r="12" spans="1:9" s="24" customFormat="1" x14ac:dyDescent="0.25">
      <c r="A12" s="10"/>
      <c r="B12" s="188" t="s">
        <v>8</v>
      </c>
      <c r="C12" s="185">
        <v>278</v>
      </c>
      <c r="D12" s="185">
        <v>462</v>
      </c>
      <c r="E12" s="5">
        <f t="shared" si="1"/>
        <v>740</v>
      </c>
      <c r="F12" s="129">
        <f ca="1">C12/OFFSET(C12,2,0)</f>
        <v>6.7656364078851297E-2</v>
      </c>
      <c r="G12" s="129">
        <f t="shared" ref="G12:H12" ca="1" si="3">D12/OFFSET(D12,2,0)</f>
        <v>0.12937552506300756</v>
      </c>
      <c r="H12" s="129">
        <f t="shared" ca="1" si="3"/>
        <v>9.6354166666666671E-2</v>
      </c>
      <c r="I12" s="20"/>
    </row>
    <row r="13" spans="1:9" s="24" customFormat="1" x14ac:dyDescent="0.25">
      <c r="A13" s="10"/>
      <c r="B13" s="188" t="s">
        <v>9</v>
      </c>
      <c r="C13" s="185">
        <v>106</v>
      </c>
      <c r="D13" s="185">
        <v>107</v>
      </c>
      <c r="E13" s="5">
        <f t="shared" si="1"/>
        <v>213</v>
      </c>
      <c r="F13" s="129">
        <f ca="1">C13/OFFSET(C13,1,0)</f>
        <v>2.5797030907763446E-2</v>
      </c>
      <c r="G13" s="129">
        <f t="shared" ref="G13:H13" ca="1" si="4">D13/OFFSET(D13,1,0)</f>
        <v>2.9963595631475777E-2</v>
      </c>
      <c r="H13" s="129">
        <f t="shared" ca="1" si="4"/>
        <v>2.7734374999999999E-2</v>
      </c>
      <c r="I13" s="20"/>
    </row>
    <row r="14" spans="1:9" s="24" customFormat="1" x14ac:dyDescent="0.25">
      <c r="A14" s="10" t="s">
        <v>10</v>
      </c>
      <c r="B14" s="189" t="s">
        <v>11</v>
      </c>
      <c r="C14" s="47">
        <f>SUM(C10:C13)</f>
        <v>4109</v>
      </c>
      <c r="D14" s="47">
        <f>SUM(D10:D13)</f>
        <v>3571</v>
      </c>
      <c r="E14" s="5">
        <f t="shared" si="1"/>
        <v>7680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v>518</v>
      </c>
      <c r="D16" s="4">
        <v>288</v>
      </c>
      <c r="E16" s="5">
        <f t="shared" ref="E16:E72" si="5">D16+C16</f>
        <v>806</v>
      </c>
      <c r="F16" s="129">
        <f ca="1">C16/OFFSET(C16,4,0)</f>
        <v>0.52965235173824132</v>
      </c>
      <c r="G16" s="129">
        <f t="shared" ref="G16:H16" ca="1" si="6">D16/OFFSET(D16,4,0)</f>
        <v>0.30125523012552302</v>
      </c>
      <c r="H16" s="129">
        <f t="shared" ca="1" si="6"/>
        <v>0.41675284384694933</v>
      </c>
      <c r="I16" s="20"/>
    </row>
    <row r="17" spans="1:9" s="24" customFormat="1" x14ac:dyDescent="0.25">
      <c r="A17" s="10"/>
      <c r="B17" s="188" t="s">
        <v>7</v>
      </c>
      <c r="C17" s="4">
        <v>444</v>
      </c>
      <c r="D17" s="4">
        <v>663</v>
      </c>
      <c r="E17" s="5">
        <f t="shared" si="5"/>
        <v>1107</v>
      </c>
      <c r="F17" s="129">
        <f ca="1">C17/OFFSET(C17,3,0)</f>
        <v>0.45398773006134968</v>
      </c>
      <c r="G17" s="129">
        <f t="shared" ref="G17:H17" ca="1" si="7">D17/OFFSET(D17,3,0)</f>
        <v>0.69351464435146448</v>
      </c>
      <c r="H17" s="129">
        <f t="shared" ca="1" si="7"/>
        <v>0.57238883143743535</v>
      </c>
      <c r="I17" s="20"/>
    </row>
    <row r="18" spans="1:9" s="24" customFormat="1" ht="15.6" x14ac:dyDescent="0.25">
      <c r="A18" s="10"/>
      <c r="B18" s="188" t="s">
        <v>8</v>
      </c>
      <c r="C18" s="4">
        <v>10</v>
      </c>
      <c r="D18" s="4">
        <v>5</v>
      </c>
      <c r="E18" s="5">
        <f t="shared" si="5"/>
        <v>15</v>
      </c>
      <c r="F18" s="129">
        <f ca="1">C18/OFFSET(C18,2,0)</f>
        <v>1.0224948875255624E-2</v>
      </c>
      <c r="G18" s="129">
        <f t="shared" ref="G18:H18" ca="1" si="8">D18/OFFSET(D18,2,0)</f>
        <v>5.2301255230125521E-3</v>
      </c>
      <c r="H18" s="129">
        <f t="shared" ca="1" si="8"/>
        <v>7.7559462254395035E-3</v>
      </c>
      <c r="I18" s="30"/>
    </row>
    <row r="19" spans="1:9" s="24" customFormat="1" x14ac:dyDescent="0.25">
      <c r="A19" s="10"/>
      <c r="B19" s="188" t="s">
        <v>9</v>
      </c>
      <c r="C19" s="4">
        <v>6</v>
      </c>
      <c r="D19" s="4">
        <v>0</v>
      </c>
      <c r="E19" s="5">
        <f t="shared" si="5"/>
        <v>6</v>
      </c>
      <c r="F19" s="129">
        <f ca="1">C19/OFFSET(C19,1,0)</f>
        <v>6.1349693251533744E-3</v>
      </c>
      <c r="G19" s="129">
        <f t="shared" ref="G19:H19" ca="1" si="9">D19/OFFSET(D19,1,0)</f>
        <v>0</v>
      </c>
      <c r="H19" s="130">
        <f t="shared" ca="1" si="9"/>
        <v>3.1023784901758012E-3</v>
      </c>
      <c r="I19" s="20"/>
    </row>
    <row r="20" spans="1:9" s="24" customFormat="1" x14ac:dyDescent="0.25">
      <c r="A20" s="10" t="s">
        <v>12</v>
      </c>
      <c r="B20" s="189" t="s">
        <v>13</v>
      </c>
      <c r="C20" s="5">
        <f>SUM(C16:C19)</f>
        <v>978</v>
      </c>
      <c r="D20" s="5">
        <f>SUM(D16:D19)</f>
        <v>956</v>
      </c>
      <c r="E20" s="5">
        <f t="shared" si="5"/>
        <v>1934</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f ca="1">C28/OFFSET(C28,4,0)</f>
        <v>0</v>
      </c>
      <c r="G28" s="129">
        <f t="shared" ref="G28:H28" ca="1" si="14">D28/OFFSET(D28,4,0)</f>
        <v>0</v>
      </c>
      <c r="H28" s="129">
        <f t="shared" ca="1" si="14"/>
        <v>0</v>
      </c>
      <c r="I28" s="20"/>
    </row>
    <row r="29" spans="1:9" s="24" customFormat="1" ht="15.6" x14ac:dyDescent="0.25">
      <c r="A29" s="10"/>
      <c r="B29" s="188" t="s">
        <v>7</v>
      </c>
      <c r="C29" s="4"/>
      <c r="D29" s="4"/>
      <c r="E29" s="5">
        <f t="shared" si="5"/>
        <v>0</v>
      </c>
      <c r="F29" s="129">
        <f ca="1">C29/OFFSET(C29,3,0)</f>
        <v>0</v>
      </c>
      <c r="G29" s="129">
        <f t="shared" ref="G29:H29" ca="1" si="15">D29/OFFSET(D29,3,0)</f>
        <v>0</v>
      </c>
      <c r="H29" s="129">
        <f t="shared" ca="1" si="15"/>
        <v>0</v>
      </c>
      <c r="I29" s="26"/>
    </row>
    <row r="30" spans="1:9" s="24" customFormat="1" x14ac:dyDescent="0.25">
      <c r="A30" s="10"/>
      <c r="B30" s="188" t="s">
        <v>8</v>
      </c>
      <c r="C30" s="4"/>
      <c r="D30" s="4"/>
      <c r="E30" s="5">
        <f t="shared" si="5"/>
        <v>0</v>
      </c>
      <c r="F30" s="129">
        <f ca="1">C30/OFFSET(C30,2,0)</f>
        <v>0</v>
      </c>
      <c r="G30" s="129">
        <f t="shared" ref="G30:H30" ca="1" si="16">D30/OFFSET(D30,2,0)</f>
        <v>0</v>
      </c>
      <c r="H30" s="129">
        <f t="shared" ca="1" si="16"/>
        <v>0</v>
      </c>
      <c r="I30" s="20"/>
    </row>
    <row r="31" spans="1:9" s="24" customFormat="1" ht="15.6" x14ac:dyDescent="0.25">
      <c r="A31" s="10"/>
      <c r="B31" s="188" t="s">
        <v>9</v>
      </c>
      <c r="C31" s="4">
        <v>35</v>
      </c>
      <c r="D31" s="4">
        <v>27</v>
      </c>
      <c r="E31" s="5">
        <f t="shared" si="5"/>
        <v>62</v>
      </c>
      <c r="F31" s="129">
        <f ca="1">C31/OFFSET(C31,1,0)</f>
        <v>1</v>
      </c>
      <c r="G31" s="129">
        <f t="shared" ref="G31:H31" ca="1" si="17">D31/OFFSET(D31,1,0)</f>
        <v>1</v>
      </c>
      <c r="H31" s="130">
        <f t="shared" ca="1" si="17"/>
        <v>1</v>
      </c>
      <c r="I31" s="26"/>
    </row>
    <row r="32" spans="1:9" s="24" customFormat="1" x14ac:dyDescent="0.25">
      <c r="A32" s="10" t="s">
        <v>17</v>
      </c>
      <c r="B32" s="189" t="s">
        <v>18</v>
      </c>
      <c r="C32" s="5">
        <f>SUM(C28:C31)</f>
        <v>35</v>
      </c>
      <c r="D32" s="5">
        <f>SUM(D28:D31)</f>
        <v>27</v>
      </c>
      <c r="E32" s="5">
        <f t="shared" si="5"/>
        <v>62</v>
      </c>
      <c r="F32" s="21"/>
      <c r="G32" s="20"/>
      <c r="H32" s="20"/>
      <c r="I32" s="20"/>
    </row>
    <row r="33" spans="1:9" s="24" customFormat="1" x14ac:dyDescent="0.25">
      <c r="A33" s="10" t="s">
        <v>19</v>
      </c>
      <c r="B33" s="190" t="s">
        <v>54</v>
      </c>
      <c r="C33" s="15">
        <f>C14+C20+C26+C32</f>
        <v>5122</v>
      </c>
      <c r="D33" s="15">
        <f>D14+D20+D26+D32</f>
        <v>4554</v>
      </c>
      <c r="E33" s="5">
        <f t="shared" si="5"/>
        <v>9676</v>
      </c>
      <c r="F33" s="128"/>
      <c r="G33" s="20"/>
      <c r="H33" s="20"/>
      <c r="I33" s="20"/>
    </row>
    <row r="34" spans="1:9" s="24" customFormat="1" ht="15.6" x14ac:dyDescent="0.25">
      <c r="A34" s="11" t="s">
        <v>20</v>
      </c>
      <c r="B34" s="191" t="s">
        <v>21</v>
      </c>
      <c r="C34" s="6">
        <v>35</v>
      </c>
      <c r="D34" s="6">
        <v>27</v>
      </c>
      <c r="E34" s="5">
        <f t="shared" si="5"/>
        <v>62</v>
      </c>
      <c r="F34" s="128"/>
      <c r="G34" s="28"/>
      <c r="H34" s="32"/>
      <c r="I34" s="28"/>
    </row>
    <row r="35" spans="1:9" s="24" customFormat="1" ht="15.6" x14ac:dyDescent="0.25">
      <c r="A35" s="10" t="s">
        <v>22</v>
      </c>
      <c r="B35" s="186" t="s">
        <v>23</v>
      </c>
      <c r="C35" s="15">
        <f>C33-C34</f>
        <v>5087</v>
      </c>
      <c r="D35" s="15">
        <f>D33-D34</f>
        <v>4527</v>
      </c>
      <c r="E35" s="5">
        <f t="shared" si="5"/>
        <v>9614</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v>1607</v>
      </c>
      <c r="D39" s="198">
        <v>725</v>
      </c>
      <c r="E39" s="5">
        <f t="shared" si="5"/>
        <v>2332</v>
      </c>
      <c r="F39" s="129">
        <f ca="1">C39/OFFSET(C39,4,0)</f>
        <v>0.67294807370184251</v>
      </c>
      <c r="G39" s="129">
        <f t="shared" ref="G39:H39" ca="1" si="18">D39/OFFSET(D39,4,0)</f>
        <v>0.49052774018944517</v>
      </c>
      <c r="H39" s="129">
        <f t="shared" ca="1" si="18"/>
        <v>0.60320744956026906</v>
      </c>
      <c r="I39" s="20"/>
    </row>
    <row r="40" spans="1:9" s="24" customFormat="1" x14ac:dyDescent="0.25">
      <c r="A40" s="10"/>
      <c r="B40" s="188" t="s">
        <v>7</v>
      </c>
      <c r="C40" s="198">
        <v>749</v>
      </c>
      <c r="D40" s="198">
        <v>734</v>
      </c>
      <c r="E40" s="5">
        <f t="shared" si="5"/>
        <v>1483</v>
      </c>
      <c r="F40" s="129">
        <f ca="1">C40/OFFSET(C40,3,0)</f>
        <v>0.31365159128978226</v>
      </c>
      <c r="G40" s="129">
        <f t="shared" ref="G40:H40" ca="1" si="19">D40/OFFSET(D40,3,0)</f>
        <v>0.49661705006765899</v>
      </c>
      <c r="H40" s="129">
        <f t="shared" ca="1" si="19"/>
        <v>0.38360062079668911</v>
      </c>
      <c r="I40" s="20"/>
    </row>
    <row r="41" spans="1:9" s="24" customFormat="1" x14ac:dyDescent="0.25">
      <c r="A41" s="10"/>
      <c r="B41" s="188" t="s">
        <v>8</v>
      </c>
      <c r="C41" s="198">
        <v>32</v>
      </c>
      <c r="D41" s="198">
        <v>19</v>
      </c>
      <c r="E41" s="5">
        <f t="shared" si="5"/>
        <v>51</v>
      </c>
      <c r="F41" s="129">
        <f ca="1">C41/OFFSET(C41,2,0)</f>
        <v>1.340033500837521E-2</v>
      </c>
      <c r="G41" s="129">
        <f t="shared" ref="G41:H41" ca="1" si="20">D41/OFFSET(D41,2,0)</f>
        <v>1.2855209742895805E-2</v>
      </c>
      <c r="H41" s="129">
        <f t="shared" ca="1" si="20"/>
        <v>1.3191929643041904E-2</v>
      </c>
      <c r="I41" s="20"/>
    </row>
    <row r="42" spans="1:9" s="24" customFormat="1" x14ac:dyDescent="0.25">
      <c r="A42" s="10"/>
      <c r="B42" s="188" t="s">
        <v>9</v>
      </c>
      <c r="C42" s="198">
        <v>0</v>
      </c>
      <c r="D42" s="198">
        <v>0</v>
      </c>
      <c r="E42" s="5">
        <f t="shared" si="5"/>
        <v>0</v>
      </c>
      <c r="F42" s="129">
        <f ca="1">C42/OFFSET(C42,1,0)</f>
        <v>0</v>
      </c>
      <c r="G42" s="129">
        <f t="shared" ref="G42:H42" ca="1" si="21">D42/OFFSET(D42,1,0)</f>
        <v>0</v>
      </c>
      <c r="H42" s="130">
        <f t="shared" ca="1" si="21"/>
        <v>0</v>
      </c>
      <c r="I42" s="20"/>
    </row>
    <row r="43" spans="1:9" s="24" customFormat="1" x14ac:dyDescent="0.25">
      <c r="A43" s="10" t="s">
        <v>25</v>
      </c>
      <c r="B43" s="189" t="s">
        <v>26</v>
      </c>
      <c r="C43" s="15">
        <f>SUM(C39:C42)</f>
        <v>2388</v>
      </c>
      <c r="D43" s="15">
        <f>SUM(D39:D42)</f>
        <v>1478</v>
      </c>
      <c r="E43" s="5">
        <f t="shared" si="5"/>
        <v>3866</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v>518</v>
      </c>
      <c r="D46" s="199">
        <v>288</v>
      </c>
      <c r="E46" s="5">
        <f t="shared" si="5"/>
        <v>806</v>
      </c>
      <c r="F46" s="129">
        <f ca="1">C46/OFFSET(C46,4,0)</f>
        <v>0.52965235173824132</v>
      </c>
      <c r="G46" s="129">
        <f t="shared" ref="G46:H46" ca="1" si="22">D46/OFFSET(D46,4,0)</f>
        <v>0.30125523012552302</v>
      </c>
      <c r="H46" s="129">
        <f t="shared" ca="1" si="22"/>
        <v>0.41675284384694933</v>
      </c>
      <c r="I46" s="20"/>
    </row>
    <row r="47" spans="1:9" s="24" customFormat="1" x14ac:dyDescent="0.25">
      <c r="A47" s="10"/>
      <c r="B47" s="188" t="s">
        <v>7</v>
      </c>
      <c r="C47" s="199">
        <v>444</v>
      </c>
      <c r="D47" s="199">
        <v>663</v>
      </c>
      <c r="E47" s="5">
        <f t="shared" si="5"/>
        <v>1107</v>
      </c>
      <c r="F47" s="129">
        <f ca="1">C47/OFFSET(C47,3,0)</f>
        <v>0.45398773006134968</v>
      </c>
      <c r="G47" s="129">
        <f t="shared" ref="G47:H47" ca="1" si="23">D47/OFFSET(D47,3,0)</f>
        <v>0.69351464435146448</v>
      </c>
      <c r="H47" s="129">
        <f t="shared" ca="1" si="23"/>
        <v>0.57238883143743535</v>
      </c>
      <c r="I47" s="20"/>
    </row>
    <row r="48" spans="1:9" s="24" customFormat="1" x14ac:dyDescent="0.25">
      <c r="A48" s="10"/>
      <c r="B48" s="188" t="s">
        <v>8</v>
      </c>
      <c r="C48" s="199">
        <v>10</v>
      </c>
      <c r="D48" s="199">
        <v>5</v>
      </c>
      <c r="E48" s="5">
        <f t="shared" si="5"/>
        <v>15</v>
      </c>
      <c r="F48" s="129">
        <f ca="1">C48/OFFSET(C48,2,0)</f>
        <v>1.0224948875255624E-2</v>
      </c>
      <c r="G48" s="129">
        <f t="shared" ref="G48:H48" ca="1" si="24">D48/OFFSET(D48,2,0)</f>
        <v>5.2301255230125521E-3</v>
      </c>
      <c r="H48" s="129">
        <f t="shared" ca="1" si="24"/>
        <v>7.7559462254395035E-3</v>
      </c>
      <c r="I48" s="20"/>
    </row>
    <row r="49" spans="1:9" s="24" customFormat="1" ht="14.4" x14ac:dyDescent="0.25">
      <c r="A49" s="10"/>
      <c r="B49" s="188" t="s">
        <v>9</v>
      </c>
      <c r="C49" s="199">
        <v>6</v>
      </c>
      <c r="D49" s="199">
        <v>0</v>
      </c>
      <c r="E49" s="5">
        <f t="shared" si="5"/>
        <v>6</v>
      </c>
      <c r="F49" s="129">
        <f ca="1">C49/OFFSET(C49,1,0)</f>
        <v>6.1349693251533744E-3</v>
      </c>
      <c r="G49" s="129">
        <f t="shared" ref="G49:H49" ca="1" si="25">D49/OFFSET(D49,1,0)</f>
        <v>0</v>
      </c>
      <c r="H49" s="130">
        <f t="shared" ca="1" si="25"/>
        <v>3.1023784901758012E-3</v>
      </c>
      <c r="I49" s="34"/>
    </row>
    <row r="50" spans="1:9" s="24" customFormat="1" x14ac:dyDescent="0.25">
      <c r="A50" s="10" t="s">
        <v>27</v>
      </c>
      <c r="B50" s="186" t="s">
        <v>28</v>
      </c>
      <c r="C50" s="15">
        <f>SUM(C46:C49)</f>
        <v>978</v>
      </c>
      <c r="D50" s="15">
        <f>SUM(D46:D49)</f>
        <v>956</v>
      </c>
      <c r="E50" s="5">
        <f t="shared" si="5"/>
        <v>1934</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7">
        <v>32</v>
      </c>
      <c r="D53" s="207">
        <v>37</v>
      </c>
      <c r="E53" s="5">
        <f t="shared" si="5"/>
        <v>69</v>
      </c>
      <c r="F53" s="129">
        <f ca="1">C53/OFFSET(C53,4,0)</f>
        <v>0.14035087719298245</v>
      </c>
      <c r="G53" s="129">
        <f t="shared" ref="G53:H53" ca="1" si="26">D53/OFFSET(D53,4,0)</f>
        <v>0.23717948717948717</v>
      </c>
      <c r="H53" s="129">
        <f t="shared" ca="1" si="26"/>
        <v>0.1796875</v>
      </c>
      <c r="I53" s="34"/>
    </row>
    <row r="54" spans="1:9" s="24" customFormat="1" x14ac:dyDescent="0.25">
      <c r="A54" s="10"/>
      <c r="B54" s="188" t="s">
        <v>7</v>
      </c>
      <c r="C54" s="208">
        <v>183</v>
      </c>
      <c r="D54" s="208">
        <v>109</v>
      </c>
      <c r="E54" s="5">
        <f t="shared" si="5"/>
        <v>292</v>
      </c>
      <c r="F54" s="129">
        <f ca="1">C54/OFFSET(C54,3,0)</f>
        <v>0.80263157894736847</v>
      </c>
      <c r="G54" s="129">
        <f t="shared" ref="G54:H54" ca="1" si="27">D54/OFFSET(D54,3,0)</f>
        <v>0.69871794871794868</v>
      </c>
      <c r="H54" s="129">
        <f t="shared" ca="1" si="27"/>
        <v>0.76041666666666663</v>
      </c>
      <c r="I54" s="20"/>
    </row>
    <row r="55" spans="1:9" s="24" customFormat="1" x14ac:dyDescent="0.25">
      <c r="A55" s="10"/>
      <c r="B55" s="188" t="s">
        <v>8</v>
      </c>
      <c r="C55" s="208">
        <v>11</v>
      </c>
      <c r="D55" s="208">
        <v>7</v>
      </c>
      <c r="E55" s="5">
        <f t="shared" si="5"/>
        <v>18</v>
      </c>
      <c r="F55" s="129">
        <f ca="1">C55/OFFSET(C55,2,0)</f>
        <v>4.8245614035087717E-2</v>
      </c>
      <c r="G55" s="129">
        <f t="shared" ref="G55:H55" ca="1" si="28">D55/OFFSET(D55,2,0)</f>
        <v>4.4871794871794872E-2</v>
      </c>
      <c r="H55" s="129">
        <f t="shared" ca="1" si="28"/>
        <v>4.6875E-2</v>
      </c>
      <c r="I55" s="39"/>
    </row>
    <row r="56" spans="1:9" s="24" customFormat="1" x14ac:dyDescent="0.25">
      <c r="A56" s="10"/>
      <c r="B56" s="188" t="s">
        <v>9</v>
      </c>
      <c r="C56" s="209">
        <v>2</v>
      </c>
      <c r="D56" s="209">
        <v>3</v>
      </c>
      <c r="E56" s="5">
        <f t="shared" si="5"/>
        <v>5</v>
      </c>
      <c r="F56" s="129">
        <f ca="1">C56/OFFSET(C56,1,0)</f>
        <v>8.771929824561403E-3</v>
      </c>
      <c r="G56" s="129">
        <f t="shared" ref="G56:H56" ca="1" si="29">D56/OFFSET(D56,1,0)</f>
        <v>1.9230769230769232E-2</v>
      </c>
      <c r="H56" s="130">
        <f t="shared" ca="1" si="29"/>
        <v>1.3020833333333334E-2</v>
      </c>
      <c r="I56" s="20"/>
    </row>
    <row r="57" spans="1:9" s="24" customFormat="1" x14ac:dyDescent="0.25">
      <c r="A57" s="10" t="s">
        <v>29</v>
      </c>
      <c r="B57" s="186" t="s">
        <v>30</v>
      </c>
      <c r="C57" s="15">
        <f>SUM(C53:C56)</f>
        <v>228</v>
      </c>
      <c r="D57" s="15">
        <f>SUM(D53:D56)</f>
        <v>156</v>
      </c>
      <c r="E57" s="5">
        <f t="shared" si="5"/>
        <v>384</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v>515</v>
      </c>
      <c r="D59" s="202">
        <v>105</v>
      </c>
      <c r="E59" s="5">
        <f t="shared" si="5"/>
        <v>620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v>9</v>
      </c>
      <c r="D62" s="204">
        <v>6</v>
      </c>
      <c r="E62" s="5">
        <f t="shared" si="5"/>
        <v>15</v>
      </c>
      <c r="F62" s="129">
        <f ca="1">C62/OFFSET(C62,4,0)</f>
        <v>7.5885328836424954E-3</v>
      </c>
      <c r="G62" s="129">
        <f t="shared" ref="G62:H62" ca="1" si="30">D62/OFFSET(D62,4,0)</f>
        <v>3.3917467495760316E-3</v>
      </c>
      <c r="H62" s="129">
        <f t="shared" ca="1" si="30"/>
        <v>5.076142131979695E-3</v>
      </c>
      <c r="I62" s="37"/>
    </row>
    <row r="63" spans="1:9" s="24" customFormat="1" x14ac:dyDescent="0.25">
      <c r="A63" s="10" t="s">
        <v>35</v>
      </c>
      <c r="B63" s="194" t="s">
        <v>36</v>
      </c>
      <c r="C63" s="204">
        <v>585</v>
      </c>
      <c r="D63" s="204">
        <v>937</v>
      </c>
      <c r="E63" s="5">
        <f t="shared" si="5"/>
        <v>1522</v>
      </c>
      <c r="F63" s="129">
        <f ca="1">C63/OFFSET(C63,3,0)</f>
        <v>0.49325463743676223</v>
      </c>
      <c r="G63" s="129">
        <f t="shared" ref="G63:H63" ca="1" si="31">D63/OFFSET(D63,3,0)</f>
        <v>0.52967778405879029</v>
      </c>
      <c r="H63" s="129">
        <f t="shared" ca="1" si="31"/>
        <v>0.51505922165820639</v>
      </c>
      <c r="I63" s="20"/>
    </row>
    <row r="64" spans="1:9" s="24" customFormat="1" x14ac:dyDescent="0.25">
      <c r="A64" s="10" t="s">
        <v>37</v>
      </c>
      <c r="B64" s="194" t="s">
        <v>38</v>
      </c>
      <c r="C64" s="204">
        <v>292</v>
      </c>
      <c r="D64" s="204">
        <v>582</v>
      </c>
      <c r="E64" s="5">
        <f t="shared" si="5"/>
        <v>874</v>
      </c>
      <c r="F64" s="129">
        <f ca="1">C64/OFFSET(C64,2,0)</f>
        <v>0.24620573355817876</v>
      </c>
      <c r="G64" s="129">
        <f t="shared" ref="G64:H64" ca="1" si="32">D64/OFFSET(D64,2,0)</f>
        <v>0.32899943470887505</v>
      </c>
      <c r="H64" s="129">
        <f t="shared" ca="1" si="32"/>
        <v>0.2957698815566836</v>
      </c>
    </row>
    <row r="65" spans="1:9" s="24" customFormat="1" x14ac:dyDescent="0.25">
      <c r="A65" s="10" t="s">
        <v>39</v>
      </c>
      <c r="B65" s="194" t="s">
        <v>40</v>
      </c>
      <c r="C65" s="204">
        <v>300</v>
      </c>
      <c r="D65" s="204">
        <v>244</v>
      </c>
      <c r="E65" s="5">
        <f t="shared" si="5"/>
        <v>544</v>
      </c>
      <c r="F65" s="129">
        <f ca="1">C65/OFFSET(C65,1,0)</f>
        <v>0.25295109612141653</v>
      </c>
      <c r="G65" s="129">
        <f t="shared" ref="G65:H65" ca="1" si="33">D65/OFFSET(D65,1,0)</f>
        <v>0.13793103448275862</v>
      </c>
      <c r="H65" s="130">
        <f t="shared" ca="1" si="33"/>
        <v>0.1840947546531303</v>
      </c>
    </row>
    <row r="66" spans="1:9" s="24" customFormat="1" x14ac:dyDescent="0.25">
      <c r="A66" s="10" t="s">
        <v>41</v>
      </c>
      <c r="B66" s="190" t="s">
        <v>55</v>
      </c>
      <c r="C66" s="15">
        <f>SUM(C62:C65)</f>
        <v>1186</v>
      </c>
      <c r="D66" s="15">
        <f>SUM(D62:D65)</f>
        <v>1769</v>
      </c>
      <c r="E66" s="5">
        <f t="shared" si="5"/>
        <v>2955</v>
      </c>
      <c r="F66" s="129">
        <f>C66/C33</f>
        <v>0.23155017571261227</v>
      </c>
      <c r="G66" s="129">
        <f t="shared" ref="G66:H66" si="34">D66/D33</f>
        <v>0.38844971453667104</v>
      </c>
      <c r="H66" s="129">
        <f t="shared" si="34"/>
        <v>0.30539479123604796</v>
      </c>
    </row>
    <row r="67" spans="1:9" s="24" customFormat="1" x14ac:dyDescent="0.25">
      <c r="A67" s="11" t="s">
        <v>42</v>
      </c>
      <c r="B67" s="191" t="s">
        <v>21</v>
      </c>
      <c r="C67" s="6">
        <v>35</v>
      </c>
      <c r="D67" s="6">
        <v>27</v>
      </c>
      <c r="E67" s="5">
        <f t="shared" si="5"/>
        <v>62</v>
      </c>
      <c r="F67" s="21"/>
      <c r="G67" s="20"/>
      <c r="H67" s="20"/>
    </row>
    <row r="68" spans="1:9" s="24" customFormat="1" ht="14.4" x14ac:dyDescent="0.25">
      <c r="A68" s="10" t="s">
        <v>43</v>
      </c>
      <c r="B68" s="186" t="s">
        <v>44</v>
      </c>
      <c r="C68" s="15">
        <f>C66-C67</f>
        <v>1151</v>
      </c>
      <c r="D68" s="15">
        <f>D66-D67</f>
        <v>1742</v>
      </c>
      <c r="E68" s="5">
        <f t="shared" si="5"/>
        <v>2893</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5260</v>
      </c>
      <c r="D70" s="47">
        <f>D43+D50+D57+D59+D60+D68</f>
        <v>4437</v>
      </c>
      <c r="E70" s="5">
        <f t="shared" si="5"/>
        <v>9697</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v>48</v>
      </c>
      <c r="D72" s="15">
        <v>113</v>
      </c>
      <c r="E72" s="5">
        <f t="shared" si="5"/>
        <v>161</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5308</v>
      </c>
      <c r="D74" s="5">
        <f>D70+D72</f>
        <v>4550</v>
      </c>
      <c r="E74" s="5">
        <f>D74+C74</f>
        <v>9858</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v>254</v>
      </c>
      <c r="D76" s="205">
        <v>310</v>
      </c>
      <c r="E76" s="5">
        <f>D76+C76</f>
        <v>564</v>
      </c>
      <c r="F76" s="21"/>
      <c r="G76" s="20"/>
      <c r="H76" s="20"/>
      <c r="I76" s="20"/>
    </row>
    <row r="77" spans="1:9" s="24" customFormat="1" ht="30.75" customHeight="1" x14ac:dyDescent="0.25">
      <c r="A77" s="248" t="s">
        <v>56</v>
      </c>
      <c r="B77" s="249"/>
      <c r="C77" s="50">
        <f>C6+C33-C67-C74</f>
        <v>101</v>
      </c>
      <c r="D77" s="50">
        <f>D6+D33-D67-D74</f>
        <v>248</v>
      </c>
      <c r="E77" s="51">
        <f>(E6+E33)-(E67+E74)</f>
        <v>349</v>
      </c>
      <c r="F77" s="21"/>
      <c r="G77" s="20"/>
      <c r="H77" s="20"/>
      <c r="I77" s="20"/>
    </row>
    <row r="78" spans="1:9" s="24" customFormat="1" ht="16.2" customHeight="1" x14ac:dyDescent="0.25">
      <c r="A78" s="45"/>
      <c r="B78" s="134" t="s">
        <v>67</v>
      </c>
      <c r="C78" s="52">
        <f>(C43+C57+C59+C60+C50)/(C43+C57+C59+C68+C60+C50)</f>
        <v>0.78117870722433458</v>
      </c>
      <c r="D78" s="52">
        <f t="shared" ref="D78:E78" si="35">(D43+D57+D59+D60+D50)/(D43+D57+D59+D68+D60+D50)</f>
        <v>0.60739238224025238</v>
      </c>
      <c r="E78" s="52">
        <f t="shared" si="35"/>
        <v>0.70166030731153961</v>
      </c>
      <c r="F78" s="16"/>
      <c r="G78" s="20"/>
      <c r="H78" s="20"/>
      <c r="I78" s="20"/>
    </row>
    <row r="79" spans="1:9" s="24" customFormat="1" ht="16.2" customHeight="1" x14ac:dyDescent="0.25">
      <c r="A79" s="45"/>
      <c r="B79" s="134" t="s">
        <v>68</v>
      </c>
      <c r="C79" s="52">
        <f>(C43+C57+C59+C60+C50)/(C43+C57+C59+C68+C72+C67+C60+C50)</f>
        <v>0.76904360845966691</v>
      </c>
      <c r="D79" s="52">
        <f t="shared" ref="D79:E79" si="36">(D43+D57+D59+D60+D50)/(D43+D57+D59+D68+D72+D67+D60+D50)</f>
        <v>0.58881363338431292</v>
      </c>
      <c r="E79" s="52">
        <f t="shared" si="36"/>
        <v>0.68588709677419357</v>
      </c>
      <c r="F79" s="21"/>
      <c r="G79" s="20"/>
      <c r="H79" s="20"/>
      <c r="I79" s="20"/>
    </row>
    <row r="80" spans="1:9" ht="16.2" customHeight="1" x14ac:dyDescent="0.25">
      <c r="A80" s="45"/>
      <c r="B80" s="134" t="s">
        <v>70</v>
      </c>
      <c r="C80" s="52">
        <f>C59/C35</f>
        <v>0.10123845095341065</v>
      </c>
      <c r="D80" s="52">
        <f t="shared" ref="D80:E80" si="37">D59/D35</f>
        <v>2.3194168323392977E-2</v>
      </c>
      <c r="E80" s="52">
        <f t="shared" si="37"/>
        <v>6.4489286457249842E-2</v>
      </c>
    </row>
    <row r="81" spans="1:11" ht="16.2" customHeight="1" x14ac:dyDescent="0.25">
      <c r="A81" s="45"/>
      <c r="B81" s="134" t="s">
        <v>69</v>
      </c>
      <c r="C81" s="52">
        <f>D66/E66</f>
        <v>0.59864636209813871</v>
      </c>
      <c r="D81" s="52"/>
      <c r="E81" s="52"/>
    </row>
    <row r="82" spans="1:11" ht="16.2" customHeight="1" x14ac:dyDescent="0.25">
      <c r="A82" s="45"/>
      <c r="B82" s="134" t="s">
        <v>93</v>
      </c>
      <c r="C82" s="124">
        <f>C20/C35</f>
        <v>0.19225476705327305</v>
      </c>
      <c r="D82" s="124">
        <f t="shared" ref="D82:E82" si="38">D20/D35</f>
        <v>0.21117738016346366</v>
      </c>
      <c r="E82" s="124">
        <f t="shared" si="38"/>
        <v>0.20116496775535678</v>
      </c>
    </row>
    <row r="83" spans="1:11" ht="16.2" customHeight="1" x14ac:dyDescent="0.25">
      <c r="A83" s="45"/>
      <c r="B83" s="134" t="s">
        <v>101</v>
      </c>
      <c r="C83" s="124">
        <f>(C43+C50+C57+C59+C60)/(C6+C33)</f>
        <v>0.75477590007347539</v>
      </c>
      <c r="D83" s="124">
        <f t="shared" ref="D83:E83" si="39">(D43+D50+D57+D59+D60)/(D6+D33)</f>
        <v>0.55854922279792751</v>
      </c>
      <c r="E83" s="124">
        <f t="shared" si="39"/>
        <v>0.66257668711656437</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0.78315749811605129</v>
      </c>
      <c r="D93" s="19" t="s">
        <v>66</v>
      </c>
      <c r="E93" s="18">
        <f>(D74-D68)/D74</f>
        <v>0.6171428571428571</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honeticPr fontId="16" type="noConversion"/>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B1" sqref="B1"/>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206" t="s">
        <v>102</v>
      </c>
      <c r="C1" s="99"/>
      <c r="D1" s="99"/>
      <c r="E1" s="99"/>
      <c r="F1" s="21" t="s">
        <v>94</v>
      </c>
      <c r="G1" s="126"/>
      <c r="H1" s="127"/>
      <c r="I1" s="23"/>
    </row>
    <row r="2" spans="1:9" s="24" customFormat="1" ht="15.6" x14ac:dyDescent="0.25">
      <c r="A2" s="99"/>
      <c r="B2" s="206" t="s">
        <v>103</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v>254</v>
      </c>
      <c r="D6" s="182">
        <v>310</v>
      </c>
      <c r="E6" s="5">
        <f>D6+C6</f>
        <v>564</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v>2563</v>
      </c>
      <c r="D10" s="185">
        <v>1608</v>
      </c>
      <c r="E10" s="5">
        <f>D10+C10</f>
        <v>4171</v>
      </c>
      <c r="F10" s="129">
        <f ca="1">C10/OFFSET(C10,4,0)</f>
        <v>0.62481716235982443</v>
      </c>
      <c r="G10" s="129">
        <f t="shared" ref="G10:H10" ca="1" si="0">D10/OFFSET(D10,4,0)</f>
        <v>0.49599012954966071</v>
      </c>
      <c r="H10" s="129">
        <f t="shared" ca="1" si="0"/>
        <v>0.56794662309368193</v>
      </c>
      <c r="I10" s="26"/>
    </row>
    <row r="11" spans="1:9" s="24" customFormat="1" x14ac:dyDescent="0.25">
      <c r="A11" s="10"/>
      <c r="B11" s="188" t="s">
        <v>7</v>
      </c>
      <c r="C11" s="185">
        <v>1028</v>
      </c>
      <c r="D11" s="185">
        <v>1082</v>
      </c>
      <c r="E11" s="5">
        <f t="shared" ref="E11:E14" si="1">D11+C11</f>
        <v>2110</v>
      </c>
      <c r="F11" s="129">
        <f ca="1">C11/OFFSET(C11,3,0)</f>
        <v>0.25060945880058511</v>
      </c>
      <c r="G11" s="129">
        <f t="shared" ref="G11:H11" ca="1" si="2">D11/OFFSET(D11,3,0)</f>
        <v>0.3337446020974707</v>
      </c>
      <c r="H11" s="129">
        <f t="shared" ca="1" si="2"/>
        <v>0.28730936819172115</v>
      </c>
      <c r="I11" s="20"/>
    </row>
    <row r="12" spans="1:9" s="24" customFormat="1" x14ac:dyDescent="0.25">
      <c r="A12" s="10"/>
      <c r="B12" s="188" t="s">
        <v>8</v>
      </c>
      <c r="C12" s="185">
        <v>342</v>
      </c>
      <c r="D12" s="185">
        <v>470</v>
      </c>
      <c r="E12" s="5">
        <f t="shared" si="1"/>
        <v>812</v>
      </c>
      <c r="F12" s="129">
        <f ca="1">C12/OFFSET(C12,2,0)</f>
        <v>8.3373963920038999E-2</v>
      </c>
      <c r="G12" s="129">
        <f t="shared" ref="G12:H12" ca="1" si="3">D12/OFFSET(D12,2,0)</f>
        <v>0.14497223935842074</v>
      </c>
      <c r="H12" s="129">
        <f t="shared" ca="1" si="3"/>
        <v>0.11056644880174292</v>
      </c>
      <c r="I12" s="20"/>
    </row>
    <row r="13" spans="1:9" s="24" customFormat="1" x14ac:dyDescent="0.25">
      <c r="A13" s="10"/>
      <c r="B13" s="188" t="s">
        <v>9</v>
      </c>
      <c r="C13" s="185">
        <v>169</v>
      </c>
      <c r="D13" s="185">
        <v>82</v>
      </c>
      <c r="E13" s="5">
        <f t="shared" si="1"/>
        <v>251</v>
      </c>
      <c r="F13" s="129">
        <f ca="1">C13/OFFSET(C13,1,0)</f>
        <v>4.1199414919551439E-2</v>
      </c>
      <c r="G13" s="129">
        <f t="shared" ref="G13:H13" ca="1" si="4">D13/OFFSET(D13,1,0)</f>
        <v>2.5293028994447873E-2</v>
      </c>
      <c r="H13" s="129">
        <f t="shared" ca="1" si="4"/>
        <v>3.4177559912854032E-2</v>
      </c>
      <c r="I13" s="20"/>
    </row>
    <row r="14" spans="1:9" s="24" customFormat="1" x14ac:dyDescent="0.25">
      <c r="A14" s="10" t="s">
        <v>10</v>
      </c>
      <c r="B14" s="189" t="s">
        <v>11</v>
      </c>
      <c r="C14" s="47">
        <f>SUM(C10:C13)</f>
        <v>4102</v>
      </c>
      <c r="D14" s="47">
        <f>SUM(D10:D13)</f>
        <v>3242</v>
      </c>
      <c r="E14" s="5">
        <f t="shared" si="1"/>
        <v>7344</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v>540</v>
      </c>
      <c r="D16" s="4">
        <v>467</v>
      </c>
      <c r="E16" s="5">
        <f t="shared" ref="E16:E72" si="5">D16+C16</f>
        <v>1007</v>
      </c>
      <c r="F16" s="129">
        <f ca="1">C16/OFFSET(C16,4,0)</f>
        <v>0.60066740823136822</v>
      </c>
      <c r="G16" s="129">
        <f t="shared" ref="G16:H16" ca="1" si="6">D16/OFFSET(D16,4,0)</f>
        <v>0.37240829346092502</v>
      </c>
      <c r="H16" s="129">
        <f t="shared" ca="1" si="6"/>
        <v>0.46771946121690666</v>
      </c>
      <c r="I16" s="20"/>
    </row>
    <row r="17" spans="1:9" s="24" customFormat="1" x14ac:dyDescent="0.25">
      <c r="A17" s="10"/>
      <c r="B17" s="188" t="s">
        <v>7</v>
      </c>
      <c r="C17" s="4">
        <v>343</v>
      </c>
      <c r="D17" s="4">
        <v>777</v>
      </c>
      <c r="E17" s="5">
        <f t="shared" si="5"/>
        <v>1120</v>
      </c>
      <c r="F17" s="129">
        <f ca="1">C17/OFFSET(C17,3,0)</f>
        <v>0.38153503893214685</v>
      </c>
      <c r="G17" s="129">
        <f t="shared" ref="G17:H17" ca="1" si="7">D17/OFFSET(D17,3,0)</f>
        <v>0.61961722488038273</v>
      </c>
      <c r="H17" s="129">
        <f t="shared" ca="1" si="7"/>
        <v>0.5202043660009289</v>
      </c>
      <c r="I17" s="20"/>
    </row>
    <row r="18" spans="1:9" s="24" customFormat="1" ht="15.6" x14ac:dyDescent="0.25">
      <c r="A18" s="10"/>
      <c r="B18" s="188" t="s">
        <v>8</v>
      </c>
      <c r="C18" s="4">
        <v>12</v>
      </c>
      <c r="D18" s="4">
        <v>10</v>
      </c>
      <c r="E18" s="5">
        <f t="shared" si="5"/>
        <v>22</v>
      </c>
      <c r="F18" s="129">
        <f ca="1">C18/OFFSET(C18,2,0)</f>
        <v>1.3348164627363738E-2</v>
      </c>
      <c r="G18" s="129">
        <f t="shared" ref="G18:H18" ca="1" si="8">D18/OFFSET(D18,2,0)</f>
        <v>7.9744816586921844E-3</v>
      </c>
      <c r="H18" s="129">
        <f t="shared" ca="1" si="8"/>
        <v>1.0218300046446818E-2</v>
      </c>
      <c r="I18" s="30"/>
    </row>
    <row r="19" spans="1:9" s="24" customFormat="1" x14ac:dyDescent="0.25">
      <c r="A19" s="10"/>
      <c r="B19" s="188" t="s">
        <v>9</v>
      </c>
      <c r="C19" s="4">
        <v>4</v>
      </c>
      <c r="D19" s="4">
        <v>0</v>
      </c>
      <c r="E19" s="5">
        <f t="shared" si="5"/>
        <v>4</v>
      </c>
      <c r="F19" s="129">
        <f ca="1">C19/OFFSET(C19,1,0)</f>
        <v>4.4493882091212458E-3</v>
      </c>
      <c r="G19" s="129">
        <f t="shared" ref="G19:H19" ca="1" si="9">D19/OFFSET(D19,1,0)</f>
        <v>0</v>
      </c>
      <c r="H19" s="130">
        <f t="shared" ca="1" si="9"/>
        <v>1.8578727357176034E-3</v>
      </c>
      <c r="I19" s="20"/>
    </row>
    <row r="20" spans="1:9" s="24" customFormat="1" x14ac:dyDescent="0.25">
      <c r="A20" s="10" t="s">
        <v>12</v>
      </c>
      <c r="B20" s="189" t="s">
        <v>13</v>
      </c>
      <c r="C20" s="5">
        <f>SUM(C16:C19)</f>
        <v>899</v>
      </c>
      <c r="D20" s="5">
        <f>SUM(D16:D19)</f>
        <v>1254</v>
      </c>
      <c r="E20" s="5">
        <f t="shared" si="5"/>
        <v>2153</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v>0</v>
      </c>
      <c r="D22" s="197">
        <v>116</v>
      </c>
      <c r="E22" s="5">
        <f t="shared" si="5"/>
        <v>116</v>
      </c>
      <c r="F22" s="129" t="e">
        <f ca="1">C22/OFFSET(C22,4,0)</f>
        <v>#DIV/0!</v>
      </c>
      <c r="G22" s="129">
        <f t="shared" ref="G22:H22" ca="1" si="10">D22/OFFSET(D22,4,0)</f>
        <v>1</v>
      </c>
      <c r="H22" s="129">
        <f t="shared" ca="1" si="10"/>
        <v>1</v>
      </c>
      <c r="I22" s="30"/>
    </row>
    <row r="23" spans="1:9" s="24" customFormat="1" x14ac:dyDescent="0.25">
      <c r="A23" s="10"/>
      <c r="B23" s="188" t="s">
        <v>7</v>
      </c>
      <c r="C23" s="197">
        <v>0</v>
      </c>
      <c r="D23" s="197">
        <v>0</v>
      </c>
      <c r="E23" s="5">
        <f t="shared" si="5"/>
        <v>0</v>
      </c>
      <c r="F23" s="129" t="e">
        <f ca="1">C23/OFFSET(C23,3,0)</f>
        <v>#DIV/0!</v>
      </c>
      <c r="G23" s="129">
        <f t="shared" ref="G23:H23" ca="1" si="11">D23/OFFSET(D23,3,0)</f>
        <v>0</v>
      </c>
      <c r="H23" s="129">
        <f t="shared" ca="1" si="11"/>
        <v>0</v>
      </c>
      <c r="I23" s="20"/>
    </row>
    <row r="24" spans="1:9" s="24" customFormat="1" x14ac:dyDescent="0.25">
      <c r="A24" s="10"/>
      <c r="B24" s="188" t="s">
        <v>8</v>
      </c>
      <c r="C24" s="197">
        <v>0</v>
      </c>
      <c r="D24" s="197">
        <v>0</v>
      </c>
      <c r="E24" s="5">
        <f t="shared" si="5"/>
        <v>0</v>
      </c>
      <c r="F24" s="129" t="e">
        <f ca="1">C24/OFFSET(C24,2,0)</f>
        <v>#DIV/0!</v>
      </c>
      <c r="G24" s="129">
        <f t="shared" ref="G24:H24" ca="1" si="12">D24/OFFSET(D24,2,0)</f>
        <v>0</v>
      </c>
      <c r="H24" s="129">
        <f t="shared" ca="1" si="12"/>
        <v>0</v>
      </c>
      <c r="I24" s="20"/>
    </row>
    <row r="25" spans="1:9" s="24" customFormat="1" x14ac:dyDescent="0.25">
      <c r="A25" s="10"/>
      <c r="B25" s="188" t="s">
        <v>9</v>
      </c>
      <c r="C25" s="197">
        <v>0</v>
      </c>
      <c r="D25" s="197">
        <v>0</v>
      </c>
      <c r="E25" s="5">
        <f t="shared" si="5"/>
        <v>0</v>
      </c>
      <c r="F25" s="129" t="e">
        <f ca="1">C25/OFFSET(C25,1,0)</f>
        <v>#DIV/0!</v>
      </c>
      <c r="G25" s="129">
        <f t="shared" ref="G25:H25" ca="1" si="13">D25/OFFSET(D25,1,0)</f>
        <v>0</v>
      </c>
      <c r="H25" s="130">
        <f t="shared" ca="1" si="13"/>
        <v>0</v>
      </c>
      <c r="I25" s="20"/>
    </row>
    <row r="26" spans="1:9" s="24" customFormat="1" x14ac:dyDescent="0.25">
      <c r="A26" s="10" t="s">
        <v>14</v>
      </c>
      <c r="B26" s="189" t="s">
        <v>15</v>
      </c>
      <c r="C26" s="5">
        <f>SUM(C22:C25)</f>
        <v>0</v>
      </c>
      <c r="D26" s="5">
        <f>SUM(D22:D25)</f>
        <v>116</v>
      </c>
      <c r="E26" s="5">
        <f t="shared" si="5"/>
        <v>116</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f ca="1">C28/OFFSET(C28,4,0)</f>
        <v>0</v>
      </c>
      <c r="G28" s="129">
        <f t="shared" ref="G28:H28" ca="1" si="14">D28/OFFSET(D28,4,0)</f>
        <v>0</v>
      </c>
      <c r="H28" s="129">
        <f t="shared" ca="1" si="14"/>
        <v>0</v>
      </c>
      <c r="I28" s="20"/>
    </row>
    <row r="29" spans="1:9" s="24" customFormat="1" ht="15.6" x14ac:dyDescent="0.25">
      <c r="A29" s="10"/>
      <c r="B29" s="188" t="s">
        <v>7</v>
      </c>
      <c r="C29" s="4"/>
      <c r="D29" s="4"/>
      <c r="E29" s="5">
        <f t="shared" si="5"/>
        <v>0</v>
      </c>
      <c r="F29" s="129">
        <f ca="1">C29/OFFSET(C29,3,0)</f>
        <v>0</v>
      </c>
      <c r="G29" s="129">
        <f t="shared" ref="G29:H29" ca="1" si="15">D29/OFFSET(D29,3,0)</f>
        <v>0</v>
      </c>
      <c r="H29" s="129">
        <f t="shared" ca="1" si="15"/>
        <v>0</v>
      </c>
      <c r="I29" s="26"/>
    </row>
    <row r="30" spans="1:9" s="24" customFormat="1" x14ac:dyDescent="0.25">
      <c r="A30" s="10"/>
      <c r="B30" s="188" t="s">
        <v>8</v>
      </c>
      <c r="C30" s="4"/>
      <c r="D30" s="4"/>
      <c r="E30" s="5">
        <f t="shared" si="5"/>
        <v>0</v>
      </c>
      <c r="F30" s="129">
        <f ca="1">C30/OFFSET(C30,2,0)</f>
        <v>0</v>
      </c>
      <c r="G30" s="129">
        <f t="shared" ref="G30:H30" ca="1" si="16">D30/OFFSET(D30,2,0)</f>
        <v>0</v>
      </c>
      <c r="H30" s="129">
        <f t="shared" ca="1" si="16"/>
        <v>0</v>
      </c>
      <c r="I30" s="20"/>
    </row>
    <row r="31" spans="1:9" s="24" customFormat="1" ht="15.6" x14ac:dyDescent="0.25">
      <c r="A31" s="10"/>
      <c r="B31" s="188" t="s">
        <v>9</v>
      </c>
      <c r="C31" s="4">
        <v>35</v>
      </c>
      <c r="D31" s="4">
        <v>23</v>
      </c>
      <c r="E31" s="5">
        <f t="shared" si="5"/>
        <v>58</v>
      </c>
      <c r="F31" s="129">
        <f ca="1">C31/OFFSET(C31,1,0)</f>
        <v>1</v>
      </c>
      <c r="G31" s="129">
        <f t="shared" ref="G31:H31" ca="1" si="17">D31/OFFSET(D31,1,0)</f>
        <v>1</v>
      </c>
      <c r="H31" s="130">
        <f t="shared" ca="1" si="17"/>
        <v>1</v>
      </c>
      <c r="I31" s="26"/>
    </row>
    <row r="32" spans="1:9" s="24" customFormat="1" x14ac:dyDescent="0.25">
      <c r="A32" s="10" t="s">
        <v>17</v>
      </c>
      <c r="B32" s="189" t="s">
        <v>18</v>
      </c>
      <c r="C32" s="5">
        <f>SUM(C28:C31)</f>
        <v>35</v>
      </c>
      <c r="D32" s="5">
        <f>SUM(D28:D31)</f>
        <v>23</v>
      </c>
      <c r="E32" s="5">
        <f t="shared" si="5"/>
        <v>58</v>
      </c>
      <c r="F32" s="21"/>
      <c r="G32" s="20"/>
      <c r="H32" s="20"/>
      <c r="I32" s="20"/>
    </row>
    <row r="33" spans="1:9" s="24" customFormat="1" x14ac:dyDescent="0.25">
      <c r="A33" s="10" t="s">
        <v>19</v>
      </c>
      <c r="B33" s="190" t="s">
        <v>54</v>
      </c>
      <c r="C33" s="15">
        <f>C14+C20+C26+C32</f>
        <v>5036</v>
      </c>
      <c r="D33" s="15">
        <f>D14+D20+D26+D32</f>
        <v>4635</v>
      </c>
      <c r="E33" s="5">
        <f t="shared" si="5"/>
        <v>9671</v>
      </c>
      <c r="F33" s="128"/>
      <c r="G33" s="20"/>
      <c r="H33" s="20"/>
      <c r="I33" s="20"/>
    </row>
    <row r="34" spans="1:9" s="24" customFormat="1" ht="15.6" x14ac:dyDescent="0.25">
      <c r="A34" s="11" t="s">
        <v>20</v>
      </c>
      <c r="B34" s="191" t="s">
        <v>21</v>
      </c>
      <c r="C34" s="6">
        <v>35</v>
      </c>
      <c r="D34" s="6">
        <v>23</v>
      </c>
      <c r="E34" s="5">
        <f t="shared" si="5"/>
        <v>58</v>
      </c>
      <c r="F34" s="128"/>
      <c r="G34" s="28"/>
      <c r="H34" s="32"/>
      <c r="I34" s="28"/>
    </row>
    <row r="35" spans="1:9" s="24" customFormat="1" ht="15.6" x14ac:dyDescent="0.25">
      <c r="A35" s="10" t="s">
        <v>22</v>
      </c>
      <c r="B35" s="186" t="s">
        <v>23</v>
      </c>
      <c r="C35" s="15">
        <f>C33-C34</f>
        <v>5001</v>
      </c>
      <c r="D35" s="15">
        <f>D33-D34</f>
        <v>4612</v>
      </c>
      <c r="E35" s="5">
        <f t="shared" si="5"/>
        <v>9613</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v>1450</v>
      </c>
      <c r="D39" s="198">
        <v>880</v>
      </c>
      <c r="E39" s="5">
        <f t="shared" si="5"/>
        <v>2330</v>
      </c>
      <c r="F39" s="129">
        <f ca="1">C39/OFFSET(C39,4,0)</f>
        <v>0.68590350047303694</v>
      </c>
      <c r="G39" s="129">
        <f t="shared" ref="G39:H39" ca="1" si="18">D39/OFFSET(D39,4,0)</f>
        <v>0.4856512141280353</v>
      </c>
      <c r="H39" s="129">
        <f t="shared" ca="1" si="18"/>
        <v>0.59347936831380543</v>
      </c>
      <c r="I39" s="20"/>
    </row>
    <row r="40" spans="1:9" s="24" customFormat="1" x14ac:dyDescent="0.25">
      <c r="A40" s="10"/>
      <c r="B40" s="188" t="s">
        <v>7</v>
      </c>
      <c r="C40" s="198">
        <v>640</v>
      </c>
      <c r="D40" s="198">
        <v>929</v>
      </c>
      <c r="E40" s="5">
        <f t="shared" si="5"/>
        <v>1569</v>
      </c>
      <c r="F40" s="129">
        <f ca="1">C40/OFFSET(C40,3,0)</f>
        <v>0.30274361400189215</v>
      </c>
      <c r="G40" s="129">
        <f t="shared" ref="G40:H40" ca="1" si="19">D40/OFFSET(D40,3,0)</f>
        <v>0.51269315673289184</v>
      </c>
      <c r="H40" s="129">
        <f t="shared" ca="1" si="19"/>
        <v>0.39964340295466122</v>
      </c>
      <c r="I40" s="20"/>
    </row>
    <row r="41" spans="1:9" s="24" customFormat="1" x14ac:dyDescent="0.25">
      <c r="A41" s="10"/>
      <c r="B41" s="188" t="s">
        <v>8</v>
      </c>
      <c r="C41" s="198">
        <v>23</v>
      </c>
      <c r="D41" s="198">
        <v>3</v>
      </c>
      <c r="E41" s="5">
        <f t="shared" si="5"/>
        <v>26</v>
      </c>
      <c r="F41" s="129">
        <f ca="1">C41/OFFSET(C41,2,0)</f>
        <v>1.0879848628192999E-2</v>
      </c>
      <c r="G41" s="129">
        <f t="shared" ref="G41:H41" ca="1" si="20">D41/OFFSET(D41,2,0)</f>
        <v>1.6556291390728477E-3</v>
      </c>
      <c r="H41" s="129">
        <f t="shared" ca="1" si="20"/>
        <v>6.6225165562913907E-3</v>
      </c>
      <c r="I41" s="20"/>
    </row>
    <row r="42" spans="1:9" s="24" customFormat="1" x14ac:dyDescent="0.25">
      <c r="A42" s="10"/>
      <c r="B42" s="188" t="s">
        <v>9</v>
      </c>
      <c r="C42" s="198">
        <v>1</v>
      </c>
      <c r="D42" s="198">
        <v>0</v>
      </c>
      <c r="E42" s="5">
        <f t="shared" si="5"/>
        <v>1</v>
      </c>
      <c r="F42" s="129">
        <f ca="1">C42/OFFSET(C42,1,0)</f>
        <v>4.7303689687795648E-4</v>
      </c>
      <c r="G42" s="129">
        <f t="shared" ref="G42:H42" ca="1" si="21">D42/OFFSET(D42,1,0)</f>
        <v>0</v>
      </c>
      <c r="H42" s="130">
        <f t="shared" ca="1" si="21"/>
        <v>2.5471217524197657E-4</v>
      </c>
      <c r="I42" s="20"/>
    </row>
    <row r="43" spans="1:9" s="24" customFormat="1" x14ac:dyDescent="0.25">
      <c r="A43" s="10" t="s">
        <v>25</v>
      </c>
      <c r="B43" s="189" t="s">
        <v>26</v>
      </c>
      <c r="C43" s="15">
        <f>SUM(C39:C42)</f>
        <v>2114</v>
      </c>
      <c r="D43" s="15">
        <f>SUM(D39:D42)</f>
        <v>1812</v>
      </c>
      <c r="E43" s="5">
        <f t="shared" si="5"/>
        <v>3926</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v>540</v>
      </c>
      <c r="D46" s="199">
        <v>467</v>
      </c>
      <c r="E46" s="5">
        <f t="shared" si="5"/>
        <v>1007</v>
      </c>
      <c r="F46" s="129">
        <f ca="1">C46/OFFSET(C46,4,0)</f>
        <v>0.60066740823136822</v>
      </c>
      <c r="G46" s="129">
        <f t="shared" ref="G46:H46" ca="1" si="22">D46/OFFSET(D46,4,0)</f>
        <v>0.37240829346092502</v>
      </c>
      <c r="H46" s="129">
        <f t="shared" ca="1" si="22"/>
        <v>0.46771946121690666</v>
      </c>
      <c r="I46" s="20"/>
    </row>
    <row r="47" spans="1:9" s="24" customFormat="1" x14ac:dyDescent="0.25">
      <c r="A47" s="10"/>
      <c r="B47" s="188" t="s">
        <v>7</v>
      </c>
      <c r="C47" s="199">
        <v>343</v>
      </c>
      <c r="D47" s="199">
        <v>777</v>
      </c>
      <c r="E47" s="5">
        <f t="shared" si="5"/>
        <v>1120</v>
      </c>
      <c r="F47" s="129">
        <f ca="1">C47/OFFSET(C47,3,0)</f>
        <v>0.38153503893214685</v>
      </c>
      <c r="G47" s="129">
        <f t="shared" ref="G47:H47" ca="1" si="23">D47/OFFSET(D47,3,0)</f>
        <v>0.61961722488038273</v>
      </c>
      <c r="H47" s="129">
        <f t="shared" ca="1" si="23"/>
        <v>0.5202043660009289</v>
      </c>
      <c r="I47" s="20"/>
    </row>
    <row r="48" spans="1:9" s="24" customFormat="1" x14ac:dyDescent="0.25">
      <c r="A48" s="10"/>
      <c r="B48" s="188" t="s">
        <v>8</v>
      </c>
      <c r="C48" s="199">
        <v>12</v>
      </c>
      <c r="D48" s="199">
        <v>10</v>
      </c>
      <c r="E48" s="5">
        <f t="shared" si="5"/>
        <v>22</v>
      </c>
      <c r="F48" s="129">
        <f ca="1">C48/OFFSET(C48,2,0)</f>
        <v>1.3348164627363738E-2</v>
      </c>
      <c r="G48" s="129">
        <f t="shared" ref="G48:H48" ca="1" si="24">D48/OFFSET(D48,2,0)</f>
        <v>7.9744816586921844E-3</v>
      </c>
      <c r="H48" s="129">
        <f t="shared" ca="1" si="24"/>
        <v>1.0218300046446818E-2</v>
      </c>
      <c r="I48" s="20"/>
    </row>
    <row r="49" spans="1:9" s="24" customFormat="1" ht="14.4" x14ac:dyDescent="0.25">
      <c r="A49" s="10"/>
      <c r="B49" s="188" t="s">
        <v>9</v>
      </c>
      <c r="C49" s="199">
        <v>4</v>
      </c>
      <c r="D49" s="199">
        <v>0</v>
      </c>
      <c r="E49" s="5">
        <f t="shared" si="5"/>
        <v>4</v>
      </c>
      <c r="F49" s="129">
        <f ca="1">C49/OFFSET(C49,1,0)</f>
        <v>4.4493882091212458E-3</v>
      </c>
      <c r="G49" s="129">
        <f t="shared" ref="G49:H49" ca="1" si="25">D49/OFFSET(D49,1,0)</f>
        <v>0</v>
      </c>
      <c r="H49" s="130">
        <f t="shared" ca="1" si="25"/>
        <v>1.8578727357176034E-3</v>
      </c>
      <c r="I49" s="34"/>
    </row>
    <row r="50" spans="1:9" s="24" customFormat="1" x14ac:dyDescent="0.25">
      <c r="A50" s="10" t="s">
        <v>27</v>
      </c>
      <c r="B50" s="186" t="s">
        <v>28</v>
      </c>
      <c r="C50" s="15">
        <f>SUM(C46:C49)</f>
        <v>899</v>
      </c>
      <c r="D50" s="15">
        <f>SUM(D46:D49)</f>
        <v>1254</v>
      </c>
      <c r="E50" s="5">
        <f t="shared" si="5"/>
        <v>2153</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v>66</v>
      </c>
      <c r="D53" s="200">
        <v>86</v>
      </c>
      <c r="E53" s="5">
        <f t="shared" si="5"/>
        <v>152</v>
      </c>
      <c r="F53" s="129">
        <f ca="1">C53/OFFSET(C53,4,0)</f>
        <v>0.21019108280254778</v>
      </c>
      <c r="G53" s="129">
        <f t="shared" ref="G53:H53" ca="1" si="26">D53/OFFSET(D53,4,0)</f>
        <v>0.33333333333333331</v>
      </c>
      <c r="H53" s="129">
        <f t="shared" ca="1" si="26"/>
        <v>0.26573426573426573</v>
      </c>
      <c r="I53" s="34"/>
    </row>
    <row r="54" spans="1:9" s="24" customFormat="1" x14ac:dyDescent="0.25">
      <c r="A54" s="10"/>
      <c r="B54" s="188" t="s">
        <v>7</v>
      </c>
      <c r="C54" s="4">
        <v>194</v>
      </c>
      <c r="D54" s="4">
        <v>128</v>
      </c>
      <c r="E54" s="5">
        <f t="shared" si="5"/>
        <v>322</v>
      </c>
      <c r="F54" s="129">
        <f ca="1">C54/OFFSET(C54,3,0)</f>
        <v>0.61783439490445857</v>
      </c>
      <c r="G54" s="129">
        <f t="shared" ref="G54:H54" ca="1" si="27">D54/OFFSET(D54,3,0)</f>
        <v>0.49612403100775193</v>
      </c>
      <c r="H54" s="129">
        <f t="shared" ca="1" si="27"/>
        <v>0.56293706293706292</v>
      </c>
      <c r="I54" s="20"/>
    </row>
    <row r="55" spans="1:9" s="24" customFormat="1" x14ac:dyDescent="0.25">
      <c r="A55" s="10"/>
      <c r="B55" s="188" t="s">
        <v>8</v>
      </c>
      <c r="C55" s="4">
        <v>52</v>
      </c>
      <c r="D55" s="4">
        <v>37</v>
      </c>
      <c r="E55" s="5">
        <f t="shared" si="5"/>
        <v>89</v>
      </c>
      <c r="F55" s="129">
        <f ca="1">C55/OFFSET(C55,2,0)</f>
        <v>0.16560509554140126</v>
      </c>
      <c r="G55" s="129">
        <f t="shared" ref="G55:H55" ca="1" si="28">D55/OFFSET(D55,2,0)</f>
        <v>0.1434108527131783</v>
      </c>
      <c r="H55" s="129">
        <f t="shared" ca="1" si="28"/>
        <v>0.1555944055944056</v>
      </c>
      <c r="I55" s="39"/>
    </row>
    <row r="56" spans="1:9" s="24" customFormat="1" x14ac:dyDescent="0.25">
      <c r="A56" s="10"/>
      <c r="B56" s="188" t="s">
        <v>9</v>
      </c>
      <c r="C56" s="201">
        <v>2</v>
      </c>
      <c r="D56" s="201">
        <v>7</v>
      </c>
      <c r="E56" s="5">
        <f t="shared" si="5"/>
        <v>9</v>
      </c>
      <c r="F56" s="129">
        <f ca="1">C56/OFFSET(C56,1,0)</f>
        <v>6.369426751592357E-3</v>
      </c>
      <c r="G56" s="129">
        <f t="shared" ref="G56:H56" ca="1" si="29">D56/OFFSET(D56,1,0)</f>
        <v>2.7131782945736434E-2</v>
      </c>
      <c r="H56" s="130">
        <f t="shared" ca="1" si="29"/>
        <v>1.5734265734265736E-2</v>
      </c>
      <c r="I56" s="20"/>
    </row>
    <row r="57" spans="1:9" s="24" customFormat="1" x14ac:dyDescent="0.25">
      <c r="A57" s="10" t="s">
        <v>29</v>
      </c>
      <c r="B57" s="186" t="s">
        <v>30</v>
      </c>
      <c r="C57" s="15">
        <f>SUM(C53:C56)</f>
        <v>314</v>
      </c>
      <c r="D57" s="15">
        <f>SUM(D53:D56)</f>
        <v>258</v>
      </c>
      <c r="E57" s="5">
        <f t="shared" si="5"/>
        <v>572</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v>437</v>
      </c>
      <c r="D59" s="202">
        <v>104</v>
      </c>
      <c r="E59" s="5">
        <f t="shared" si="5"/>
        <v>541</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v>17</v>
      </c>
      <c r="D62" s="204">
        <v>3</v>
      </c>
      <c r="E62" s="5">
        <f t="shared" si="5"/>
        <v>20</v>
      </c>
      <c r="F62" s="129">
        <f ca="1">C62/OFFSET(C62,4,0)</f>
        <v>1.6037735849056604E-2</v>
      </c>
      <c r="G62" s="129">
        <f t="shared" ref="G62:H62" ca="1" si="30">D62/OFFSET(D62,4,0)</f>
        <v>2.4732069249793899E-3</v>
      </c>
      <c r="H62" s="129">
        <f t="shared" ca="1" si="30"/>
        <v>8.7989441267047955E-3</v>
      </c>
      <c r="I62" s="37"/>
    </row>
    <row r="63" spans="1:9" s="24" customFormat="1" x14ac:dyDescent="0.25">
      <c r="A63" s="10" t="s">
        <v>35</v>
      </c>
      <c r="B63" s="194" t="s">
        <v>36</v>
      </c>
      <c r="C63" s="204">
        <v>510</v>
      </c>
      <c r="D63" s="204">
        <v>590</v>
      </c>
      <c r="E63" s="5">
        <f t="shared" si="5"/>
        <v>1100</v>
      </c>
      <c r="F63" s="129">
        <f ca="1">C63/OFFSET(C63,3,0)</f>
        <v>0.48113207547169812</v>
      </c>
      <c r="G63" s="129">
        <f t="shared" ref="G63:H63" ca="1" si="31">D63/OFFSET(D63,3,0)</f>
        <v>0.48639736191261335</v>
      </c>
      <c r="H63" s="129">
        <f t="shared" ca="1" si="31"/>
        <v>0.48394192696876376</v>
      </c>
      <c r="I63" s="20"/>
    </row>
    <row r="64" spans="1:9" s="24" customFormat="1" x14ac:dyDescent="0.25">
      <c r="A64" s="10" t="s">
        <v>37</v>
      </c>
      <c r="B64" s="194" t="s">
        <v>38</v>
      </c>
      <c r="C64" s="204">
        <v>313</v>
      </c>
      <c r="D64" s="204">
        <v>455</v>
      </c>
      <c r="E64" s="5">
        <f t="shared" si="5"/>
        <v>768</v>
      </c>
      <c r="F64" s="129">
        <f ca="1">C64/OFFSET(C64,2,0)</f>
        <v>0.29528301886792452</v>
      </c>
      <c r="G64" s="129">
        <f t="shared" ref="G64:H64" ca="1" si="32">D64/OFFSET(D64,2,0)</f>
        <v>0.3751030502885408</v>
      </c>
      <c r="H64" s="129">
        <f t="shared" ca="1" si="32"/>
        <v>0.33787945446546414</v>
      </c>
    </row>
    <row r="65" spans="1:9" s="24" customFormat="1" x14ac:dyDescent="0.25">
      <c r="A65" s="10" t="s">
        <v>39</v>
      </c>
      <c r="B65" s="194" t="s">
        <v>40</v>
      </c>
      <c r="C65" s="204">
        <v>220</v>
      </c>
      <c r="D65" s="204">
        <v>165</v>
      </c>
      <c r="E65" s="5">
        <f t="shared" si="5"/>
        <v>385</v>
      </c>
      <c r="F65" s="129">
        <f ca="1">C65/OFFSET(C65,1,0)</f>
        <v>0.20754716981132076</v>
      </c>
      <c r="G65" s="129">
        <f t="shared" ref="G65:H65" ca="1" si="33">D65/OFFSET(D65,1,0)</f>
        <v>0.13602638087386645</v>
      </c>
      <c r="H65" s="130">
        <f t="shared" ca="1" si="33"/>
        <v>0.16937967443906732</v>
      </c>
    </row>
    <row r="66" spans="1:9" s="24" customFormat="1" x14ac:dyDescent="0.25">
      <c r="A66" s="10" t="s">
        <v>41</v>
      </c>
      <c r="B66" s="190" t="s">
        <v>55</v>
      </c>
      <c r="C66" s="15">
        <f>SUM(C62:C65)</f>
        <v>1060</v>
      </c>
      <c r="D66" s="15">
        <f>SUM(D62:D65)</f>
        <v>1213</v>
      </c>
      <c r="E66" s="5">
        <f t="shared" si="5"/>
        <v>2273</v>
      </c>
      <c r="F66" s="129">
        <f>C66/C33</f>
        <v>0.21048451151707703</v>
      </c>
      <c r="G66" s="129">
        <f t="shared" ref="G66:H66" si="34">D66/D33</f>
        <v>0.26170442286947143</v>
      </c>
      <c r="H66" s="129">
        <f t="shared" si="34"/>
        <v>0.23503257160583188</v>
      </c>
    </row>
    <row r="67" spans="1:9" s="24" customFormat="1" x14ac:dyDescent="0.25">
      <c r="A67" s="11" t="s">
        <v>42</v>
      </c>
      <c r="B67" s="191" t="s">
        <v>21</v>
      </c>
      <c r="C67" s="6">
        <v>35</v>
      </c>
      <c r="D67" s="6">
        <v>23</v>
      </c>
      <c r="E67" s="5">
        <f t="shared" si="5"/>
        <v>58</v>
      </c>
      <c r="F67" s="21"/>
      <c r="G67" s="20"/>
      <c r="H67" s="20"/>
    </row>
    <row r="68" spans="1:9" s="24" customFormat="1" ht="14.4" x14ac:dyDescent="0.25">
      <c r="A68" s="10" t="s">
        <v>43</v>
      </c>
      <c r="B68" s="186" t="s">
        <v>44</v>
      </c>
      <c r="C68" s="15">
        <f>C66-C67</f>
        <v>1025</v>
      </c>
      <c r="D68" s="15">
        <f>D66-D67</f>
        <v>1190</v>
      </c>
      <c r="E68" s="5">
        <f t="shared" si="5"/>
        <v>2215</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4789</v>
      </c>
      <c r="D70" s="47">
        <f>D43+D50+D57+D59+D60+D68</f>
        <v>4618</v>
      </c>
      <c r="E70" s="5">
        <f t="shared" si="5"/>
        <v>9407</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v>32</v>
      </c>
      <c r="D72" s="15">
        <v>72</v>
      </c>
      <c r="E72" s="5">
        <f t="shared" si="5"/>
        <v>104</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4821</v>
      </c>
      <c r="D74" s="5">
        <f>D70+D72</f>
        <v>4690</v>
      </c>
      <c r="E74" s="5">
        <f>D74+C74</f>
        <v>9511</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v>271</v>
      </c>
      <c r="D76" s="205">
        <v>328</v>
      </c>
      <c r="E76" s="5">
        <f>D76+C76</f>
        <v>599</v>
      </c>
      <c r="F76" s="21"/>
      <c r="G76" s="20"/>
      <c r="H76" s="20"/>
      <c r="I76" s="20"/>
    </row>
    <row r="77" spans="1:9" s="24" customFormat="1" ht="30.75" customHeight="1" x14ac:dyDescent="0.25">
      <c r="A77" s="248" t="s">
        <v>56</v>
      </c>
      <c r="B77" s="249"/>
      <c r="C77" s="50">
        <f>C6+C33-C67-C74</f>
        <v>434</v>
      </c>
      <c r="D77" s="50">
        <f>D6+D33-D67-D74</f>
        <v>232</v>
      </c>
      <c r="E77" s="51">
        <f>(E6+E33)-(E67+E74)</f>
        <v>666</v>
      </c>
      <c r="F77" s="21"/>
      <c r="G77" s="20"/>
      <c r="H77" s="20"/>
      <c r="I77" s="20"/>
    </row>
    <row r="78" spans="1:9" s="24" customFormat="1" ht="16.2" customHeight="1" x14ac:dyDescent="0.25">
      <c r="A78" s="45"/>
      <c r="B78" s="134" t="s">
        <v>67</v>
      </c>
      <c r="C78" s="52">
        <f>(C43+C57+C59+C60+C50)/(C43+C57+C59+C68+C60+C50)</f>
        <v>0.78596784297348088</v>
      </c>
      <c r="D78" s="52">
        <f t="shared" ref="D78:E78" si="35">(D43+D57+D59+D60+D50)/(D43+D57+D59+D68+D60+D50)</f>
        <v>0.74231268947596363</v>
      </c>
      <c r="E78" s="52">
        <f t="shared" si="35"/>
        <v>0.76453704687998303</v>
      </c>
      <c r="F78" s="16"/>
      <c r="G78" s="20"/>
      <c r="H78" s="20"/>
      <c r="I78" s="20"/>
    </row>
    <row r="79" spans="1:9" s="24" customFormat="1" ht="16.2" customHeight="1" x14ac:dyDescent="0.25">
      <c r="A79" s="45"/>
      <c r="B79" s="134" t="s">
        <v>68</v>
      </c>
      <c r="C79" s="52">
        <f>(C43+C57+C59+C60+C50)/(C43+C57+C59+C68+C72+C67+C60+C50)</f>
        <v>0.77512355848434922</v>
      </c>
      <c r="D79" s="52">
        <f t="shared" ref="D79:E79" si="36">(D43+D57+D59+D60+D50)/(D43+D57+D59+D68+D72+D67+D60+D50)</f>
        <v>0.72734988330150652</v>
      </c>
      <c r="E79" s="52">
        <f t="shared" si="36"/>
        <v>0.75159368795067405</v>
      </c>
      <c r="F79" s="21"/>
      <c r="G79" s="20"/>
      <c r="H79" s="20"/>
      <c r="I79" s="20"/>
    </row>
    <row r="80" spans="1:9" ht="16.2" customHeight="1" x14ac:dyDescent="0.25">
      <c r="A80" s="45"/>
      <c r="B80" s="134" t="s">
        <v>70</v>
      </c>
      <c r="C80" s="52">
        <f>C59/C35</f>
        <v>8.7382523495300943E-2</v>
      </c>
      <c r="D80" s="52">
        <f t="shared" ref="D80:E80" si="37">D59/D35</f>
        <v>2.2549869904596703E-2</v>
      </c>
      <c r="E80" s="52">
        <f t="shared" si="37"/>
        <v>5.627795693331946E-2</v>
      </c>
    </row>
    <row r="81" spans="1:11" ht="16.2" customHeight="1" x14ac:dyDescent="0.25">
      <c r="A81" s="45"/>
      <c r="B81" s="134" t="s">
        <v>69</v>
      </c>
      <c r="C81" s="52">
        <f>D66/E66</f>
        <v>0.53365596128464587</v>
      </c>
      <c r="D81" s="52"/>
      <c r="E81" s="52"/>
    </row>
    <row r="82" spans="1:11" ht="16.2" customHeight="1" x14ac:dyDescent="0.25">
      <c r="A82" s="45"/>
      <c r="B82" s="134" t="s">
        <v>93</v>
      </c>
      <c r="C82" s="124">
        <f>C20/C35</f>
        <v>0.17976404719056188</v>
      </c>
      <c r="D82" s="124">
        <f t="shared" ref="D82:E82" si="38">D20/D35</f>
        <v>0.27189939288811793</v>
      </c>
      <c r="E82" s="124">
        <f t="shared" si="38"/>
        <v>0.22396754395089982</v>
      </c>
    </row>
    <row r="83" spans="1:11" ht="16.2" customHeight="1" x14ac:dyDescent="0.25">
      <c r="A83" s="45"/>
      <c r="B83" s="134" t="s">
        <v>101</v>
      </c>
      <c r="C83" s="124">
        <f>(C43+C50+C57+C59+C60)/(C6+C33)</f>
        <v>0.71153119092627604</v>
      </c>
      <c r="D83" s="124">
        <f t="shared" ref="D83:E83" si="39">(D43+D50+D57+D59+D60)/(D6+D33)</f>
        <v>0.69322548028311426</v>
      </c>
      <c r="E83" s="124">
        <f t="shared" si="39"/>
        <v>0.70268685881778215</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0.78738850860817255</v>
      </c>
      <c r="D93" s="19" t="s">
        <v>66</v>
      </c>
      <c r="E93" s="18">
        <f>(D74-D68)/D74</f>
        <v>0.74626865671641796</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15">
        <f>C14+C20+C26+C32</f>
        <v>0</v>
      </c>
      <c r="D33" s="15">
        <f>D14+D20+D26+D32</f>
        <v>0</v>
      </c>
      <c r="E33" s="5">
        <f t="shared" si="5"/>
        <v>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0</v>
      </c>
      <c r="D35" s="15">
        <f>D33-D34</f>
        <v>0</v>
      </c>
      <c r="E35" s="5">
        <f t="shared" si="5"/>
        <v>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f t="shared" si="5"/>
        <v>0</v>
      </c>
      <c r="F62" s="129" t="e">
        <f ca="1">C62/OFFSET(C62,4,0)</f>
        <v>#DIV/0!</v>
      </c>
      <c r="G62" s="129" t="e">
        <f t="shared" ref="G62:H62" ca="1" si="30">D62/OFFSET(D62,4,0)</f>
        <v>#DIV/0!</v>
      </c>
      <c r="H62" s="129" t="e">
        <f t="shared" ca="1" si="30"/>
        <v>#DIV/0!</v>
      </c>
      <c r="I62" s="37"/>
    </row>
    <row r="63" spans="1:9" s="24" customFormat="1" x14ac:dyDescent="0.25">
      <c r="A63" s="10" t="s">
        <v>35</v>
      </c>
      <c r="B63" s="194" t="s">
        <v>36</v>
      </c>
      <c r="C63" s="204"/>
      <c r="D63" s="204"/>
      <c r="E63" s="5">
        <f t="shared" si="5"/>
        <v>0</v>
      </c>
      <c r="F63" s="129" t="e">
        <f ca="1">C63/OFFSET(C63,3,0)</f>
        <v>#DIV/0!</v>
      </c>
      <c r="G63" s="129" t="e">
        <f t="shared" ref="G63:H63" ca="1" si="31">D63/OFFSET(D63,3,0)</f>
        <v>#DIV/0!</v>
      </c>
      <c r="H63" s="129" t="e">
        <f t="shared" ca="1" si="31"/>
        <v>#DIV/0!</v>
      </c>
      <c r="I63" s="20"/>
    </row>
    <row r="64" spans="1:9" s="24" customFormat="1" x14ac:dyDescent="0.25">
      <c r="A64" s="10" t="s">
        <v>37</v>
      </c>
      <c r="B64" s="194" t="s">
        <v>38</v>
      </c>
      <c r="C64" s="204"/>
      <c r="D64" s="204"/>
      <c r="E64" s="5">
        <f t="shared" si="5"/>
        <v>0</v>
      </c>
      <c r="F64" s="129" t="e">
        <f ca="1">C64/OFFSET(C64,2,0)</f>
        <v>#DIV/0!</v>
      </c>
      <c r="G64" s="129" t="e">
        <f t="shared" ref="G64:H64" ca="1" si="32">D64/OFFSET(D64,2,0)</f>
        <v>#DIV/0!</v>
      </c>
      <c r="H64" s="129" t="e">
        <f t="shared" ca="1" si="32"/>
        <v>#DIV/0!</v>
      </c>
    </row>
    <row r="65" spans="1:9" s="24" customFormat="1" x14ac:dyDescent="0.25">
      <c r="A65" s="10" t="s">
        <v>39</v>
      </c>
      <c r="B65" s="194" t="s">
        <v>40</v>
      </c>
      <c r="C65" s="204"/>
      <c r="D65" s="204"/>
      <c r="E65" s="5">
        <f t="shared" si="5"/>
        <v>0</v>
      </c>
      <c r="F65" s="129" t="e">
        <f ca="1">C65/OFFSET(C65,1,0)</f>
        <v>#DIV/0!</v>
      </c>
      <c r="G65" s="129" t="e">
        <f t="shared" ref="G65:H65" ca="1" si="33">D65/OFFSET(D65,1,0)</f>
        <v>#DIV/0!</v>
      </c>
      <c r="H65" s="130" t="e">
        <f t="shared" ca="1" si="33"/>
        <v>#DIV/0!</v>
      </c>
    </row>
    <row r="66" spans="1:9" s="24" customFormat="1" x14ac:dyDescent="0.25">
      <c r="A66" s="10" t="s">
        <v>41</v>
      </c>
      <c r="B66" s="190" t="s">
        <v>55</v>
      </c>
      <c r="C66" s="15">
        <f>SUM(C62:C65)</f>
        <v>0</v>
      </c>
      <c r="D66" s="15">
        <f>SUM(D62:D65)</f>
        <v>0</v>
      </c>
      <c r="E66" s="5">
        <f t="shared" si="5"/>
        <v>0</v>
      </c>
      <c r="F66" s="129" t="e">
        <f>C66/C33</f>
        <v>#DIV/0!</v>
      </c>
      <c r="G66" s="129" t="e">
        <f t="shared" ref="G66:H66" si="34">D66/D33</f>
        <v>#DIV/0!</v>
      </c>
      <c r="H66" s="129" t="e">
        <f t="shared" si="34"/>
        <v>#DIV/0!</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15">
        <f>C66-C67</f>
        <v>0</v>
      </c>
      <c r="D68" s="15">
        <f>D66-D67</f>
        <v>0</v>
      </c>
      <c r="E68" s="5">
        <f t="shared" si="5"/>
        <v>0</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0</v>
      </c>
      <c r="D70" s="47">
        <f>D43+D50+D57+D59+D60+D68</f>
        <v>0</v>
      </c>
      <c r="E70" s="5">
        <f t="shared" si="5"/>
        <v>0</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0</v>
      </c>
      <c r="D74" s="5">
        <f>D70+D72</f>
        <v>0</v>
      </c>
      <c r="E74" s="5">
        <f>D74+C74</f>
        <v>0</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0</v>
      </c>
      <c r="D77" s="50">
        <f>D6+D33-D67-D74</f>
        <v>0</v>
      </c>
      <c r="E77" s="51">
        <f>(E6+E33)-(E67+E74)</f>
        <v>0</v>
      </c>
      <c r="F77" s="21"/>
      <c r="G77" s="20"/>
      <c r="H77" s="20"/>
      <c r="I77" s="20"/>
    </row>
    <row r="78" spans="1:9" s="24" customFormat="1" ht="16.2" customHeight="1" x14ac:dyDescent="0.25">
      <c r="A78" s="45"/>
      <c r="B78" s="134" t="s">
        <v>67</v>
      </c>
      <c r="C78" s="52" t="e">
        <f>(C43+C57+C59+C60+C50)/(C43+C57+C59+C68+C60+C50)</f>
        <v>#DIV/0!</v>
      </c>
      <c r="D78" s="52" t="e">
        <f t="shared" ref="D78:E78" si="35">(D43+D57+D59+D60+D50)/(D43+D57+D59+D68+D60+D50)</f>
        <v>#DIV/0!</v>
      </c>
      <c r="E78" s="52" t="e">
        <f t="shared" si="35"/>
        <v>#DIV/0!</v>
      </c>
      <c r="F78" s="16"/>
      <c r="G78" s="20"/>
      <c r="H78" s="20"/>
      <c r="I78" s="20"/>
    </row>
    <row r="79" spans="1:9" s="24" customFormat="1" ht="16.2" customHeight="1" x14ac:dyDescent="0.25">
      <c r="A79" s="45"/>
      <c r="B79" s="134" t="s">
        <v>68</v>
      </c>
      <c r="C79" s="52" t="e">
        <f>(C43+C57+C59+C60+C50)/(C43+C57+C59+C68+C72+C67+C60+C50)</f>
        <v>#DIV/0!</v>
      </c>
      <c r="D79" s="52" t="e">
        <f t="shared" ref="D79:E79" si="36">(D43+D57+D59+D60+D50)/(D43+D57+D59+D68+D72+D67+D60+D50)</f>
        <v>#DIV/0!</v>
      </c>
      <c r="E79" s="52" t="e">
        <f t="shared" si="36"/>
        <v>#DIV/0!</v>
      </c>
      <c r="F79" s="21"/>
      <c r="G79" s="20"/>
      <c r="H79" s="20"/>
      <c r="I79" s="20"/>
    </row>
    <row r="80" spans="1:9" ht="16.2" customHeight="1" x14ac:dyDescent="0.25">
      <c r="A80" s="45"/>
      <c r="B80" s="134" t="s">
        <v>70</v>
      </c>
      <c r="C80" s="52" t="e">
        <f>C59/C35</f>
        <v>#DIV/0!</v>
      </c>
      <c r="D80" s="52" t="e">
        <f t="shared" ref="D80:E80" si="37">D59/D35</f>
        <v>#DIV/0!</v>
      </c>
      <c r="E80" s="52" t="e">
        <f t="shared" si="37"/>
        <v>#DIV/0!</v>
      </c>
    </row>
    <row r="81" spans="1:11" ht="16.2" customHeight="1" x14ac:dyDescent="0.25">
      <c r="A81" s="45"/>
      <c r="B81" s="134" t="s">
        <v>69</v>
      </c>
      <c r="C81" s="52" t="e">
        <f>D66/E66</f>
        <v>#DIV/0!</v>
      </c>
      <c r="D81" s="52"/>
      <c r="E81" s="52"/>
    </row>
    <row r="82" spans="1:11" ht="16.2" customHeight="1" x14ac:dyDescent="0.25">
      <c r="A82" s="45"/>
      <c r="B82" s="134" t="s">
        <v>93</v>
      </c>
      <c r="C82" s="124" t="e">
        <f>C20/C35</f>
        <v>#DIV/0!</v>
      </c>
      <c r="D82" s="124" t="e">
        <f t="shared" ref="D82:E82" si="38">D20/D35</f>
        <v>#DIV/0!</v>
      </c>
      <c r="E82" s="124" t="e">
        <f t="shared" si="38"/>
        <v>#DIV/0!</v>
      </c>
    </row>
    <row r="83" spans="1:11" ht="16.2" customHeight="1" x14ac:dyDescent="0.25">
      <c r="A83" s="45"/>
      <c r="B83" s="134" t="s">
        <v>101</v>
      </c>
      <c r="C83" s="124" t="e">
        <f>(C43+C50+C57+C59+C60)/(C6+C33)</f>
        <v>#DIV/0!</v>
      </c>
      <c r="D83" s="124" t="e">
        <f t="shared" ref="D83:E83" si="39">(D43+D50+D57+D59+D60)/(D6+D33)</f>
        <v>#DIV/0!</v>
      </c>
      <c r="E83" s="124" t="e">
        <f t="shared" si="39"/>
        <v>#DIV/0!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t="e">
        <f>(C74-C68)/C74</f>
        <v>#DIV/0!</v>
      </c>
      <c r="D93" s="19" t="s">
        <v>66</v>
      </c>
      <c r="E93" s="18" t="e">
        <f>(D74-D68)/D74</f>
        <v>#DIV/0!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3.2" x14ac:dyDescent="0.25"/>
  <cols>
    <col min="1" max="1" width="3.33203125" customWidth="1"/>
    <col min="2" max="2" width="28.6640625" style="131" customWidth="1"/>
    <col min="6" max="6" width="7.88671875" style="21" customWidth="1"/>
    <col min="7" max="8" width="7.88671875" style="20" customWidth="1"/>
    <col min="9" max="9" width="8.109375" style="20" customWidth="1"/>
    <col min="10" max="10" width="3" style="24" customWidth="1"/>
    <col min="11" max="11" width="8.88671875" style="24"/>
  </cols>
  <sheetData>
    <row r="1" spans="1:9" s="24" customFormat="1" x14ac:dyDescent="0.25">
      <c r="A1"/>
      <c r="B1" s="46" t="s">
        <v>91</v>
      </c>
      <c r="C1"/>
      <c r="D1"/>
      <c r="E1"/>
      <c r="F1" s="21" t="s">
        <v>94</v>
      </c>
      <c r="G1" s="126"/>
      <c r="H1" s="127"/>
      <c r="I1" s="23"/>
    </row>
    <row r="2" spans="1:9" s="24" customFormat="1" ht="15.6" x14ac:dyDescent="0.25">
      <c r="A2"/>
      <c r="B2" s="46" t="s">
        <v>92</v>
      </c>
      <c r="C2"/>
      <c r="D2"/>
      <c r="E2"/>
      <c r="F2" s="128" t="s">
        <v>95</v>
      </c>
      <c r="G2" s="25"/>
      <c r="H2" s="26"/>
      <c r="I2" s="26"/>
    </row>
    <row r="3" spans="1:9" s="24" customFormat="1" ht="13.8" thickBot="1" x14ac:dyDescent="0.3">
      <c r="A3" s="1"/>
      <c r="B3" s="131"/>
      <c r="C3"/>
      <c r="D3"/>
      <c r="E3"/>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15">
        <f>C14+C20+C26+C32</f>
        <v>0</v>
      </c>
      <c r="D33" s="15">
        <f>D14+D20+D26+D32</f>
        <v>0</v>
      </c>
      <c r="E33" s="5">
        <f t="shared" si="5"/>
        <v>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0</v>
      </c>
      <c r="D35" s="15">
        <f>D33-D34</f>
        <v>0</v>
      </c>
      <c r="E35" s="5">
        <f t="shared" si="5"/>
        <v>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f t="shared" si="5"/>
        <v>0</v>
      </c>
      <c r="F62" s="129" t="e">
        <f ca="1">C62/OFFSET(C62,4,0)</f>
        <v>#DIV/0!</v>
      </c>
      <c r="G62" s="129" t="e">
        <f t="shared" ref="G62:H62" ca="1" si="30">D62/OFFSET(D62,4,0)</f>
        <v>#DIV/0!</v>
      </c>
      <c r="H62" s="129" t="e">
        <f t="shared" ca="1" si="30"/>
        <v>#DIV/0!</v>
      </c>
      <c r="I62" s="37"/>
    </row>
    <row r="63" spans="1:9" s="24" customFormat="1" x14ac:dyDescent="0.25">
      <c r="A63" s="10" t="s">
        <v>35</v>
      </c>
      <c r="B63" s="194" t="s">
        <v>36</v>
      </c>
      <c r="C63" s="204"/>
      <c r="D63" s="204"/>
      <c r="E63" s="5">
        <f t="shared" si="5"/>
        <v>0</v>
      </c>
      <c r="F63" s="129" t="e">
        <f ca="1">C63/OFFSET(C63,3,0)</f>
        <v>#DIV/0!</v>
      </c>
      <c r="G63" s="129" t="e">
        <f t="shared" ref="G63:H63" ca="1" si="31">D63/OFFSET(D63,3,0)</f>
        <v>#DIV/0!</v>
      </c>
      <c r="H63" s="129" t="e">
        <f t="shared" ca="1" si="31"/>
        <v>#DIV/0!</v>
      </c>
      <c r="I63" s="20"/>
    </row>
    <row r="64" spans="1:9" s="24" customFormat="1" x14ac:dyDescent="0.25">
      <c r="A64" s="10" t="s">
        <v>37</v>
      </c>
      <c r="B64" s="194" t="s">
        <v>38</v>
      </c>
      <c r="C64" s="204"/>
      <c r="D64" s="204"/>
      <c r="E64" s="5">
        <f t="shared" si="5"/>
        <v>0</v>
      </c>
      <c r="F64" s="129" t="e">
        <f ca="1">C64/OFFSET(C64,2,0)</f>
        <v>#DIV/0!</v>
      </c>
      <c r="G64" s="129" t="e">
        <f t="shared" ref="G64:H64" ca="1" si="32">D64/OFFSET(D64,2,0)</f>
        <v>#DIV/0!</v>
      </c>
      <c r="H64" s="129" t="e">
        <f t="shared" ca="1" si="32"/>
        <v>#DIV/0!</v>
      </c>
    </row>
    <row r="65" spans="1:11" s="24" customFormat="1" x14ac:dyDescent="0.25">
      <c r="A65" s="10" t="s">
        <v>39</v>
      </c>
      <c r="B65" s="194" t="s">
        <v>40</v>
      </c>
      <c r="C65" s="204"/>
      <c r="D65" s="204"/>
      <c r="E65" s="5">
        <f t="shared" si="5"/>
        <v>0</v>
      </c>
      <c r="F65" s="129" t="e">
        <f ca="1">C65/OFFSET(C65,1,0)</f>
        <v>#DIV/0!</v>
      </c>
      <c r="G65" s="129" t="e">
        <f t="shared" ref="G65:H65" ca="1" si="33">D65/OFFSET(D65,1,0)</f>
        <v>#DIV/0!</v>
      </c>
      <c r="H65" s="130" t="e">
        <f t="shared" ca="1" si="33"/>
        <v>#DIV/0!</v>
      </c>
    </row>
    <row r="66" spans="1:11" s="24" customFormat="1" x14ac:dyDescent="0.25">
      <c r="A66" s="10" t="s">
        <v>41</v>
      </c>
      <c r="B66" s="190" t="s">
        <v>55</v>
      </c>
      <c r="C66" s="15">
        <f>SUM(C62:C65)</f>
        <v>0</v>
      </c>
      <c r="D66" s="15">
        <f>SUM(D62:D65)</f>
        <v>0</v>
      </c>
      <c r="E66" s="5">
        <f t="shared" si="5"/>
        <v>0</v>
      </c>
      <c r="F66" s="129" t="e">
        <f>C66/C33</f>
        <v>#DIV/0!</v>
      </c>
      <c r="G66" s="129" t="e">
        <f t="shared" ref="G66:H66" si="34">D66/D33</f>
        <v>#DIV/0!</v>
      </c>
      <c r="H66" s="129" t="e">
        <f t="shared" si="34"/>
        <v>#DIV/0!</v>
      </c>
    </row>
    <row r="67" spans="1:11" s="24" customFormat="1" x14ac:dyDescent="0.25">
      <c r="A67" s="11" t="s">
        <v>42</v>
      </c>
      <c r="B67" s="191" t="s">
        <v>21</v>
      </c>
      <c r="C67" s="6"/>
      <c r="D67" s="6"/>
      <c r="E67" s="5">
        <f t="shared" si="5"/>
        <v>0</v>
      </c>
      <c r="F67" s="21"/>
      <c r="G67" s="20"/>
      <c r="H67" s="20"/>
    </row>
    <row r="68" spans="1:11" s="24" customFormat="1" ht="14.4" x14ac:dyDescent="0.25">
      <c r="A68" s="10" t="s">
        <v>43</v>
      </c>
      <c r="B68" s="186" t="s">
        <v>44</v>
      </c>
      <c r="C68" s="15">
        <f>C66-C67</f>
        <v>0</v>
      </c>
      <c r="D68" s="15">
        <f>D66-D67</f>
        <v>0</v>
      </c>
      <c r="E68" s="5">
        <f t="shared" si="5"/>
        <v>0</v>
      </c>
      <c r="F68" s="21"/>
      <c r="G68" s="36"/>
      <c r="H68" s="40"/>
    </row>
    <row r="69" spans="1:11" s="24" customFormat="1" x14ac:dyDescent="0.25">
      <c r="A69" s="10"/>
      <c r="B69" s="186"/>
      <c r="C69" s="4"/>
      <c r="D69" s="4"/>
      <c r="E69" s="5"/>
      <c r="F69" s="21"/>
      <c r="G69" s="20"/>
      <c r="H69" s="20"/>
    </row>
    <row r="70" spans="1:11" s="24" customFormat="1" ht="14.4" x14ac:dyDescent="0.25">
      <c r="A70" s="10" t="s">
        <v>45</v>
      </c>
      <c r="B70" s="186" t="s">
        <v>46</v>
      </c>
      <c r="C70" s="47">
        <f>C43+C50+C57+C59+C60+C68</f>
        <v>0</v>
      </c>
      <c r="D70" s="47">
        <f>D43+D50+D57+D59+D60+D68</f>
        <v>0</v>
      </c>
      <c r="E70" s="5">
        <f t="shared" si="5"/>
        <v>0</v>
      </c>
      <c r="F70" s="21"/>
      <c r="G70" s="41"/>
      <c r="H70" s="37"/>
    </row>
    <row r="71" spans="1:11" s="24" customFormat="1" x14ac:dyDescent="0.25">
      <c r="A71" s="10"/>
      <c r="B71" s="195"/>
      <c r="C71" s="4"/>
      <c r="D71" s="4"/>
      <c r="E71" s="5"/>
      <c r="F71" s="21"/>
      <c r="G71" s="20"/>
      <c r="H71" s="20"/>
    </row>
    <row r="72" spans="1:11" s="24" customFormat="1" ht="14.4" x14ac:dyDescent="0.25">
      <c r="A72" s="10" t="s">
        <v>47</v>
      </c>
      <c r="B72" s="186" t="s">
        <v>48</v>
      </c>
      <c r="C72" s="15"/>
      <c r="D72" s="15"/>
      <c r="E72" s="5">
        <f t="shared" si="5"/>
        <v>0</v>
      </c>
      <c r="F72" s="128"/>
      <c r="G72" s="42"/>
      <c r="H72" s="43"/>
    </row>
    <row r="73" spans="1:11" s="24" customFormat="1" x14ac:dyDescent="0.25">
      <c r="A73" s="10"/>
      <c r="B73" s="195"/>
      <c r="C73" s="4"/>
      <c r="D73" s="4"/>
      <c r="E73" s="5"/>
      <c r="F73" s="21"/>
      <c r="G73" s="20"/>
      <c r="H73" s="20"/>
      <c r="I73" s="20"/>
    </row>
    <row r="74" spans="1:11" s="24" customFormat="1" x14ac:dyDescent="0.25">
      <c r="A74" s="10" t="s">
        <v>49</v>
      </c>
      <c r="B74" s="186" t="s">
        <v>50</v>
      </c>
      <c r="C74" s="5">
        <f>C70+C72</f>
        <v>0</v>
      </c>
      <c r="D74" s="5">
        <f>D70+D72</f>
        <v>0</v>
      </c>
      <c r="E74" s="5">
        <f>D74+C74</f>
        <v>0</v>
      </c>
      <c r="F74" s="21"/>
      <c r="G74" s="20"/>
      <c r="H74" s="20"/>
      <c r="I74" s="20"/>
    </row>
    <row r="75" spans="1:11" s="24" customFormat="1" x14ac:dyDescent="0.25">
      <c r="A75" s="10"/>
      <c r="B75" s="195"/>
      <c r="C75" s="4"/>
      <c r="D75" s="4"/>
      <c r="E75" s="5"/>
      <c r="F75" s="21"/>
      <c r="G75" s="20"/>
      <c r="H75" s="20"/>
      <c r="I75" s="20"/>
    </row>
    <row r="76" spans="1:11" s="24" customFormat="1" ht="13.8" thickBot="1" x14ac:dyDescent="0.3">
      <c r="A76" s="12" t="s">
        <v>51</v>
      </c>
      <c r="B76" s="196" t="s">
        <v>64</v>
      </c>
      <c r="C76" s="205"/>
      <c r="D76" s="205"/>
      <c r="E76" s="5">
        <f>D76+C76</f>
        <v>0</v>
      </c>
      <c r="F76" s="21"/>
      <c r="G76" s="20"/>
      <c r="H76" s="20"/>
      <c r="I76" s="20"/>
    </row>
    <row r="77" spans="1:11" s="24" customFormat="1" ht="30.75" customHeight="1" x14ac:dyDescent="0.25">
      <c r="A77" s="248" t="s">
        <v>56</v>
      </c>
      <c r="B77" s="249"/>
      <c r="C77" s="50">
        <f>C6+C33-C67-C74</f>
        <v>0</v>
      </c>
      <c r="D77" s="50">
        <f>D6+D33-D67-D74</f>
        <v>0</v>
      </c>
      <c r="E77" s="51">
        <f>(E6+E33)-(E67+E74)</f>
        <v>0</v>
      </c>
      <c r="F77" s="21"/>
      <c r="G77" s="20"/>
      <c r="H77" s="20"/>
      <c r="I77" s="20"/>
    </row>
    <row r="78" spans="1:11" s="24" customFormat="1" ht="16.2" customHeight="1" x14ac:dyDescent="0.25">
      <c r="A78" s="45"/>
      <c r="B78" s="134" t="s">
        <v>67</v>
      </c>
      <c r="C78" s="52" t="e">
        <f>(C43+C57+C59+C60+C50)/(C43+C57+C59+C68+C60+C50)</f>
        <v>#DIV/0!</v>
      </c>
      <c r="D78" s="52" t="e">
        <f t="shared" ref="D78:E78" si="35">(D43+D57+D59+D60+D50)/(D43+D57+D59+D68+D60+D50)</f>
        <v>#DIV/0!</v>
      </c>
      <c r="E78" s="52" t="e">
        <f t="shared" si="35"/>
        <v>#DIV/0!</v>
      </c>
      <c r="F78" s="16"/>
      <c r="G78" s="20"/>
      <c r="H78" s="20"/>
      <c r="I78" s="20"/>
    </row>
    <row r="79" spans="1:11" s="24" customFormat="1" ht="16.2" customHeight="1" x14ac:dyDescent="0.25">
      <c r="A79" s="45"/>
      <c r="B79" s="134" t="s">
        <v>68</v>
      </c>
      <c r="C79" s="52" t="e">
        <f>(C43+C57+C59+C60+C50)/(C43+C57+C59+C68+C72+C67+C60+C50)</f>
        <v>#DIV/0!</v>
      </c>
      <c r="D79" s="52" t="e">
        <f t="shared" ref="D79:E79" si="36">(D43+D57+D59+D60+D50)/(D43+D57+D59+D68+D72+D67+D60+D50)</f>
        <v>#DIV/0!</v>
      </c>
      <c r="E79" s="52" t="e">
        <f t="shared" si="36"/>
        <v>#DIV/0!</v>
      </c>
      <c r="F79" s="21"/>
      <c r="G79" s="20"/>
      <c r="H79" s="20"/>
      <c r="I79" s="20"/>
    </row>
    <row r="80" spans="1:11" s="99" customFormat="1" ht="16.2" customHeight="1" x14ac:dyDescent="0.25">
      <c r="A80" s="45"/>
      <c r="B80" s="134" t="s">
        <v>70</v>
      </c>
      <c r="C80" s="52" t="e">
        <f>C59/C35</f>
        <v>#DIV/0!</v>
      </c>
      <c r="D80" s="52" t="e">
        <f t="shared" ref="D80:E80" si="37">D59/D35</f>
        <v>#DIV/0!</v>
      </c>
      <c r="E80" s="52" t="e">
        <f t="shared" si="37"/>
        <v>#DIV/0!</v>
      </c>
      <c r="F80" s="21"/>
      <c r="G80" s="20"/>
      <c r="H80" s="20"/>
      <c r="I80" s="20"/>
      <c r="J80" s="24"/>
      <c r="K80" s="24"/>
    </row>
    <row r="81" spans="1:11" s="99" customFormat="1" ht="16.2" customHeight="1" x14ac:dyDescent="0.25">
      <c r="A81" s="45"/>
      <c r="B81" s="134" t="s">
        <v>69</v>
      </c>
      <c r="C81" s="52" t="e">
        <f>D66/E66</f>
        <v>#DIV/0!</v>
      </c>
      <c r="D81" s="52"/>
      <c r="E81" s="52"/>
      <c r="F81" s="21"/>
      <c r="G81" s="20"/>
      <c r="H81" s="20"/>
      <c r="I81" s="20"/>
      <c r="J81" s="24"/>
      <c r="K81" s="24"/>
    </row>
    <row r="82" spans="1:11" s="99" customFormat="1" ht="16.2" customHeight="1" x14ac:dyDescent="0.25">
      <c r="A82" s="45"/>
      <c r="B82" s="134" t="s">
        <v>93</v>
      </c>
      <c r="C82" s="124" t="e">
        <f>C20/C35</f>
        <v>#DIV/0!</v>
      </c>
      <c r="D82" s="124" t="e">
        <f t="shared" ref="D82:E82" si="38">D20/D35</f>
        <v>#DIV/0!</v>
      </c>
      <c r="E82" s="124" t="e">
        <f t="shared" si="38"/>
        <v>#DIV/0!</v>
      </c>
      <c r="F82" s="21"/>
      <c r="G82" s="20"/>
      <c r="H82" s="20"/>
      <c r="I82" s="20"/>
      <c r="J82" s="24"/>
      <c r="K82" s="24"/>
    </row>
    <row r="83" spans="1:11" s="99" customFormat="1" ht="16.2" customHeight="1" x14ac:dyDescent="0.25">
      <c r="A83" s="45"/>
      <c r="B83" s="134" t="s">
        <v>101</v>
      </c>
      <c r="C83" s="124" t="e">
        <f>(C43+C50+C57+C59+C60)/(C6+C33)</f>
        <v>#DIV/0!</v>
      </c>
      <c r="D83" s="124" t="e">
        <f t="shared" ref="D83:E83" si="39">(D43+D50+D57+D59+D60)/(D6+D33)</f>
        <v>#DIV/0!</v>
      </c>
      <c r="E83" s="124" t="e">
        <f t="shared" si="39"/>
        <v>#DIV/0!</v>
      </c>
      <c r="F83" s="21"/>
      <c r="G83" s="20"/>
      <c r="H83" s="20"/>
      <c r="I83" s="20"/>
      <c r="J83" s="24"/>
      <c r="K83" s="24"/>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t="e">
        <f>(C74-C68)/C74</f>
        <v>#DIV/0!</v>
      </c>
      <c r="D93" s="19" t="s">
        <v>66</v>
      </c>
      <c r="E93" s="18" t="e">
        <f>(D74-D68)/D74</f>
        <v>#DIV/0!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x14ac:dyDescent="0.25"/>
  <cols>
    <col min="1" max="1" width="18.88671875" style="24" customWidth="1"/>
    <col min="2" max="2" width="11.109375" style="24" bestFit="1" customWidth="1"/>
    <col min="3" max="4" width="8.88671875" style="24"/>
    <col min="5" max="5" width="16.21875" style="24" customWidth="1"/>
    <col min="6" max="6" width="11" style="24" customWidth="1"/>
    <col min="7" max="7" width="10.109375" style="24" bestFit="1" customWidth="1"/>
    <col min="8" max="9" width="8.88671875" style="24"/>
    <col min="10" max="10" width="9.77734375" style="24" customWidth="1"/>
    <col min="11" max="11" width="11.109375" style="24" bestFit="1" customWidth="1"/>
    <col min="12" max="16384" width="8.88671875" style="24"/>
  </cols>
  <sheetData>
    <row r="1" spans="1:13" x14ac:dyDescent="0.25">
      <c r="A1" s="78"/>
      <c r="B1" s="44"/>
      <c r="D1" s="44"/>
    </row>
    <row r="5" spans="1:13" x14ac:dyDescent="0.25">
      <c r="A5" s="44"/>
    </row>
    <row r="14" spans="1:13" x14ac:dyDescent="0.25">
      <c r="A14" s="44"/>
    </row>
    <row r="15" spans="1:13" x14ac:dyDescent="0.25">
      <c r="A15" s="44"/>
      <c r="K15" s="44"/>
      <c r="L15" s="44"/>
      <c r="M15" s="44"/>
    </row>
    <row r="16" spans="1:13" x14ac:dyDescent="0.25">
      <c r="J16" s="79"/>
      <c r="K16" s="72"/>
      <c r="M16" s="71"/>
    </row>
    <row r="17" spans="1:15" s="60" customFormat="1" ht="13.8" x14ac:dyDescent="0.25">
      <c r="A17" s="54"/>
      <c r="J17" s="67"/>
      <c r="K17" s="72"/>
      <c r="L17" s="24"/>
      <c r="M17" s="71"/>
    </row>
    <row r="18" spans="1:15" s="60" customFormat="1" ht="18" customHeight="1" x14ac:dyDescent="0.25">
      <c r="A18" s="56"/>
    </row>
    <row r="19" spans="1:15" s="55" customFormat="1" ht="15" customHeight="1" x14ac:dyDescent="0.25">
      <c r="E19" s="57"/>
      <c r="M19" s="57"/>
      <c r="N19" s="57"/>
    </row>
    <row r="20" spans="1:15" s="55" customFormat="1" ht="50.4" customHeight="1" x14ac:dyDescent="0.25">
      <c r="D20" s="57"/>
      <c r="F20" s="80"/>
      <c r="J20" s="64"/>
      <c r="K20" s="57"/>
    </row>
    <row r="21" spans="1:15" s="60" customFormat="1" ht="16.8" customHeight="1" x14ac:dyDescent="0.25">
      <c r="A21" s="61"/>
      <c r="B21" s="61"/>
      <c r="C21" s="61"/>
      <c r="D21" s="61"/>
      <c r="E21" s="61"/>
      <c r="F21" s="61"/>
      <c r="G21" s="57"/>
      <c r="H21" s="57"/>
      <c r="I21" s="57"/>
      <c r="J21" s="57"/>
      <c r="K21" s="57"/>
      <c r="L21" s="55"/>
      <c r="M21" s="55"/>
      <c r="N21" s="55"/>
      <c r="O21" s="55"/>
    </row>
    <row r="22" spans="1:15" s="60" customFormat="1" ht="16.8" customHeight="1" x14ac:dyDescent="0.25">
      <c r="A22" s="62"/>
      <c r="B22" s="59"/>
      <c r="C22" s="58"/>
      <c r="D22" s="58"/>
      <c r="E22" s="58"/>
      <c r="F22" s="59"/>
      <c r="G22" s="58"/>
      <c r="H22" s="58"/>
      <c r="I22" s="59"/>
      <c r="J22" s="59"/>
    </row>
    <row r="23" spans="1:15" s="60" customFormat="1" ht="16.8" customHeight="1" x14ac:dyDescent="0.25">
      <c r="A23" s="62"/>
      <c r="B23" s="59"/>
      <c r="C23" s="58"/>
      <c r="D23" s="58"/>
      <c r="E23" s="58"/>
      <c r="F23" s="59"/>
      <c r="G23" s="58"/>
      <c r="H23" s="58"/>
      <c r="I23" s="59"/>
      <c r="J23" s="59"/>
    </row>
    <row r="24" spans="1:15" s="60" customFormat="1" ht="16.8" customHeight="1" x14ac:dyDescent="0.25">
      <c r="A24" s="62"/>
      <c r="B24" s="59"/>
      <c r="C24" s="58"/>
      <c r="D24" s="58"/>
      <c r="E24" s="58"/>
      <c r="F24" s="59"/>
      <c r="G24" s="58"/>
      <c r="H24" s="58"/>
      <c r="I24" s="59"/>
      <c r="J24" s="59"/>
    </row>
    <row r="25" spans="1:15" s="60" customFormat="1" ht="16.8" customHeight="1" x14ac:dyDescent="0.25">
      <c r="A25" s="62"/>
      <c r="B25" s="59"/>
      <c r="C25" s="58"/>
      <c r="D25" s="58"/>
      <c r="E25" s="58"/>
      <c r="F25" s="59"/>
      <c r="G25" s="58"/>
      <c r="H25" s="58"/>
      <c r="I25" s="59"/>
      <c r="J25" s="59"/>
    </row>
    <row r="26" spans="1:15" s="60" customFormat="1" ht="16.8" customHeight="1" x14ac:dyDescent="0.25">
      <c r="A26" s="62"/>
      <c r="B26" s="59"/>
      <c r="C26" s="58"/>
      <c r="D26" s="58"/>
      <c r="E26" s="58"/>
      <c r="F26" s="59"/>
      <c r="G26" s="58"/>
      <c r="H26" s="58"/>
      <c r="I26" s="59"/>
      <c r="J26" s="59"/>
    </row>
    <row r="27" spans="1:15" s="60" customFormat="1" ht="12" customHeight="1" x14ac:dyDescent="0.25">
      <c r="A27" s="61"/>
    </row>
    <row r="28" spans="1:15" s="60" customFormat="1" ht="12" customHeight="1" x14ac:dyDescent="0.25"/>
    <row r="29" spans="1:15" s="60" customFormat="1" ht="12" customHeight="1" x14ac:dyDescent="0.25">
      <c r="A29" s="62"/>
    </row>
    <row r="30" spans="1:15" s="60" customFormat="1" ht="12" customHeight="1" x14ac:dyDescent="0.25">
      <c r="A30" s="61"/>
    </row>
    <row r="31" spans="1:15" s="60" customFormat="1" ht="10.050000000000001" customHeight="1" x14ac:dyDescent="0.25">
      <c r="A31" s="62"/>
      <c r="B31" s="59"/>
      <c r="C31" s="58"/>
      <c r="D31" s="58"/>
      <c r="E31" s="58"/>
      <c r="F31" s="59"/>
      <c r="G31" s="58"/>
      <c r="H31" s="58"/>
      <c r="I31" s="59"/>
    </row>
    <row r="32" spans="1:15" s="60" customFormat="1" ht="10.050000000000001" customHeight="1" x14ac:dyDescent="0.25">
      <c r="A32" s="62"/>
      <c r="B32" s="59"/>
      <c r="C32" s="58"/>
      <c r="D32" s="58"/>
      <c r="E32" s="58"/>
      <c r="F32" s="59"/>
      <c r="G32" s="58"/>
      <c r="H32" s="58"/>
      <c r="I32" s="59"/>
    </row>
    <row r="33" spans="1:10" s="60" customFormat="1" ht="10.050000000000001" customHeight="1" x14ac:dyDescent="0.25">
      <c r="A33" s="62"/>
      <c r="B33" s="59"/>
      <c r="C33" s="58"/>
      <c r="D33" s="58"/>
      <c r="E33" s="58"/>
      <c r="F33" s="59"/>
      <c r="G33" s="58"/>
      <c r="H33" s="58"/>
      <c r="I33" s="59"/>
    </row>
    <row r="34" spans="1:10" s="60" customFormat="1" ht="10.050000000000001" customHeight="1" x14ac:dyDescent="0.25">
      <c r="A34" s="62"/>
      <c r="B34" s="59"/>
      <c r="C34" s="58"/>
      <c r="D34" s="58"/>
      <c r="E34" s="58"/>
      <c r="F34" s="59"/>
      <c r="G34" s="58"/>
      <c r="H34" s="58"/>
      <c r="I34" s="59"/>
      <c r="J34" s="59"/>
    </row>
    <row r="35" spans="1:10" s="60" customFormat="1" ht="10.050000000000001" customHeight="1" x14ac:dyDescent="0.25">
      <c r="A35" s="62"/>
      <c r="B35" s="59"/>
      <c r="C35" s="58"/>
      <c r="D35" s="58"/>
      <c r="E35" s="58"/>
      <c r="F35" s="59"/>
      <c r="G35" s="58"/>
      <c r="H35" s="58"/>
      <c r="I35" s="59"/>
      <c r="J35" s="59"/>
    </row>
    <row r="36" spans="1:10" s="60" customFormat="1" ht="10.050000000000001" customHeight="1" x14ac:dyDescent="0.25">
      <c r="A36" s="62"/>
      <c r="B36" s="59"/>
      <c r="C36" s="58"/>
      <c r="D36" s="58"/>
      <c r="E36" s="58"/>
      <c r="F36" s="59"/>
      <c r="G36" s="58"/>
      <c r="H36" s="58"/>
      <c r="I36" s="59"/>
    </row>
    <row r="37" spans="1:10" s="60" customFormat="1" ht="10.050000000000001" customHeight="1" x14ac:dyDescent="0.25">
      <c r="A37" s="62"/>
      <c r="B37" s="59"/>
      <c r="C37" s="58"/>
      <c r="D37" s="58"/>
      <c r="E37" s="58"/>
      <c r="F37" s="59"/>
      <c r="G37" s="58"/>
      <c r="H37" s="58"/>
      <c r="I37" s="59"/>
    </row>
    <row r="38" spans="1:10" s="60" customFormat="1" ht="10.050000000000001" customHeight="1" x14ac:dyDescent="0.25">
      <c r="A38" s="62"/>
      <c r="B38" s="59"/>
      <c r="C38" s="58"/>
      <c r="D38" s="58"/>
      <c r="E38" s="58"/>
      <c r="F38" s="59"/>
      <c r="G38" s="58"/>
      <c r="H38" s="58"/>
      <c r="I38" s="59"/>
      <c r="J38" s="59"/>
    </row>
    <row r="39" spans="1:10" s="60" customFormat="1" ht="10.050000000000001" customHeight="1" x14ac:dyDescent="0.25">
      <c r="A39" s="62"/>
      <c r="B39" s="59"/>
      <c r="C39" s="58"/>
      <c r="D39" s="58"/>
      <c r="E39" s="58"/>
      <c r="F39" s="59"/>
      <c r="G39" s="58"/>
      <c r="H39" s="58"/>
      <c r="I39" s="59"/>
      <c r="J39" s="59"/>
    </row>
    <row r="40" spans="1:10" s="60" customFormat="1" ht="10.050000000000001" customHeight="1" x14ac:dyDescent="0.25">
      <c r="A40" s="62"/>
      <c r="B40" s="59"/>
      <c r="C40" s="58"/>
      <c r="D40" s="58"/>
      <c r="E40" s="58"/>
      <c r="F40" s="59"/>
      <c r="G40" s="58"/>
      <c r="H40" s="58"/>
      <c r="I40" s="59"/>
    </row>
    <row r="41" spans="1:10" s="60" customFormat="1" ht="10.050000000000001" customHeight="1" x14ac:dyDescent="0.25">
      <c r="A41" s="62"/>
      <c r="B41" s="59"/>
      <c r="C41" s="58"/>
      <c r="D41" s="58"/>
      <c r="E41" s="58"/>
      <c r="F41" s="59"/>
      <c r="G41" s="58"/>
      <c r="H41" s="58"/>
      <c r="I41" s="59"/>
    </row>
    <row r="42" spans="1:10" s="60" customFormat="1" ht="10.050000000000001" customHeight="1" x14ac:dyDescent="0.25">
      <c r="A42" s="62"/>
      <c r="B42" s="59"/>
      <c r="C42" s="58"/>
      <c r="D42" s="58"/>
      <c r="E42" s="58"/>
      <c r="F42" s="59"/>
      <c r="G42" s="58"/>
      <c r="H42" s="58"/>
      <c r="I42" s="59"/>
      <c r="J42" s="59"/>
    </row>
    <row r="43" spans="1:10" s="60" customFormat="1" ht="10.050000000000001" customHeight="1" x14ac:dyDescent="0.25">
      <c r="A43" s="62"/>
      <c r="B43" s="59"/>
      <c r="C43" s="58"/>
      <c r="D43" s="58"/>
      <c r="E43" s="58"/>
      <c r="F43" s="59"/>
      <c r="G43" s="58"/>
      <c r="H43" s="58"/>
      <c r="I43" s="59"/>
    </row>
    <row r="44" spans="1:10" s="60" customFormat="1" ht="10.050000000000001" customHeight="1" x14ac:dyDescent="0.25">
      <c r="A44" s="62"/>
      <c r="B44" s="59"/>
      <c r="C44" s="58"/>
      <c r="D44" s="58"/>
      <c r="E44" s="58"/>
      <c r="F44" s="59"/>
      <c r="G44" s="58"/>
      <c r="H44" s="58"/>
      <c r="I44" s="59"/>
    </row>
    <row r="45" spans="1:10" s="60" customFormat="1" ht="10.050000000000001" customHeight="1" x14ac:dyDescent="0.25">
      <c r="B45" s="59"/>
      <c r="C45" s="58"/>
      <c r="D45" s="58"/>
      <c r="E45" s="58"/>
      <c r="F45" s="59"/>
      <c r="G45" s="58"/>
      <c r="H45" s="58"/>
      <c r="I45" s="59"/>
    </row>
    <row r="46" spans="1:10" s="60" customFormat="1" ht="10.050000000000001" customHeight="1" x14ac:dyDescent="0.25">
      <c r="A46" s="62"/>
      <c r="B46" s="59"/>
      <c r="C46" s="58"/>
      <c r="D46" s="58"/>
      <c r="E46" s="58"/>
      <c r="F46" s="59"/>
      <c r="G46" s="58"/>
      <c r="H46" s="58"/>
      <c r="I46" s="59"/>
    </row>
    <row r="47" spans="1:10" s="60" customFormat="1" ht="10.050000000000001" customHeight="1" x14ac:dyDescent="0.25">
      <c r="A47" s="62"/>
      <c r="B47" s="59"/>
      <c r="C47" s="58"/>
      <c r="D47" s="58"/>
      <c r="E47" s="58"/>
      <c r="F47" s="59"/>
      <c r="G47" s="58"/>
      <c r="H47" s="58"/>
      <c r="I47" s="59"/>
    </row>
    <row r="48" spans="1:10" s="60" customFormat="1" ht="10.050000000000001" customHeight="1" x14ac:dyDescent="0.25">
      <c r="A48" s="62"/>
      <c r="B48" s="59"/>
      <c r="C48" s="58"/>
      <c r="D48" s="58"/>
      <c r="E48" s="58"/>
      <c r="F48" s="59"/>
      <c r="G48" s="58"/>
      <c r="H48" s="58"/>
      <c r="I48" s="59"/>
    </row>
    <row r="49" spans="1:34" s="60" customFormat="1" ht="10.050000000000001" customHeight="1" x14ac:dyDescent="0.25">
      <c r="A49" s="62"/>
      <c r="B49" s="59"/>
      <c r="C49" s="58"/>
      <c r="D49" s="58"/>
      <c r="E49" s="58"/>
      <c r="F49" s="59"/>
      <c r="G49" s="58"/>
      <c r="H49" s="58"/>
      <c r="I49" s="59"/>
    </row>
    <row r="50" spans="1:34" s="60" customFormat="1" ht="10.050000000000001" customHeight="1" x14ac:dyDescent="0.25">
      <c r="A50" s="62"/>
      <c r="B50" s="59"/>
      <c r="C50" s="58"/>
      <c r="D50" s="58"/>
      <c r="E50" s="58"/>
      <c r="F50" s="59"/>
      <c r="G50" s="58"/>
      <c r="H50" s="58"/>
      <c r="I50" s="59"/>
    </row>
    <row r="51" spans="1:34" s="60" customFormat="1" ht="10.050000000000001" customHeight="1" x14ac:dyDescent="0.25">
      <c r="A51" s="62"/>
      <c r="B51" s="59"/>
      <c r="C51" s="58"/>
      <c r="D51" s="58"/>
      <c r="E51" s="58"/>
      <c r="F51" s="59"/>
      <c r="G51" s="58"/>
      <c r="H51" s="58"/>
      <c r="I51" s="59"/>
    </row>
    <row r="52" spans="1:34" s="60" customFormat="1" ht="10.95" customHeight="1" x14ac:dyDescent="0.25">
      <c r="A52" s="62"/>
      <c r="C52" s="58"/>
      <c r="D52" s="58"/>
      <c r="E52" s="58"/>
      <c r="F52" s="59"/>
    </row>
    <row r="53" spans="1:34" s="60" customFormat="1" ht="18.600000000000001" customHeight="1" x14ac:dyDescent="0.25">
      <c r="A53" s="61"/>
      <c r="B53" s="61"/>
      <c r="C53" s="58"/>
      <c r="D53" s="58"/>
      <c r="E53" s="58"/>
      <c r="F53" s="59"/>
      <c r="G53" s="58"/>
      <c r="H53" s="58"/>
      <c r="I53" s="59"/>
      <c r="J53" s="59"/>
    </row>
    <row r="54" spans="1:34" s="60" customFormat="1" ht="18.600000000000001" customHeight="1" x14ac:dyDescent="0.25">
      <c r="A54" s="62"/>
      <c r="B54" s="62"/>
      <c r="C54" s="58"/>
      <c r="D54" s="58"/>
      <c r="E54" s="58"/>
    </row>
    <row r="56" spans="1:34" s="63" customFormat="1" ht="69.599999999999994" customHeight="1" x14ac:dyDescent="0.25">
      <c r="A56" s="53"/>
      <c r="B56" s="21"/>
      <c r="C56" s="21"/>
      <c r="H56" s="65"/>
      <c r="I56" s="65"/>
      <c r="J56" s="65"/>
      <c r="N56" s="66"/>
      <c r="AF56" s="65"/>
      <c r="AG56" s="65"/>
      <c r="AH56" s="65"/>
    </row>
    <row r="57" spans="1:34" x14ac:dyDescent="0.25">
      <c r="A57" s="68"/>
      <c r="B57" s="21"/>
      <c r="C57" s="21"/>
    </row>
    <row r="58" spans="1:34" x14ac:dyDescent="0.25">
      <c r="A58" s="68"/>
      <c r="B58" s="21"/>
      <c r="C58" s="21"/>
    </row>
    <row r="59" spans="1:34" x14ac:dyDescent="0.25">
      <c r="A59" s="69"/>
      <c r="B59" s="21"/>
      <c r="C59" s="21"/>
    </row>
    <row r="60" spans="1:34" x14ac:dyDescent="0.25">
      <c r="A60" s="70"/>
      <c r="B60" s="21"/>
      <c r="C60" s="21"/>
    </row>
    <row r="61" spans="1:34" x14ac:dyDescent="0.25">
      <c r="A61" s="69"/>
      <c r="B61" s="21"/>
      <c r="C61" s="21"/>
    </row>
    <row r="62" spans="1:34" x14ac:dyDescent="0.25">
      <c r="A62" s="68"/>
      <c r="B62" s="81"/>
      <c r="C62" s="68"/>
      <c r="F62" s="73"/>
      <c r="G62" s="74"/>
    </row>
    <row r="63" spans="1:34" x14ac:dyDescent="0.25">
      <c r="A63" s="68"/>
      <c r="B63" s="81"/>
      <c r="C63" s="68"/>
      <c r="F63" s="73"/>
      <c r="G63" s="74"/>
    </row>
    <row r="64" spans="1:34" x14ac:dyDescent="0.25">
      <c r="A64" s="69"/>
      <c r="B64" s="82"/>
      <c r="C64" s="69"/>
      <c r="F64" s="73"/>
      <c r="G64" s="74"/>
    </row>
    <row r="65" spans="1:7" x14ac:dyDescent="0.25">
      <c r="A65" s="68"/>
      <c r="B65" s="81"/>
      <c r="C65" s="68"/>
      <c r="F65" s="73"/>
      <c r="G65" s="73"/>
    </row>
    <row r="66" spans="1:7" x14ac:dyDescent="0.25">
      <c r="A66" s="68"/>
      <c r="B66" s="81"/>
      <c r="C66" s="68"/>
      <c r="F66" s="73"/>
      <c r="G66" s="73"/>
    </row>
    <row r="67" spans="1:7" x14ac:dyDescent="0.25">
      <c r="A67" s="68"/>
      <c r="B67" s="81"/>
      <c r="C67" s="68"/>
      <c r="F67" s="75"/>
      <c r="G67" s="76"/>
    </row>
    <row r="68" spans="1:7" x14ac:dyDescent="0.25">
      <c r="A68" s="68"/>
      <c r="B68" s="81"/>
      <c r="C68" s="68"/>
    </row>
    <row r="69" spans="1:7" x14ac:dyDescent="0.25">
      <c r="A69" s="69"/>
      <c r="B69" s="82"/>
      <c r="C69" s="69"/>
    </row>
    <row r="70" spans="1:7" x14ac:dyDescent="0.25">
      <c r="A70" s="69"/>
      <c r="B70" s="77"/>
      <c r="C70" s="21"/>
    </row>
    <row r="71" spans="1:7" x14ac:dyDescent="0.25">
      <c r="A71" s="70"/>
      <c r="B71" s="21"/>
      <c r="C71" s="21"/>
    </row>
    <row r="72" spans="1:7" x14ac:dyDescent="0.25">
      <c r="A72" s="69"/>
      <c r="B72" s="21"/>
      <c r="C72" s="21"/>
    </row>
    <row r="73" spans="1:7" x14ac:dyDescent="0.25">
      <c r="A73" s="68"/>
      <c r="B73" s="81"/>
      <c r="C73" s="68"/>
      <c r="F73" s="73"/>
      <c r="G73" s="74"/>
    </row>
    <row r="74" spans="1:7" x14ac:dyDescent="0.25">
      <c r="A74" s="68"/>
      <c r="B74" s="81"/>
      <c r="C74" s="68"/>
      <c r="F74" s="73"/>
      <c r="G74" s="74"/>
    </row>
    <row r="75" spans="1:7" x14ac:dyDescent="0.25">
      <c r="A75" s="69"/>
      <c r="B75" s="82"/>
      <c r="C75" s="69"/>
      <c r="F75" s="73"/>
      <c r="G75" s="74"/>
    </row>
    <row r="76" spans="1:7" x14ac:dyDescent="0.25">
      <c r="A76" s="68"/>
      <c r="B76" s="81"/>
      <c r="C76" s="68"/>
      <c r="F76" s="73"/>
      <c r="G76" s="73"/>
    </row>
    <row r="77" spans="1:7" x14ac:dyDescent="0.25">
      <c r="A77" s="68"/>
      <c r="B77" s="81"/>
      <c r="C77" s="68"/>
      <c r="F77" s="73"/>
      <c r="G77" s="73"/>
    </row>
    <row r="78" spans="1:7" x14ac:dyDescent="0.25">
      <c r="A78" s="68"/>
      <c r="B78" s="81"/>
      <c r="C78" s="68"/>
      <c r="F78" s="75"/>
      <c r="G78" s="76"/>
    </row>
    <row r="79" spans="1:7" x14ac:dyDescent="0.25">
      <c r="A79" s="68"/>
      <c r="B79" s="81"/>
      <c r="C79" s="68"/>
    </row>
    <row r="80" spans="1:7" x14ac:dyDescent="0.25">
      <c r="A80" s="69"/>
      <c r="B80" s="82"/>
      <c r="C80" s="69"/>
    </row>
    <row r="81" spans="1:7" x14ac:dyDescent="0.25">
      <c r="A81" s="69"/>
      <c r="B81" s="77"/>
      <c r="C81" s="21"/>
    </row>
    <row r="82" spans="1:7" x14ac:dyDescent="0.25">
      <c r="A82" s="53"/>
      <c r="B82" s="21"/>
      <c r="C82" s="21"/>
    </row>
    <row r="83" spans="1:7" x14ac:dyDescent="0.25">
      <c r="A83" s="69"/>
      <c r="B83" s="21"/>
      <c r="C83" s="21"/>
    </row>
    <row r="84" spans="1:7" x14ac:dyDescent="0.25">
      <c r="A84" s="68"/>
      <c r="B84" s="81"/>
      <c r="C84" s="68"/>
      <c r="F84" s="73"/>
      <c r="G84" s="74"/>
    </row>
    <row r="85" spans="1:7" x14ac:dyDescent="0.25">
      <c r="A85" s="68"/>
      <c r="B85" s="81"/>
      <c r="C85" s="68"/>
      <c r="F85" s="73"/>
      <c r="G85" s="74"/>
    </row>
    <row r="86" spans="1:7" x14ac:dyDescent="0.25">
      <c r="A86" s="69"/>
      <c r="B86" s="82"/>
      <c r="C86" s="69"/>
      <c r="F86" s="73"/>
      <c r="G86" s="74"/>
    </row>
    <row r="87" spans="1:7" x14ac:dyDescent="0.25">
      <c r="A87" s="68"/>
      <c r="B87" s="81"/>
      <c r="C87" s="68"/>
      <c r="F87" s="73"/>
      <c r="G87" s="73"/>
    </row>
    <row r="88" spans="1:7" x14ac:dyDescent="0.25">
      <c r="A88" s="68"/>
      <c r="B88" s="81"/>
      <c r="C88" s="68"/>
      <c r="F88" s="73"/>
      <c r="G88" s="73"/>
    </row>
    <row r="89" spans="1:7" x14ac:dyDescent="0.25">
      <c r="A89" s="68"/>
      <c r="B89" s="81"/>
      <c r="C89" s="68"/>
      <c r="F89" s="75"/>
      <c r="G89" s="76"/>
    </row>
    <row r="90" spans="1:7" x14ac:dyDescent="0.25">
      <c r="A90" s="68"/>
      <c r="B90" s="81"/>
      <c r="C90" s="68"/>
    </row>
    <row r="91" spans="1:7" x14ac:dyDescent="0.25">
      <c r="A91" s="69"/>
      <c r="B91" s="82"/>
      <c r="C91" s="69"/>
    </row>
    <row r="92" spans="1:7" x14ac:dyDescent="0.25">
      <c r="B92" s="77"/>
    </row>
    <row r="95" spans="1:7" x14ac:dyDescent="0.25">
      <c r="A95" s="44"/>
    </row>
    <row r="96" spans="1:7" x14ac:dyDescent="0.25">
      <c r="A96" s="44"/>
      <c r="B96" s="44"/>
    </row>
    <row r="97" spans="1:1" x14ac:dyDescent="0.25">
      <c r="A97" s="83"/>
    </row>
    <row r="98" spans="1:1" x14ac:dyDescent="0.25">
      <c r="A98" s="84"/>
    </row>
    <row r="99" spans="1:1" x14ac:dyDescent="0.25">
      <c r="A99" s="84"/>
    </row>
    <row r="100" spans="1:1" x14ac:dyDescent="0.25">
      <c r="A100" s="84"/>
    </row>
    <row r="101" spans="1:1" x14ac:dyDescent="0.25">
      <c r="A101" s="84"/>
    </row>
    <row r="103" spans="1:1" x14ac:dyDescent="0.25">
      <c r="A103" s="85"/>
    </row>
    <row r="104" spans="1:1" x14ac:dyDescent="0.25">
      <c r="A104" s="86"/>
    </row>
    <row r="105" spans="1:1" x14ac:dyDescent="0.25">
      <c r="A105" s="86"/>
    </row>
    <row r="106" spans="1:1" x14ac:dyDescent="0.25">
      <c r="A106" s="87"/>
    </row>
    <row r="107" spans="1:1" x14ac:dyDescent="0.25">
      <c r="A107" s="84"/>
    </row>
    <row r="108" spans="1:1" x14ac:dyDescent="0.25">
      <c r="A108" s="84"/>
    </row>
    <row r="110" spans="1:1" x14ac:dyDescent="0.25">
      <c r="A110" s="88"/>
    </row>
    <row r="111" spans="1:1" x14ac:dyDescent="0.25">
      <c r="A111" s="88"/>
    </row>
    <row r="112" spans="1:1" x14ac:dyDescent="0.25">
      <c r="A112" s="44"/>
    </row>
    <row r="113" spans="1:7" x14ac:dyDescent="0.25">
      <c r="A113" s="88"/>
    </row>
    <row r="114" spans="1:7" x14ac:dyDescent="0.25">
      <c r="A114" s="88"/>
    </row>
    <row r="115" spans="1:7" x14ac:dyDescent="0.25">
      <c r="A115" s="88"/>
    </row>
    <row r="116" spans="1:7" x14ac:dyDescent="0.25">
      <c r="A116" s="88"/>
    </row>
    <row r="118" spans="1:7" x14ac:dyDescent="0.25">
      <c r="A118" s="53"/>
      <c r="B118" s="21"/>
      <c r="C118" s="21"/>
    </row>
    <row r="119" spans="1:7" x14ac:dyDescent="0.25">
      <c r="A119" s="69"/>
      <c r="B119" s="21"/>
      <c r="C119" s="21"/>
    </row>
    <row r="120" spans="1:7" x14ac:dyDescent="0.25">
      <c r="A120" s="68"/>
      <c r="B120" s="81"/>
      <c r="C120" s="68"/>
      <c r="F120" s="73"/>
      <c r="G120" s="74"/>
    </row>
    <row r="121" spans="1:7" x14ac:dyDescent="0.25">
      <c r="A121" s="68"/>
      <c r="B121" s="81"/>
      <c r="C121" s="68"/>
      <c r="F121" s="73"/>
      <c r="G121" s="74"/>
    </row>
    <row r="122" spans="1:7" x14ac:dyDescent="0.25">
      <c r="A122" s="69"/>
      <c r="B122" s="82"/>
      <c r="C122" s="69"/>
      <c r="F122" s="73"/>
      <c r="G122" s="74"/>
    </row>
    <row r="123" spans="1:7" x14ac:dyDescent="0.25">
      <c r="A123" s="68"/>
      <c r="B123" s="81"/>
      <c r="C123" s="68"/>
      <c r="F123" s="73"/>
      <c r="G123" s="73"/>
    </row>
    <row r="124" spans="1:7" x14ac:dyDescent="0.25">
      <c r="A124" s="68"/>
      <c r="B124" s="81"/>
      <c r="C124" s="68"/>
      <c r="F124" s="73"/>
      <c r="G124" s="73"/>
    </row>
    <row r="125" spans="1:7" x14ac:dyDescent="0.25">
      <c r="A125" s="68"/>
      <c r="B125" s="81"/>
      <c r="C125" s="68"/>
      <c r="F125" s="75"/>
      <c r="G125" s="76"/>
    </row>
    <row r="126" spans="1:7" x14ac:dyDescent="0.25">
      <c r="A126" s="68"/>
      <c r="B126" s="81"/>
      <c r="C126" s="68"/>
    </row>
    <row r="127" spans="1:7" x14ac:dyDescent="0.25">
      <c r="A127" s="69"/>
      <c r="B127" s="82"/>
      <c r="C127" s="69"/>
    </row>
    <row r="128" spans="1:7" x14ac:dyDescent="0.25">
      <c r="B128" s="77"/>
    </row>
    <row r="130" spans="1:7" x14ac:dyDescent="0.25">
      <c r="F130" s="73"/>
      <c r="G130" s="74"/>
    </row>
    <row r="131" spans="1:7" x14ac:dyDescent="0.25">
      <c r="F131" s="73"/>
      <c r="G131" s="74"/>
    </row>
    <row r="132" spans="1:7" ht="14.4" x14ac:dyDescent="0.3">
      <c r="A132" s="89"/>
      <c r="B132" s="90"/>
      <c r="C132" s="90"/>
      <c r="D132" s="90"/>
      <c r="E132" s="90"/>
      <c r="F132" s="73"/>
      <c r="G132" s="73"/>
    </row>
    <row r="133" spans="1:7" x14ac:dyDescent="0.25">
      <c r="F133" s="73"/>
      <c r="G133" s="73"/>
    </row>
    <row r="134" spans="1:7" ht="14.4" x14ac:dyDescent="0.3">
      <c r="A134" s="91"/>
      <c r="B134" s="90"/>
      <c r="C134" s="90"/>
      <c r="D134" s="90"/>
      <c r="E134" s="90"/>
      <c r="F134" s="75"/>
      <c r="G134" s="76"/>
    </row>
    <row r="135" spans="1:7" ht="14.4" x14ac:dyDescent="0.3">
      <c r="A135" s="91"/>
      <c r="B135" s="90"/>
      <c r="C135" s="90"/>
      <c r="D135" s="90"/>
      <c r="E135" s="92"/>
    </row>
    <row r="136" spans="1:7" ht="13.8" x14ac:dyDescent="0.3">
      <c r="A136" s="91"/>
      <c r="B136" s="91"/>
      <c r="C136" s="91"/>
      <c r="D136" s="92"/>
      <c r="E136" s="92"/>
    </row>
    <row r="137" spans="1:7" ht="14.4" x14ac:dyDescent="0.3">
      <c r="A137" s="90"/>
      <c r="B137" s="90"/>
      <c r="C137" s="90"/>
      <c r="D137" s="90"/>
      <c r="E137" s="92"/>
    </row>
    <row r="138" spans="1:7" ht="14.4" x14ac:dyDescent="0.3">
      <c r="A138" s="93"/>
      <c r="B138" s="94"/>
      <c r="C138" s="94"/>
      <c r="D138" s="95"/>
      <c r="E138" s="90"/>
    </row>
    <row r="139" spans="1:7" x14ac:dyDescent="0.25">
      <c r="A139" s="93"/>
      <c r="B139" s="94"/>
      <c r="C139" s="94"/>
      <c r="D139" s="95"/>
      <c r="E139" s="96"/>
    </row>
    <row r="140" spans="1:7" x14ac:dyDescent="0.25">
      <c r="A140" s="93"/>
      <c r="B140" s="94"/>
      <c r="C140" s="94"/>
      <c r="D140" s="95"/>
      <c r="E140" s="96"/>
    </row>
    <row r="141" spans="1:7" ht="14.4" x14ac:dyDescent="0.3">
      <c r="A141" s="90"/>
      <c r="B141" s="90"/>
      <c r="C141" s="91"/>
      <c r="D141" s="90"/>
      <c r="E141" s="97"/>
    </row>
    <row r="142" spans="1:7" ht="14.4" x14ac:dyDescent="0.3">
      <c r="A142" s="90"/>
      <c r="B142" s="90"/>
      <c r="C142" s="90"/>
      <c r="D142" s="90"/>
      <c r="E142" s="92"/>
    </row>
    <row r="143" spans="1:7" ht="14.4" x14ac:dyDescent="0.3">
      <c r="A143" s="91"/>
      <c r="B143" s="90"/>
      <c r="C143" s="90"/>
      <c r="D143" s="92"/>
      <c r="E143" s="92"/>
    </row>
    <row r="144" spans="1:7" ht="14.4" x14ac:dyDescent="0.3">
      <c r="A144" s="91"/>
      <c r="B144" s="90"/>
      <c r="C144" s="90"/>
      <c r="D144" s="92"/>
      <c r="E144" s="92"/>
    </row>
    <row r="145" spans="1:11" ht="14.4" x14ac:dyDescent="0.3">
      <c r="A145" s="90"/>
      <c r="B145" s="90"/>
      <c r="C145" s="90"/>
      <c r="D145" s="92"/>
      <c r="E145" s="92"/>
    </row>
    <row r="146" spans="1:11" ht="14.4" x14ac:dyDescent="0.3">
      <c r="A146" s="93"/>
      <c r="B146" s="90"/>
      <c r="C146" s="90"/>
      <c r="D146" s="98"/>
      <c r="E146" s="90"/>
    </row>
    <row r="147" spans="1:11" ht="14.4" x14ac:dyDescent="0.3">
      <c r="A147" s="93"/>
      <c r="B147" s="90"/>
      <c r="C147" s="90"/>
      <c r="D147" s="98"/>
      <c r="E147" s="96"/>
    </row>
    <row r="148" spans="1:11" ht="14.4" x14ac:dyDescent="0.3">
      <c r="A148" s="93"/>
      <c r="B148" s="90"/>
      <c r="C148" s="90"/>
      <c r="D148" s="98"/>
      <c r="E148" s="96"/>
    </row>
    <row r="149" spans="1:11" ht="14.4" x14ac:dyDescent="0.3">
      <c r="A149" s="90"/>
      <c r="B149" s="91"/>
      <c r="C149" s="90"/>
      <c r="D149" s="90"/>
      <c r="E149" s="97"/>
    </row>
    <row r="158" spans="1:11" x14ac:dyDescent="0.25">
      <c r="A158" s="253"/>
      <c r="B158" s="253"/>
      <c r="C158" s="253"/>
      <c r="D158" s="253"/>
      <c r="E158" s="253"/>
      <c r="F158" s="253"/>
      <c r="G158" s="253"/>
      <c r="H158" s="253"/>
      <c r="I158" s="253"/>
      <c r="J158" s="253"/>
      <c r="K158" s="253"/>
    </row>
    <row r="159" spans="1:11" ht="40.799999999999997" customHeight="1" x14ac:dyDescent="0.25">
      <c r="A159" s="253"/>
      <c r="B159" s="253"/>
      <c r="C159" s="253"/>
      <c r="D159" s="253"/>
      <c r="E159" s="253"/>
      <c r="F159" s="253"/>
      <c r="G159" s="253"/>
      <c r="H159" s="253"/>
      <c r="I159" s="253"/>
      <c r="J159" s="253"/>
      <c r="K159" s="253"/>
    </row>
  </sheetData>
  <mergeCells count="1">
    <mergeCell ref="A158:K15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8"/>
  <sheetViews>
    <sheetView tabSelected="1" zoomScale="75" zoomScaleNormal="75" workbookViewId="0">
      <selection activeCell="S21" sqref="S21"/>
    </sheetView>
  </sheetViews>
  <sheetFormatPr defaultRowHeight="13.8" x14ac:dyDescent="0.3"/>
  <cols>
    <col min="1" max="1" width="12.88671875" style="101" customWidth="1"/>
    <col min="2" max="15" width="8.109375" style="101" customWidth="1"/>
    <col min="16" max="22" width="6.109375" style="101" customWidth="1"/>
    <col min="23" max="25" width="6.5546875" style="101" customWidth="1"/>
    <col min="26" max="28" width="5.109375" style="101" customWidth="1"/>
    <col min="29" max="34" width="6.21875" style="101" customWidth="1"/>
    <col min="35" max="16384" width="8.88671875" style="101"/>
  </cols>
  <sheetData>
    <row r="1" spans="1:23 16384:16384" x14ac:dyDescent="0.3">
      <c r="A1" s="100"/>
      <c r="B1" s="100"/>
      <c r="C1" s="100"/>
      <c r="D1" s="100"/>
      <c r="E1" s="100"/>
      <c r="F1" s="100"/>
      <c r="G1" s="100"/>
      <c r="H1" s="100"/>
      <c r="I1" s="100"/>
      <c r="J1" s="100"/>
      <c r="K1" s="100"/>
      <c r="L1" s="100"/>
      <c r="M1" s="100"/>
      <c r="N1" s="100"/>
      <c r="O1" s="100"/>
    </row>
    <row r="2" spans="1:23 16384:16384" x14ac:dyDescent="0.3">
      <c r="A2" s="100"/>
      <c r="B2" s="100"/>
      <c r="C2" s="100"/>
      <c r="D2" s="100"/>
      <c r="E2" s="100"/>
      <c r="F2" s="100"/>
      <c r="G2" s="100"/>
      <c r="H2" s="100"/>
      <c r="I2" s="100"/>
      <c r="J2" s="100"/>
      <c r="K2" s="100"/>
      <c r="L2" s="100"/>
      <c r="M2" s="100"/>
      <c r="N2" s="100"/>
      <c r="O2" s="100"/>
    </row>
    <row r="3" spans="1:23 16384:16384" x14ac:dyDescent="0.3">
      <c r="A3" s="102"/>
      <c r="B3" s="239">
        <v>1999</v>
      </c>
      <c r="C3" s="239">
        <v>2000</v>
      </c>
      <c r="D3" s="239">
        <v>2001</v>
      </c>
      <c r="E3" s="239">
        <v>2002</v>
      </c>
      <c r="F3" s="239">
        <v>2003</v>
      </c>
      <c r="G3" s="239">
        <v>2004</v>
      </c>
      <c r="H3" s="240">
        <v>2005</v>
      </c>
      <c r="I3" s="240">
        <v>2006</v>
      </c>
      <c r="J3" s="240">
        <v>2007</v>
      </c>
      <c r="K3" s="240">
        <v>2008</v>
      </c>
      <c r="L3" s="240">
        <v>2009</v>
      </c>
      <c r="M3" s="240">
        <v>2010</v>
      </c>
      <c r="N3" s="240">
        <v>2011</v>
      </c>
      <c r="O3" s="100">
        <v>2012</v>
      </c>
    </row>
    <row r="4" spans="1:23 16384:16384" s="104" customFormat="1" ht="13.2" x14ac:dyDescent="0.25">
      <c r="A4" s="103" t="s">
        <v>74</v>
      </c>
      <c r="B4" s="241">
        <v>247336</v>
      </c>
      <c r="C4" s="241">
        <v>247336</v>
      </c>
      <c r="D4" s="241">
        <v>247336</v>
      </c>
      <c r="E4" s="241">
        <v>247336</v>
      </c>
      <c r="F4" s="241">
        <v>247336</v>
      </c>
      <c r="G4" s="241">
        <v>247336</v>
      </c>
      <c r="H4" s="241">
        <v>247336</v>
      </c>
      <c r="I4" s="241">
        <v>247336</v>
      </c>
      <c r="J4" s="241">
        <v>247336</v>
      </c>
      <c r="K4" s="241">
        <v>247336</v>
      </c>
      <c r="L4" s="241">
        <v>247336</v>
      </c>
      <c r="M4" s="241">
        <v>247336</v>
      </c>
      <c r="N4" s="241">
        <v>247336</v>
      </c>
      <c r="O4" s="233">
        <v>247336</v>
      </c>
    </row>
    <row r="5" spans="1:23 16384:16384" x14ac:dyDescent="0.3">
      <c r="A5" s="100" t="s">
        <v>75</v>
      </c>
      <c r="B5" s="184"/>
      <c r="C5" s="242">
        <f>'2000'!$D33</f>
        <v>5139</v>
      </c>
      <c r="D5" s="242"/>
      <c r="E5" s="242">
        <f>'2002'!$D33</f>
        <v>5678</v>
      </c>
      <c r="F5" s="242">
        <f>'2003'!$D33</f>
        <v>5188.8</v>
      </c>
      <c r="G5" s="242">
        <f>'2004'!$D33</f>
        <v>4590.0199999999995</v>
      </c>
      <c r="H5" s="242">
        <f>'2005'!$D33</f>
        <v>4512.5999999999995</v>
      </c>
      <c r="I5" s="242">
        <f>'2006'!$D33</f>
        <v>5253.5999999999995</v>
      </c>
      <c r="J5" s="242">
        <f>'2007'!$D33</f>
        <v>4632</v>
      </c>
      <c r="K5" s="242">
        <f>'2008'!$D33</f>
        <v>5207</v>
      </c>
      <c r="L5" s="242">
        <f>'2009'!$D33</f>
        <v>5482</v>
      </c>
      <c r="M5" s="242">
        <f>'2010'!$D33</f>
        <v>4554</v>
      </c>
      <c r="N5" s="242">
        <f>'2011'!$D33</f>
        <v>4635</v>
      </c>
      <c r="O5" s="99"/>
    </row>
    <row r="6" spans="1:23 16384:16384" x14ac:dyDescent="0.3">
      <c r="A6" s="100" t="s">
        <v>76</v>
      </c>
      <c r="B6" s="184"/>
      <c r="C6" s="242">
        <f>'2000'!$D66</f>
        <v>3632</v>
      </c>
      <c r="D6" s="242"/>
      <c r="E6" s="242">
        <f>'2002'!$D66</f>
        <v>3708</v>
      </c>
      <c r="F6" s="242">
        <f>'2003'!$D66</f>
        <v>2917.0400000000004</v>
      </c>
      <c r="G6" s="242">
        <f>'2004'!$D66</f>
        <v>2466.1280000000002</v>
      </c>
      <c r="H6" s="242">
        <f>'2005'!$D66</f>
        <v>2279.7600000000002</v>
      </c>
      <c r="I6" s="242">
        <f>'2006'!$D66</f>
        <v>1934.3</v>
      </c>
      <c r="J6" s="242">
        <f>'2007'!$D66</f>
        <v>1899</v>
      </c>
      <c r="K6" s="242">
        <f>'2008'!$D66</f>
        <v>2054</v>
      </c>
      <c r="L6" s="242">
        <f>'2009'!$D66</f>
        <v>2444</v>
      </c>
      <c r="M6" s="242">
        <f>'2010'!$D66</f>
        <v>1769</v>
      </c>
      <c r="N6" s="242">
        <f>'2011'!$D66</f>
        <v>1213</v>
      </c>
      <c r="O6" s="99"/>
    </row>
    <row r="7" spans="1:23 16384:16384" x14ac:dyDescent="0.3">
      <c r="A7" s="100" t="s">
        <v>77</v>
      </c>
      <c r="B7" s="184"/>
      <c r="C7" s="184"/>
      <c r="D7" s="184"/>
      <c r="E7" s="184"/>
      <c r="F7" s="184"/>
      <c r="G7" s="184"/>
      <c r="H7" s="184"/>
      <c r="I7" s="184"/>
      <c r="J7" s="184"/>
      <c r="K7" s="184"/>
      <c r="L7" s="184"/>
      <c r="M7" s="184"/>
      <c r="N7" s="184"/>
      <c r="O7"/>
    </row>
    <row r="8" spans="1:23 16384:16384" x14ac:dyDescent="0.3">
      <c r="A8" s="100" t="s">
        <v>78</v>
      </c>
      <c r="B8" s="243"/>
      <c r="C8" s="243">
        <f t="shared" ref="C8:N8" si="0">C7/C4*1000</f>
        <v>0</v>
      </c>
      <c r="D8" s="243"/>
      <c r="E8" s="243">
        <f t="shared" si="0"/>
        <v>0</v>
      </c>
      <c r="F8" s="243">
        <f t="shared" si="0"/>
        <v>0</v>
      </c>
      <c r="G8" s="243">
        <f t="shared" si="0"/>
        <v>0</v>
      </c>
      <c r="H8" s="243">
        <f t="shared" si="0"/>
        <v>0</v>
      </c>
      <c r="I8" s="243">
        <f t="shared" si="0"/>
        <v>0</v>
      </c>
      <c r="J8" s="243">
        <f t="shared" si="0"/>
        <v>0</v>
      </c>
      <c r="K8" s="243">
        <f t="shared" si="0"/>
        <v>0</v>
      </c>
      <c r="L8" s="243">
        <f t="shared" si="0"/>
        <v>0</v>
      </c>
      <c r="M8" s="243">
        <f t="shared" si="0"/>
        <v>0</v>
      </c>
      <c r="N8" s="243">
        <f t="shared" si="0"/>
        <v>0</v>
      </c>
      <c r="O8" s="105"/>
    </row>
    <row r="9" spans="1:23 16384:16384" x14ac:dyDescent="0.3">
      <c r="A9" s="106" t="s">
        <v>88</v>
      </c>
      <c r="B9" s="244"/>
      <c r="C9" s="244">
        <f t="shared" ref="C9:N9" si="1">C5/(C5+C45)</f>
        <v>0.4346980206394857</v>
      </c>
      <c r="D9" s="244"/>
      <c r="E9" s="244">
        <f t="shared" si="1"/>
        <v>0.48409924119703301</v>
      </c>
      <c r="F9" s="244">
        <f t="shared" si="1"/>
        <v>0.48000000000000004</v>
      </c>
      <c r="G9" s="244">
        <f t="shared" si="1"/>
        <v>0.47</v>
      </c>
      <c r="H9" s="244">
        <f t="shared" si="1"/>
        <v>0.45999999999999996</v>
      </c>
      <c r="I9" s="244">
        <f t="shared" si="1"/>
        <v>0.43999999999999995</v>
      </c>
      <c r="J9" s="244">
        <f t="shared" si="1"/>
        <v>0.43743507413353477</v>
      </c>
      <c r="K9" s="244">
        <f t="shared" si="1"/>
        <v>0.47818899807144827</v>
      </c>
      <c r="L9" s="244">
        <f t="shared" si="1"/>
        <v>0.48694261858234145</v>
      </c>
      <c r="M9" s="244">
        <f t="shared" si="1"/>
        <v>0.47064902852418355</v>
      </c>
      <c r="N9" s="244">
        <f t="shared" si="1"/>
        <v>0.47926791438320754</v>
      </c>
      <c r="O9" s="107"/>
    </row>
    <row r="10" spans="1:23 16384:16384" x14ac:dyDescent="0.3">
      <c r="A10" s="106" t="s">
        <v>69</v>
      </c>
      <c r="B10" s="244"/>
      <c r="C10" s="244">
        <f t="shared" ref="C10:N10" si="2">C6/(C6+C46)</f>
        <v>0.45045268510479969</v>
      </c>
      <c r="D10" s="244"/>
      <c r="E10" s="244">
        <f t="shared" si="2"/>
        <v>0.55919167546373094</v>
      </c>
      <c r="F10" s="244">
        <f t="shared" si="2"/>
        <v>0.56000000000000005</v>
      </c>
      <c r="G10" s="244">
        <f t="shared" si="2"/>
        <v>0.55736366656646996</v>
      </c>
      <c r="H10" s="244">
        <f t="shared" si="2"/>
        <v>0.56000000000000005</v>
      </c>
      <c r="I10" s="244">
        <f t="shared" si="2"/>
        <v>0.57999999999999996</v>
      </c>
      <c r="J10" s="244">
        <f t="shared" si="2"/>
        <v>0.51421608448415923</v>
      </c>
      <c r="K10" s="244">
        <f t="shared" si="2"/>
        <v>0.58501851324409004</v>
      </c>
      <c r="L10" s="244">
        <f t="shared" si="2"/>
        <v>0.64366605214643136</v>
      </c>
      <c r="M10" s="244">
        <f t="shared" si="2"/>
        <v>0.59864636209813871</v>
      </c>
      <c r="N10" s="244">
        <f t="shared" si="2"/>
        <v>0.53365596128464587</v>
      </c>
      <c r="O10" s="107"/>
    </row>
    <row r="11" spans="1:23 16384:16384" x14ac:dyDescent="0.3">
      <c r="A11" s="101" t="s">
        <v>97</v>
      </c>
      <c r="B11" s="245"/>
      <c r="C11" s="246">
        <f ca="1">'2006'!$G10</f>
        <v>0</v>
      </c>
      <c r="D11" s="246"/>
      <c r="E11" s="246">
        <f ca="1">'2008'!$G10</f>
        <v>0.63129584352078238</v>
      </c>
      <c r="F11" s="246">
        <f ca="1">'2009'!$G10</f>
        <v>0.50325430032543006</v>
      </c>
      <c r="G11" s="246">
        <f ca="1">'2010'!$G10</f>
        <v>0.46709605152618316</v>
      </c>
      <c r="H11" s="246">
        <f ca="1">'2011'!$G10</f>
        <v>0.49599012954966071</v>
      </c>
      <c r="I11" s="246">
        <f ca="1">'2006'!$G10</f>
        <v>0</v>
      </c>
      <c r="J11" s="246">
        <f ca="1">'2007'!$G10</f>
        <v>1</v>
      </c>
      <c r="K11" s="246">
        <f ca="1">'2008'!$G10</f>
        <v>0.63129584352078238</v>
      </c>
      <c r="L11" s="246">
        <f ca="1">'2009'!$G10</f>
        <v>0.50325430032543006</v>
      </c>
      <c r="M11" s="246">
        <f ca="1">'2010'!$G10</f>
        <v>0.46709605152618316</v>
      </c>
      <c r="N11" s="246">
        <f ca="1">'2011'!$G10</f>
        <v>0.49599012954966071</v>
      </c>
    </row>
    <row r="12" spans="1:23 16384:16384" x14ac:dyDescent="0.3">
      <c r="A12" s="101" t="s">
        <v>98</v>
      </c>
      <c r="B12" s="245"/>
      <c r="C12" s="246">
        <f ca="1">'2006'!$F10</f>
        <v>0</v>
      </c>
      <c r="D12" s="246"/>
      <c r="E12" s="246">
        <f ca="1">'2008'!$F10</f>
        <v>0.71216422799737933</v>
      </c>
      <c r="F12" s="246">
        <f ca="1">'2009'!$F10</f>
        <v>0.68525809273840765</v>
      </c>
      <c r="G12" s="246">
        <f ca="1">'2010'!$F10</f>
        <v>0.68362131905573131</v>
      </c>
      <c r="H12" s="246">
        <f ca="1">'2011'!$F10</f>
        <v>0.62481716235982443</v>
      </c>
      <c r="I12" s="246">
        <f ca="1">'2006'!$F10</f>
        <v>0</v>
      </c>
      <c r="J12" s="246">
        <f ca="1">'2007'!$F10</f>
        <v>1</v>
      </c>
      <c r="K12" s="246">
        <f ca="1">'2008'!$F10</f>
        <v>0.71216422799737933</v>
      </c>
      <c r="L12" s="246">
        <f ca="1">'2009'!$F10</f>
        <v>0.68525809273840765</v>
      </c>
      <c r="M12" s="246">
        <f ca="1">'2010'!$F10</f>
        <v>0.68362131905573131</v>
      </c>
      <c r="N12" s="246">
        <f ca="1">'2011'!$F10</f>
        <v>0.62481716235982443</v>
      </c>
      <c r="XFD12" s="101" t="s">
        <v>99</v>
      </c>
    </row>
    <row r="13" spans="1:23 16384:16384" x14ac:dyDescent="0.3">
      <c r="I13" s="181">
        <f>'2006'!$E62</f>
        <v>5</v>
      </c>
      <c r="J13" s="181">
        <f>'2007'!$E62</f>
        <v>262</v>
      </c>
      <c r="K13" s="181">
        <f>'2008'!$E62</f>
        <v>217</v>
      </c>
      <c r="L13" s="181">
        <f>'2009'!$E62</f>
        <v>7</v>
      </c>
      <c r="M13" s="181">
        <f>'2010'!$E62</f>
        <v>15</v>
      </c>
      <c r="N13" s="181">
        <f>'2011'!$E62</f>
        <v>20</v>
      </c>
      <c r="O13" s="102"/>
      <c r="P13" s="100"/>
      <c r="Q13" s="100"/>
      <c r="R13" s="100"/>
      <c r="S13" s="100"/>
      <c r="T13" s="100"/>
      <c r="U13" s="100"/>
      <c r="V13" s="100"/>
      <c r="W13" s="100"/>
    </row>
    <row r="19" spans="10:23" x14ac:dyDescent="0.3">
      <c r="J19" s="102">
        <v>1999</v>
      </c>
      <c r="K19" s="102">
        <v>2000</v>
      </c>
      <c r="L19" s="102">
        <v>2001</v>
      </c>
      <c r="M19" s="102">
        <v>2002</v>
      </c>
      <c r="O19" s="102"/>
      <c r="P19" s="100"/>
      <c r="Q19" s="100"/>
      <c r="R19" s="100"/>
      <c r="S19" s="100"/>
      <c r="T19" s="100"/>
      <c r="U19" s="100"/>
      <c r="V19" s="100"/>
      <c r="W19" s="100"/>
    </row>
    <row r="20" spans="10:23" x14ac:dyDescent="0.3">
      <c r="N20" s="123"/>
    </row>
    <row r="44" spans="1:15" x14ac:dyDescent="0.3">
      <c r="A44" s="100"/>
      <c r="B44" s="102">
        <v>1999</v>
      </c>
      <c r="C44" s="102">
        <v>2000</v>
      </c>
      <c r="D44" s="102">
        <v>2001</v>
      </c>
      <c r="E44" s="102">
        <v>2002</v>
      </c>
      <c r="F44" s="102">
        <v>2003</v>
      </c>
      <c r="G44" s="102">
        <v>2004</v>
      </c>
      <c r="H44" s="100">
        <v>2005</v>
      </c>
      <c r="I44" s="100">
        <v>2006</v>
      </c>
      <c r="J44" s="100">
        <v>2007</v>
      </c>
      <c r="K44" s="100">
        <v>2008</v>
      </c>
      <c r="L44" s="100">
        <v>2009</v>
      </c>
      <c r="M44" s="100">
        <v>2010</v>
      </c>
      <c r="N44" s="100">
        <v>2011</v>
      </c>
      <c r="O44" s="100">
        <v>2012</v>
      </c>
    </row>
    <row r="45" spans="1:15" x14ac:dyDescent="0.3">
      <c r="A45" s="100" t="s">
        <v>79</v>
      </c>
      <c r="B45" s="99"/>
      <c r="C45" s="237">
        <f>'2000'!$C33</f>
        <v>6683</v>
      </c>
      <c r="D45" s="237"/>
      <c r="E45" s="237">
        <f>'2002'!$C33</f>
        <v>6051</v>
      </c>
      <c r="F45" s="237">
        <f>'2003'!$C33</f>
        <v>5621.2</v>
      </c>
      <c r="G45" s="237">
        <f>'2004'!$C33</f>
        <v>5175.9800000000005</v>
      </c>
      <c r="H45" s="237">
        <f>'2005'!$C33</f>
        <v>5297.4000000000005</v>
      </c>
      <c r="I45" s="237">
        <f>'2006'!$C33</f>
        <v>6686.4000000000005</v>
      </c>
      <c r="J45" s="237">
        <f>'2007'!$C33</f>
        <v>5957</v>
      </c>
      <c r="K45" s="237">
        <f>'2008'!$C33</f>
        <v>5682</v>
      </c>
      <c r="L45" s="237">
        <f>'2009'!$C33</f>
        <v>5776</v>
      </c>
      <c r="M45" s="237">
        <f>'2010'!$C33</f>
        <v>5122</v>
      </c>
      <c r="N45" s="237">
        <f>'2011'!$C33</f>
        <v>5036</v>
      </c>
      <c r="O45" s="99"/>
    </row>
    <row r="46" spans="1:15" x14ac:dyDescent="0.3">
      <c r="A46" s="100" t="s">
        <v>80</v>
      </c>
      <c r="B46" s="99"/>
      <c r="C46" s="237">
        <f>'2000'!$C66</f>
        <v>4431</v>
      </c>
      <c r="D46" s="237"/>
      <c r="E46" s="237">
        <f>'2002'!$C66</f>
        <v>2923</v>
      </c>
      <c r="F46" s="237">
        <f>'2003'!$C66</f>
        <v>2291.9599999999996</v>
      </c>
      <c r="G46" s="237">
        <f>'2004'!$C66</f>
        <v>1958.502</v>
      </c>
      <c r="H46" s="237">
        <f>'2005'!$C66</f>
        <v>1791.2399999999998</v>
      </c>
      <c r="I46" s="237">
        <f>'2006'!$C66</f>
        <v>1400.7</v>
      </c>
      <c r="J46" s="237">
        <f>'2007'!$C66</f>
        <v>1794</v>
      </c>
      <c r="K46" s="237">
        <f>'2008'!$C66</f>
        <v>1457</v>
      </c>
      <c r="L46" s="237">
        <f>'2009'!$C66</f>
        <v>1353</v>
      </c>
      <c r="M46" s="237">
        <f>'2010'!$C66</f>
        <v>1186</v>
      </c>
      <c r="N46" s="237">
        <f>'2011'!$C66</f>
        <v>1060</v>
      </c>
      <c r="O46" s="99"/>
    </row>
    <row r="47" spans="1:15" x14ac:dyDescent="0.3">
      <c r="A47" s="100" t="s">
        <v>81</v>
      </c>
      <c r="B47"/>
      <c r="C47"/>
      <c r="D47"/>
      <c r="E47"/>
      <c r="F47"/>
      <c r="G47"/>
      <c r="H47"/>
      <c r="I47"/>
      <c r="J47"/>
      <c r="K47"/>
      <c r="L47"/>
      <c r="M47"/>
      <c r="N47" s="108"/>
      <c r="O47" s="108"/>
    </row>
    <row r="48" spans="1:15" x14ac:dyDescent="0.3">
      <c r="A48" s="100" t="s">
        <v>78</v>
      </c>
      <c r="B48"/>
      <c r="C48">
        <f t="shared" ref="C48:N48" si="3">C47/C4*1000</f>
        <v>0</v>
      </c>
      <c r="D48"/>
      <c r="E48">
        <f t="shared" si="3"/>
        <v>0</v>
      </c>
      <c r="F48">
        <f t="shared" si="3"/>
        <v>0</v>
      </c>
      <c r="G48">
        <f t="shared" si="3"/>
        <v>0</v>
      </c>
      <c r="H48">
        <f t="shared" si="3"/>
        <v>0</v>
      </c>
      <c r="I48">
        <f t="shared" si="3"/>
        <v>0</v>
      </c>
      <c r="J48">
        <f t="shared" si="3"/>
        <v>0</v>
      </c>
      <c r="K48">
        <f t="shared" si="3"/>
        <v>0</v>
      </c>
      <c r="L48">
        <f t="shared" si="3"/>
        <v>0</v>
      </c>
      <c r="M48">
        <f t="shared" si="3"/>
        <v>0</v>
      </c>
      <c r="N48" s="99">
        <f t="shared" si="3"/>
        <v>0</v>
      </c>
      <c r="O48" s="99"/>
    </row>
    <row r="49" spans="1:15" s="107" customFormat="1" x14ac:dyDescent="0.3">
      <c r="A49" s="107" t="s">
        <v>89</v>
      </c>
      <c r="B49" s="247"/>
      <c r="C49" s="247">
        <f>'2000'!$C80</f>
        <v>0.10401678657074341</v>
      </c>
      <c r="D49" s="247"/>
      <c r="E49" s="247">
        <f>'2002'!$C80</f>
        <v>0</v>
      </c>
      <c r="F49" s="247">
        <f>'2004'!$C80</f>
        <v>0</v>
      </c>
      <c r="G49" s="247">
        <f>'2004'!$C80</f>
        <v>0</v>
      </c>
      <c r="H49" s="247">
        <f>'2006'!$C80</f>
        <v>0</v>
      </c>
      <c r="I49" s="247">
        <f>'2006'!$C80</f>
        <v>0</v>
      </c>
      <c r="J49" s="247">
        <f>'2007'!$C80</f>
        <v>9.1463414634146339E-2</v>
      </c>
      <c r="K49" s="247">
        <f>'2008'!$C80</f>
        <v>0.10049278423090462</v>
      </c>
      <c r="L49" s="247">
        <f>'2009'!$C80</f>
        <v>0.13040446304044631</v>
      </c>
      <c r="M49" s="247">
        <f>'2010'!$C80</f>
        <v>0.10123845095341065</v>
      </c>
      <c r="N49" s="247">
        <f>'2011'!$C80</f>
        <v>8.7382523495300943E-2</v>
      </c>
      <c r="O49" s="247"/>
    </row>
    <row r="50" spans="1:15" x14ac:dyDescent="0.3">
      <c r="A50" s="100"/>
      <c r="B50"/>
      <c r="C50"/>
      <c r="D50"/>
      <c r="E50"/>
      <c r="F50"/>
      <c r="G50"/>
      <c r="H50"/>
      <c r="I50"/>
      <c r="J50"/>
      <c r="K50"/>
      <c r="L50"/>
      <c r="M50"/>
      <c r="N50" s="100"/>
      <c r="O50" s="100"/>
    </row>
    <row r="51" spans="1:15" x14ac:dyDescent="0.3">
      <c r="A51" s="100"/>
      <c r="B51" s="100"/>
      <c r="C51" s="108"/>
      <c r="D51" s="108"/>
      <c r="E51" s="108"/>
      <c r="F51" s="100"/>
      <c r="G51" s="100"/>
      <c r="H51" s="100"/>
      <c r="I51" s="100"/>
      <c r="J51" s="100"/>
      <c r="K51" s="100"/>
      <c r="L51" s="111"/>
      <c r="M51" s="111"/>
      <c r="N51" s="100"/>
      <c r="O51" s="110"/>
    </row>
    <row r="52" spans="1:15" x14ac:dyDescent="0.3">
      <c r="A52" s="100" t="s">
        <v>90</v>
      </c>
      <c r="B52" s="100"/>
      <c r="C52" s="108"/>
      <c r="D52" s="108"/>
      <c r="E52" s="108"/>
      <c r="F52" s="100"/>
      <c r="G52" s="100"/>
      <c r="H52" s="100"/>
      <c r="I52" s="100"/>
      <c r="J52" s="100"/>
      <c r="K52" s="100"/>
      <c r="L52" s="111"/>
      <c r="M52" s="111"/>
      <c r="N52" s="100"/>
      <c r="O52" s="110"/>
    </row>
    <row r="53" spans="1:15" x14ac:dyDescent="0.3">
      <c r="A53" s="100"/>
      <c r="B53" s="102"/>
      <c r="C53" s="102">
        <v>2000</v>
      </c>
      <c r="D53" s="102"/>
      <c r="E53" s="102">
        <v>2002</v>
      </c>
      <c r="F53" s="102">
        <v>2003</v>
      </c>
      <c r="G53" s="102">
        <v>2004</v>
      </c>
      <c r="H53" s="100">
        <v>2005</v>
      </c>
      <c r="I53" s="100">
        <v>2006</v>
      </c>
      <c r="J53" s="100">
        <v>2007</v>
      </c>
      <c r="K53" s="100">
        <v>2008</v>
      </c>
      <c r="L53" s="100">
        <v>2009</v>
      </c>
      <c r="M53" s="100">
        <v>2010</v>
      </c>
      <c r="N53" s="100">
        <v>2011</v>
      </c>
      <c r="O53" s="100"/>
    </row>
    <row r="54" spans="1:15" x14ac:dyDescent="0.3">
      <c r="A54" s="100" t="s">
        <v>85</v>
      </c>
      <c r="B54" s="100"/>
      <c r="C54" s="238">
        <f t="shared" ref="C54:N54" si="4">C5+C45</f>
        <v>11822</v>
      </c>
      <c r="D54" s="238"/>
      <c r="E54" s="238">
        <f t="shared" si="4"/>
        <v>11729</v>
      </c>
      <c r="F54" s="238">
        <f t="shared" si="4"/>
        <v>10810</v>
      </c>
      <c r="G54" s="238">
        <f t="shared" si="4"/>
        <v>9766</v>
      </c>
      <c r="H54" s="238">
        <f t="shared" si="4"/>
        <v>9810</v>
      </c>
      <c r="I54" s="238">
        <f t="shared" si="4"/>
        <v>11940</v>
      </c>
      <c r="J54" s="238">
        <f t="shared" si="4"/>
        <v>10589</v>
      </c>
      <c r="K54" s="238">
        <f t="shared" si="4"/>
        <v>10889</v>
      </c>
      <c r="L54" s="238">
        <f t="shared" si="4"/>
        <v>11258</v>
      </c>
      <c r="M54" s="238">
        <f t="shared" si="4"/>
        <v>9676</v>
      </c>
      <c r="N54" s="238">
        <f t="shared" si="4"/>
        <v>9671</v>
      </c>
      <c r="O54" s="100"/>
    </row>
    <row r="55" spans="1:15" x14ac:dyDescent="0.3">
      <c r="A55" s="100" t="s">
        <v>86</v>
      </c>
      <c r="B55" s="100"/>
      <c r="C55" s="238">
        <f t="shared" ref="C55:N55" si="5">C6+C46</f>
        <v>8063</v>
      </c>
      <c r="D55" s="238"/>
      <c r="E55" s="238">
        <f t="shared" si="5"/>
        <v>6631</v>
      </c>
      <c r="F55" s="238">
        <f t="shared" si="5"/>
        <v>5209</v>
      </c>
      <c r="G55" s="238">
        <f t="shared" si="5"/>
        <v>4424.63</v>
      </c>
      <c r="H55" s="238">
        <f t="shared" si="5"/>
        <v>4071</v>
      </c>
      <c r="I55" s="238">
        <f t="shared" si="5"/>
        <v>3335</v>
      </c>
      <c r="J55" s="238">
        <f t="shared" si="5"/>
        <v>3693</v>
      </c>
      <c r="K55" s="238">
        <f t="shared" si="5"/>
        <v>3511</v>
      </c>
      <c r="L55" s="238">
        <f t="shared" si="5"/>
        <v>3797</v>
      </c>
      <c r="M55" s="238">
        <f t="shared" si="5"/>
        <v>2955</v>
      </c>
      <c r="N55" s="238">
        <f t="shared" si="5"/>
        <v>2273</v>
      </c>
      <c r="O55" s="100"/>
    </row>
    <row r="56" spans="1:15" x14ac:dyDescent="0.3">
      <c r="A56" s="100" t="s">
        <v>87</v>
      </c>
      <c r="B56" s="100"/>
      <c r="C56" s="100">
        <f t="shared" ref="C56:N56" si="6">C7+C47</f>
        <v>0</v>
      </c>
      <c r="D56" s="100"/>
      <c r="E56" s="100">
        <f t="shared" si="6"/>
        <v>0</v>
      </c>
      <c r="F56" s="100">
        <f t="shared" si="6"/>
        <v>0</v>
      </c>
      <c r="G56" s="100">
        <f t="shared" si="6"/>
        <v>0</v>
      </c>
      <c r="H56" s="100">
        <f t="shared" si="6"/>
        <v>0</v>
      </c>
      <c r="I56" s="100">
        <f t="shared" si="6"/>
        <v>0</v>
      </c>
      <c r="J56" s="100">
        <f t="shared" si="6"/>
        <v>0</v>
      </c>
      <c r="K56" s="100">
        <f t="shared" si="6"/>
        <v>0</v>
      </c>
      <c r="L56" s="100">
        <f t="shared" si="6"/>
        <v>0</v>
      </c>
      <c r="M56" s="100">
        <f t="shared" si="6"/>
        <v>0</v>
      </c>
      <c r="N56" s="100">
        <f t="shared" si="6"/>
        <v>0</v>
      </c>
      <c r="O56" s="100"/>
    </row>
    <row r="57" spans="1:15" x14ac:dyDescent="0.3">
      <c r="A57" s="100" t="s">
        <v>82</v>
      </c>
      <c r="B57" s="105"/>
      <c r="C57" s="105">
        <f t="shared" ref="C57:M57" si="7">C54/C$4*1000</f>
        <v>47.797328330691847</v>
      </c>
      <c r="D57" s="105"/>
      <c r="E57" s="105">
        <f t="shared" si="7"/>
        <v>47.42132160300158</v>
      </c>
      <c r="F57" s="105">
        <f t="shared" si="7"/>
        <v>43.705728240126795</v>
      </c>
      <c r="G57" s="105">
        <f t="shared" si="7"/>
        <v>39.484749490571531</v>
      </c>
      <c r="H57" s="105">
        <f t="shared" si="7"/>
        <v>39.662645146683055</v>
      </c>
      <c r="I57" s="105">
        <f t="shared" si="7"/>
        <v>48.274412135718208</v>
      </c>
      <c r="J57" s="105">
        <f t="shared" si="7"/>
        <v>42.812206876475727</v>
      </c>
      <c r="K57" s="105">
        <f t="shared" si="7"/>
        <v>44.025131804508845</v>
      </c>
      <c r="L57" s="105">
        <f t="shared" si="7"/>
        <v>45.517029465989587</v>
      </c>
      <c r="M57" s="105">
        <f t="shared" si="7"/>
        <v>39.120872012161591</v>
      </c>
      <c r="N57" s="105">
        <f t="shared" ref="N57" si="8">N54/N$4*1000</f>
        <v>39.100656596694371</v>
      </c>
      <c r="O57" s="105"/>
    </row>
    <row r="58" spans="1:15" x14ac:dyDescent="0.3">
      <c r="A58" s="100" t="s">
        <v>83</v>
      </c>
      <c r="B58" s="105"/>
      <c r="C58" s="105">
        <f t="shared" ref="C58:M59" si="9">C55/C$4*1000</f>
        <v>32.599378982436846</v>
      </c>
      <c r="D58" s="105"/>
      <c r="E58" s="105">
        <f t="shared" si="9"/>
        <v>26.809683992625416</v>
      </c>
      <c r="F58" s="105">
        <f t="shared" si="9"/>
        <v>21.060419833748426</v>
      </c>
      <c r="G58" s="105">
        <f t="shared" si="9"/>
        <v>17.889146747743958</v>
      </c>
      <c r="H58" s="105">
        <f t="shared" si="9"/>
        <v>16.459391273409452</v>
      </c>
      <c r="I58" s="105">
        <f t="shared" si="9"/>
        <v>13.483682116634862</v>
      </c>
      <c r="J58" s="105">
        <f t="shared" si="9"/>
        <v>14.931105864087717</v>
      </c>
      <c r="K58" s="105">
        <f t="shared" si="9"/>
        <v>14.195264741080958</v>
      </c>
      <c r="L58" s="105">
        <f t="shared" si="9"/>
        <v>15.351586505805868</v>
      </c>
      <c r="M58" s="105">
        <f t="shared" si="9"/>
        <v>11.947310541126242</v>
      </c>
      <c r="N58" s="105">
        <f t="shared" ref="N58" si="10">N55/N$4*1000</f>
        <v>9.1899278713976127</v>
      </c>
      <c r="O58" s="105"/>
    </row>
    <row r="59" spans="1:15" x14ac:dyDescent="0.3">
      <c r="A59" s="100" t="s">
        <v>84</v>
      </c>
      <c r="B59" s="105"/>
      <c r="C59" s="105">
        <f t="shared" si="9"/>
        <v>0</v>
      </c>
      <c r="D59" s="105"/>
      <c r="E59" s="105">
        <f t="shared" si="9"/>
        <v>0</v>
      </c>
      <c r="F59" s="105">
        <f t="shared" si="9"/>
        <v>0</v>
      </c>
      <c r="G59" s="105">
        <f t="shared" si="9"/>
        <v>0</v>
      </c>
      <c r="H59" s="105">
        <f t="shared" si="9"/>
        <v>0</v>
      </c>
      <c r="I59" s="105">
        <f t="shared" si="9"/>
        <v>0</v>
      </c>
      <c r="J59" s="105">
        <f t="shared" si="9"/>
        <v>0</v>
      </c>
      <c r="K59" s="105">
        <f t="shared" si="9"/>
        <v>0</v>
      </c>
      <c r="L59" s="105">
        <f t="shared" si="9"/>
        <v>0</v>
      </c>
      <c r="M59" s="105">
        <f t="shared" si="9"/>
        <v>0</v>
      </c>
      <c r="N59" s="105">
        <f t="shared" ref="N59" si="11">N56/N$4*1000</f>
        <v>0</v>
      </c>
      <c r="O59" s="105"/>
    </row>
    <row r="60" spans="1:15" x14ac:dyDescent="0.3">
      <c r="A60" s="100" t="s">
        <v>100</v>
      </c>
      <c r="B60" s="125"/>
      <c r="C60" s="125">
        <f>'2000'!$E$78</f>
        <v>0.31285250384549651</v>
      </c>
      <c r="D60" s="125"/>
      <c r="E60" s="125">
        <f>'2002'!$E$78</f>
        <v>0</v>
      </c>
      <c r="F60" s="125">
        <f>'2004'!$E$78</f>
        <v>0</v>
      </c>
      <c r="G60" s="125">
        <f>'2004'!$E$78</f>
        <v>0</v>
      </c>
      <c r="H60" s="125">
        <f>'2006'!$E$78</f>
        <v>0</v>
      </c>
      <c r="I60" s="125">
        <f>'2006'!$E$78</f>
        <v>0</v>
      </c>
      <c r="J60" s="125">
        <f>'2007'!$E$78</f>
        <v>0.66862385321100914</v>
      </c>
      <c r="K60" s="125">
        <f>'2008'!$E$78</f>
        <v>0.60552649533773029</v>
      </c>
      <c r="L60" s="125">
        <f>'2009'!$E$78</f>
        <v>0.67852221839476401</v>
      </c>
      <c r="M60" s="125">
        <f>'2010'!$E$78</f>
        <v>0.70166030731153961</v>
      </c>
      <c r="N60" s="125">
        <f>'2011'!$E$78</f>
        <v>0.76453704687998303</v>
      </c>
      <c r="O60" s="125"/>
    </row>
    <row r="61" spans="1:15" x14ac:dyDescent="0.3">
      <c r="A61" s="110"/>
      <c r="B61" s="110"/>
      <c r="C61" s="110"/>
      <c r="D61" s="110"/>
      <c r="E61" s="110"/>
      <c r="F61" s="110"/>
      <c r="G61" s="110"/>
      <c r="H61" s="110"/>
    </row>
    <row r="62" spans="1:15" x14ac:dyDescent="0.3">
      <c r="A62" s="110"/>
      <c r="B62" s="110"/>
      <c r="C62" s="110"/>
      <c r="D62" s="110"/>
      <c r="E62" s="110"/>
      <c r="F62" s="110"/>
      <c r="G62" s="110"/>
      <c r="H62" s="110"/>
    </row>
    <row r="64" spans="1:15" x14ac:dyDescent="0.3">
      <c r="A64" s="102"/>
      <c r="B64" s="102"/>
      <c r="C64" s="102"/>
      <c r="D64" s="102"/>
      <c r="E64" s="102"/>
      <c r="F64" s="102"/>
      <c r="G64" s="102"/>
    </row>
    <row r="65" spans="1:41" x14ac:dyDescent="0.3">
      <c r="A65" s="100"/>
      <c r="B65" s="102"/>
      <c r="C65" s="102"/>
      <c r="D65" s="102"/>
      <c r="E65" s="102"/>
      <c r="F65" s="102"/>
      <c r="G65" s="102"/>
      <c r="H65" s="100"/>
      <c r="I65" s="100"/>
      <c r="J65" s="100"/>
      <c r="K65" s="100"/>
      <c r="L65" s="100"/>
      <c r="M65" s="100"/>
      <c r="N65" s="100"/>
      <c r="O65" s="100"/>
    </row>
    <row r="66" spans="1:41" x14ac:dyDescent="0.3">
      <c r="A66" s="102"/>
      <c r="B66" s="109"/>
      <c r="C66" s="102"/>
      <c r="D66" s="102"/>
      <c r="E66" s="102"/>
      <c r="F66" s="102"/>
      <c r="G66" s="102"/>
      <c r="M66" s="110"/>
      <c r="N66" s="110"/>
      <c r="O66" s="110"/>
    </row>
    <row r="67" spans="1:41" x14ac:dyDescent="0.3">
      <c r="A67" s="102"/>
      <c r="B67" s="109"/>
      <c r="C67" s="102"/>
      <c r="D67" s="102"/>
      <c r="E67" s="102"/>
      <c r="F67" s="102"/>
      <c r="G67" s="102"/>
      <c r="L67" s="110"/>
      <c r="M67" s="110"/>
      <c r="N67" s="110"/>
      <c r="O67" s="110"/>
    </row>
    <row r="68" spans="1:41" x14ac:dyDescent="0.3">
      <c r="A68" s="102"/>
      <c r="B68" s="112"/>
      <c r="C68" s="112"/>
      <c r="D68" s="112"/>
      <c r="E68" s="112"/>
      <c r="F68" s="112"/>
      <c r="G68" s="112"/>
    </row>
    <row r="69" spans="1:41" x14ac:dyDescent="0.3">
      <c r="A69" s="102"/>
      <c r="B69" s="109"/>
      <c r="C69" s="109"/>
      <c r="D69" s="109"/>
      <c r="E69" s="109"/>
      <c r="F69" s="109"/>
      <c r="G69" s="109"/>
    </row>
    <row r="70" spans="1:41" x14ac:dyDescent="0.3">
      <c r="A70" s="102"/>
      <c r="B70" s="112"/>
      <c r="C70" s="112"/>
      <c r="D70" s="112"/>
      <c r="E70" s="112"/>
      <c r="F70" s="112"/>
      <c r="G70" s="112"/>
    </row>
    <row r="71" spans="1:41" x14ac:dyDescent="0.3">
      <c r="A71" s="102"/>
      <c r="B71" s="112"/>
      <c r="C71" s="112"/>
      <c r="D71" s="112"/>
      <c r="E71" s="112"/>
      <c r="F71" s="112"/>
      <c r="G71" s="112"/>
    </row>
    <row r="72" spans="1:41" x14ac:dyDescent="0.3">
      <c r="A72" s="102"/>
      <c r="B72" s="112"/>
      <c r="C72" s="112"/>
      <c r="D72" s="112"/>
      <c r="E72" s="112"/>
      <c r="F72" s="112"/>
      <c r="G72" s="112"/>
    </row>
    <row r="73" spans="1:41" x14ac:dyDescent="0.3">
      <c r="A73" s="102"/>
    </row>
    <row r="74" spans="1:41" x14ac:dyDescent="0.3">
      <c r="H74" s="100"/>
      <c r="I74" s="100"/>
      <c r="J74" s="100"/>
      <c r="K74" s="100"/>
      <c r="L74" s="100"/>
      <c r="M74" s="100"/>
      <c r="N74" s="100"/>
      <c r="O74" s="100"/>
    </row>
    <row r="75" spans="1:41" x14ac:dyDescent="0.3">
      <c r="M75" s="110"/>
      <c r="N75" s="110"/>
      <c r="O75" s="110"/>
    </row>
    <row r="76" spans="1:41" x14ac:dyDescent="0.3">
      <c r="J76" s="110"/>
      <c r="L76" s="110"/>
      <c r="M76" s="110"/>
      <c r="N76" s="110"/>
      <c r="O76" s="110"/>
    </row>
    <row r="77" spans="1:41" x14ac:dyDescent="0.3">
      <c r="K77" s="110"/>
      <c r="L77" s="110"/>
      <c r="M77" s="110"/>
      <c r="N77" s="110"/>
      <c r="O77" s="110"/>
    </row>
    <row r="78" spans="1:41" x14ac:dyDescent="0.3">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x14ac:dyDescent="0.3">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x14ac:dyDescent="0.3">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x14ac:dyDescent="0.3">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x14ac:dyDescent="0.3">
      <c r="A82" s="113"/>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x14ac:dyDescent="0.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x14ac:dyDescent="0.3">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x14ac:dyDescent="0.3">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x14ac:dyDescent="0.3">
      <c r="A86" s="114"/>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x14ac:dyDescent="0.3">
      <c r="A87" s="114"/>
      <c r="B87" s="114"/>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3">
      <c r="B88" s="114"/>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3">
      <c r="A89" s="114"/>
      <c r="B89" s="114"/>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3">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3">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3">
      <c r="A92" s="114"/>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3">
      <c r="A93" s="114"/>
      <c r="B93" s="114"/>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3">
      <c r="B94" s="11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3">
      <c r="A95" s="114"/>
      <c r="B95" s="114"/>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3">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3">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3">
      <c r="A98" s="114"/>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3">
      <c r="A99" s="114"/>
      <c r="B99" s="114"/>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3">
      <c r="B100" s="114"/>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3">
      <c r="A101" s="114"/>
      <c r="B101" s="114"/>
      <c r="C101" s="114"/>
      <c r="D101" s="122"/>
      <c r="E101" s="118"/>
      <c r="F101" s="118"/>
      <c r="G101" s="119"/>
    </row>
    <row r="102" spans="1:41" x14ac:dyDescent="0.3">
      <c r="C102" s="120"/>
      <c r="D102" s="120"/>
      <c r="E102" s="121"/>
      <c r="F102" s="121"/>
      <c r="G102" s="116"/>
    </row>
    <row r="103" spans="1:41" x14ac:dyDescent="0.3">
      <c r="E103" s="115"/>
    </row>
    <row r="104" spans="1:41" x14ac:dyDescent="0.3">
      <c r="A104" s="114"/>
      <c r="D104" s="114"/>
    </row>
    <row r="105" spans="1:41" x14ac:dyDescent="0.3">
      <c r="A105" s="114"/>
      <c r="B105" s="114"/>
      <c r="C105" s="114"/>
      <c r="E105" s="115"/>
      <c r="F105" s="115"/>
      <c r="G105" s="116"/>
    </row>
    <row r="106" spans="1:41" x14ac:dyDescent="0.3">
      <c r="B106" s="114"/>
      <c r="C106" s="114"/>
      <c r="D106" s="110"/>
      <c r="E106" s="115"/>
      <c r="F106" s="115"/>
      <c r="G106" s="116"/>
    </row>
    <row r="107" spans="1:41" x14ac:dyDescent="0.3">
      <c r="A107" s="114"/>
      <c r="B107" s="114"/>
      <c r="C107" s="114"/>
      <c r="D107" s="117"/>
      <c r="E107" s="118"/>
      <c r="F107" s="118"/>
      <c r="G107" s="119"/>
    </row>
    <row r="108" spans="1:41" x14ac:dyDescent="0.3">
      <c r="C108" s="120"/>
      <c r="D108" s="120"/>
      <c r="E108" s="121"/>
      <c r="F108" s="121"/>
      <c r="G108" s="116"/>
    </row>
    <row r="109" spans="1:41" x14ac:dyDescent="0.3">
      <c r="E109" s="115"/>
    </row>
    <row r="110" spans="1:41" x14ac:dyDescent="0.3">
      <c r="A110" s="114"/>
      <c r="D110" s="114"/>
    </row>
    <row r="111" spans="1:41" x14ac:dyDescent="0.3">
      <c r="A111" s="114"/>
      <c r="B111" s="114"/>
      <c r="C111" s="114"/>
      <c r="E111" s="115"/>
      <c r="F111" s="115"/>
      <c r="G111" s="116"/>
    </row>
    <row r="112" spans="1:41" x14ac:dyDescent="0.3">
      <c r="B112" s="114"/>
      <c r="C112" s="114"/>
      <c r="E112" s="115"/>
      <c r="F112" s="115"/>
      <c r="G112" s="116"/>
    </row>
    <row r="113" spans="1:10" x14ac:dyDescent="0.3">
      <c r="A113" s="114"/>
      <c r="B113" s="114"/>
      <c r="C113" s="114"/>
      <c r="D113" s="117"/>
      <c r="E113" s="118"/>
      <c r="F113" s="118"/>
      <c r="G113" s="119"/>
    </row>
    <row r="114" spans="1:10" x14ac:dyDescent="0.3">
      <c r="C114" s="120"/>
      <c r="D114" s="120"/>
      <c r="E114" s="121"/>
      <c r="F114" s="121"/>
      <c r="G114" s="116"/>
    </row>
    <row r="115" spans="1:10" x14ac:dyDescent="0.3">
      <c r="C115" s="120"/>
      <c r="D115" s="120"/>
      <c r="E115" s="121"/>
      <c r="F115" s="121"/>
      <c r="G115" s="116"/>
      <c r="J115" s="110"/>
    </row>
    <row r="116" spans="1:10" x14ac:dyDescent="0.3">
      <c r="A116" s="114"/>
      <c r="D116" s="114"/>
    </row>
    <row r="117" spans="1:10" x14ac:dyDescent="0.3">
      <c r="A117" s="114"/>
      <c r="B117" s="114"/>
      <c r="C117" s="114"/>
      <c r="E117" s="115"/>
      <c r="F117" s="115"/>
      <c r="G117" s="116"/>
    </row>
    <row r="118" spans="1:10" x14ac:dyDescent="0.3">
      <c r="B118" s="114"/>
      <c r="C118" s="114"/>
      <c r="D118" s="110"/>
      <c r="F118" s="115"/>
      <c r="G118" s="116"/>
    </row>
    <row r="119" spans="1:10" x14ac:dyDescent="0.3">
      <c r="A119" s="114"/>
      <c r="B119" s="114"/>
      <c r="C119" s="114"/>
      <c r="D119" s="117"/>
      <c r="E119" s="118"/>
      <c r="F119" s="118"/>
      <c r="G119" s="116"/>
    </row>
    <row r="120" spans="1:10" x14ac:dyDescent="0.3">
      <c r="C120" s="120"/>
      <c r="D120" s="120"/>
      <c r="E120" s="121"/>
      <c r="F120" s="121"/>
      <c r="G120" s="116"/>
    </row>
    <row r="121" spans="1:10" x14ac:dyDescent="0.3">
      <c r="C121" s="120"/>
      <c r="D121" s="120"/>
      <c r="E121" s="121"/>
      <c r="F121" s="121"/>
      <c r="G121" s="116"/>
    </row>
    <row r="122" spans="1:10" x14ac:dyDescent="0.3">
      <c r="C122" s="120"/>
      <c r="D122" s="120"/>
      <c r="E122" s="121"/>
      <c r="F122" s="121"/>
      <c r="G122" s="116"/>
    </row>
    <row r="123" spans="1:10" x14ac:dyDescent="0.3">
      <c r="A123" s="114"/>
      <c r="E123" s="115"/>
    </row>
    <row r="124" spans="1:10" x14ac:dyDescent="0.3">
      <c r="D124" s="114"/>
    </row>
    <row r="125" spans="1:10" x14ac:dyDescent="0.3">
      <c r="A125" s="114"/>
      <c r="B125" s="114"/>
      <c r="C125" s="114"/>
      <c r="E125" s="115"/>
      <c r="F125" s="115"/>
      <c r="G125" s="116"/>
    </row>
    <row r="126" spans="1:10" x14ac:dyDescent="0.3">
      <c r="B126" s="114"/>
      <c r="C126" s="114"/>
      <c r="E126" s="115"/>
      <c r="F126" s="115"/>
      <c r="G126" s="116"/>
    </row>
    <row r="127" spans="1:10" x14ac:dyDescent="0.3">
      <c r="A127" s="114"/>
      <c r="B127" s="114"/>
      <c r="C127" s="114"/>
      <c r="D127" s="122"/>
      <c r="E127" s="118"/>
      <c r="F127" s="118"/>
      <c r="G127" s="119"/>
    </row>
    <row r="128" spans="1:10" x14ac:dyDescent="0.3">
      <c r="C128" s="120"/>
      <c r="D128" s="120"/>
      <c r="E128" s="121"/>
      <c r="F128" s="121"/>
      <c r="G128" s="116"/>
    </row>
    <row r="130" spans="1:8" x14ac:dyDescent="0.3">
      <c r="E130" s="114"/>
    </row>
    <row r="131" spans="1:8" x14ac:dyDescent="0.3">
      <c r="A131" s="114"/>
      <c r="B131" s="114"/>
      <c r="C131" s="114"/>
      <c r="D131" s="120"/>
      <c r="F131" s="115"/>
      <c r="G131" s="115"/>
      <c r="H131" s="116"/>
    </row>
    <row r="132" spans="1:8" x14ac:dyDescent="0.3">
      <c r="B132" s="114"/>
      <c r="C132" s="114"/>
      <c r="D132" s="120"/>
      <c r="E132" s="120"/>
      <c r="F132" s="115"/>
      <c r="G132" s="115"/>
      <c r="H132" s="116"/>
    </row>
    <row r="133" spans="1:8" x14ac:dyDescent="0.3">
      <c r="A133" s="114"/>
      <c r="B133" s="114"/>
      <c r="C133" s="114"/>
      <c r="D133" s="120"/>
      <c r="E133" s="122"/>
      <c r="F133" s="118"/>
      <c r="G133" s="118"/>
      <c r="H133" s="119"/>
    </row>
    <row r="134" spans="1:8" x14ac:dyDescent="0.3">
      <c r="A134" s="114"/>
      <c r="B134" s="114"/>
      <c r="C134" s="114"/>
      <c r="D134" s="120"/>
      <c r="E134" s="120"/>
      <c r="F134" s="121"/>
      <c r="G134" s="121"/>
      <c r="H134" s="116"/>
    </row>
    <row r="135" spans="1:8" x14ac:dyDescent="0.3">
      <c r="A135" s="114"/>
      <c r="B135" s="114"/>
      <c r="C135" s="114"/>
      <c r="D135" s="120"/>
      <c r="E135" s="120"/>
    </row>
    <row r="137" spans="1:8" x14ac:dyDescent="0.3">
      <c r="A137" s="114"/>
      <c r="D137" s="114"/>
    </row>
    <row r="138" spans="1:8" x14ac:dyDescent="0.3">
      <c r="A138" s="114"/>
      <c r="B138" s="114"/>
      <c r="C138" s="114"/>
      <c r="E138" s="115"/>
      <c r="F138" s="115"/>
      <c r="G138" s="119"/>
    </row>
    <row r="139" spans="1:8" x14ac:dyDescent="0.3">
      <c r="B139" s="114"/>
      <c r="C139" s="114"/>
      <c r="E139" s="115"/>
      <c r="F139" s="115"/>
      <c r="G139" s="116"/>
    </row>
    <row r="140" spans="1:8" x14ac:dyDescent="0.3">
      <c r="A140" s="114"/>
      <c r="B140" s="114"/>
      <c r="C140" s="114"/>
      <c r="D140" s="117"/>
      <c r="E140" s="118"/>
      <c r="F140" s="118"/>
      <c r="G140" s="119"/>
    </row>
    <row r="141" spans="1:8" x14ac:dyDescent="0.3">
      <c r="C141" s="120"/>
      <c r="D141" s="120"/>
      <c r="E141" s="121"/>
      <c r="F141" s="121"/>
      <c r="G141" s="116"/>
    </row>
    <row r="142" spans="1:8" x14ac:dyDescent="0.3">
      <c r="E142" s="115"/>
    </row>
    <row r="143" spans="1:8" x14ac:dyDescent="0.3">
      <c r="A143" s="114"/>
      <c r="D143" s="114"/>
    </row>
    <row r="144" spans="1:8" x14ac:dyDescent="0.3">
      <c r="A144" s="114"/>
      <c r="B144" s="114"/>
      <c r="C144" s="114"/>
      <c r="E144" s="115"/>
      <c r="F144" s="115"/>
      <c r="G144" s="116"/>
    </row>
    <row r="145" spans="1:7" x14ac:dyDescent="0.3">
      <c r="B145" s="114"/>
      <c r="C145" s="114"/>
      <c r="D145" s="110"/>
      <c r="E145" s="115"/>
      <c r="F145" s="115"/>
      <c r="G145" s="116"/>
    </row>
    <row r="146" spans="1:7" x14ac:dyDescent="0.3">
      <c r="A146" s="114"/>
      <c r="B146" s="114"/>
      <c r="C146" s="114"/>
      <c r="D146" s="117"/>
      <c r="E146" s="118"/>
      <c r="F146" s="118"/>
      <c r="G146" s="119"/>
    </row>
    <row r="147" spans="1:7" x14ac:dyDescent="0.3">
      <c r="C147" s="120"/>
      <c r="D147" s="120"/>
      <c r="E147" s="121"/>
      <c r="F147" s="121"/>
      <c r="G147" s="116"/>
    </row>
    <row r="148" spans="1:7" x14ac:dyDescent="0.3">
      <c r="C148" s="120"/>
      <c r="D148" s="120"/>
      <c r="E148" s="121"/>
      <c r="F148" s="121"/>
      <c r="G148" s="11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58" workbookViewId="0">
      <selection activeCell="F68" sqref="F68"/>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106</v>
      </c>
      <c r="C1" s="99"/>
      <c r="D1" s="99"/>
      <c r="E1" s="99"/>
      <c r="F1" s="21" t="s">
        <v>94</v>
      </c>
      <c r="G1" s="126"/>
      <c r="H1" s="127"/>
      <c r="I1" s="23"/>
    </row>
    <row r="2" spans="1:9" s="24" customFormat="1" ht="15.6" x14ac:dyDescent="0.25">
      <c r="A2" s="99"/>
      <c r="B2" s="46" t="s">
        <v>107</v>
      </c>
      <c r="C2" s="99"/>
      <c r="D2" s="99"/>
      <c r="E2" s="99"/>
      <c r="F2" s="128" t="s">
        <v>95</v>
      </c>
      <c r="G2" s="25"/>
      <c r="H2" s="26"/>
      <c r="I2" s="26"/>
    </row>
    <row r="3" spans="1:9" s="24" customFormat="1" ht="13.8" thickBot="1" x14ac:dyDescent="0.3">
      <c r="A3" s="1"/>
      <c r="B3" s="21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v>154</v>
      </c>
      <c r="D6" s="182">
        <v>176</v>
      </c>
      <c r="E6" s="5">
        <f>D6+C6</f>
        <v>330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v>1187</v>
      </c>
      <c r="D10" s="185">
        <v>644</v>
      </c>
      <c r="E10" s="5">
        <f>D10+C10</f>
        <v>1831</v>
      </c>
      <c r="F10" s="129">
        <f ca="1">C10/OFFSET(C10,4,0)</f>
        <v>0.18722397476340694</v>
      </c>
      <c r="G10" s="129">
        <f t="shared" ref="G10:H10" ca="1" si="0">D10/OFFSET(D10,4,0)</f>
        <v>0.13383208645054032</v>
      </c>
      <c r="H10" s="129">
        <f t="shared" ca="1" si="0"/>
        <v>0.1641857962697274</v>
      </c>
      <c r="I10" s="26"/>
    </row>
    <row r="11" spans="1:9" s="24" customFormat="1" x14ac:dyDescent="0.25">
      <c r="A11" s="10"/>
      <c r="B11" s="188" t="s">
        <v>110</v>
      </c>
      <c r="C11" s="185">
        <v>0</v>
      </c>
      <c r="D11" s="185">
        <v>0</v>
      </c>
      <c r="E11" s="5">
        <f t="shared" ref="E11:E14" si="1">D11+C11</f>
        <v>0</v>
      </c>
      <c r="F11" s="129">
        <f ca="1">C11/OFFSET(C11,3,0)</f>
        <v>0</v>
      </c>
      <c r="G11" s="129">
        <f t="shared" ref="G11:H11" ca="1" si="2">D11/OFFSET(D11,3,0)</f>
        <v>0</v>
      </c>
      <c r="H11" s="129">
        <f t="shared" ca="1" si="2"/>
        <v>0</v>
      </c>
      <c r="I11" s="20"/>
    </row>
    <row r="12" spans="1:9" s="24" customFormat="1" x14ac:dyDescent="0.25">
      <c r="A12" s="10"/>
      <c r="B12" s="188" t="s">
        <v>8</v>
      </c>
      <c r="C12" s="185">
        <v>0</v>
      </c>
      <c r="D12" s="185">
        <v>0</v>
      </c>
      <c r="E12" s="5">
        <f t="shared" si="1"/>
        <v>0</v>
      </c>
      <c r="F12" s="129">
        <f ca="1">C12/OFFSET(C12,2,0)</f>
        <v>0</v>
      </c>
      <c r="G12" s="129">
        <f t="shared" ref="G12:H12" ca="1" si="3">D12/OFFSET(D12,2,0)</f>
        <v>0</v>
      </c>
      <c r="H12" s="129">
        <f t="shared" ca="1" si="3"/>
        <v>0</v>
      </c>
      <c r="I12" s="20"/>
    </row>
    <row r="13" spans="1:9" s="24" customFormat="1" x14ac:dyDescent="0.25">
      <c r="A13" s="10"/>
      <c r="B13" s="188" t="s">
        <v>9</v>
      </c>
      <c r="C13" s="185">
        <v>0</v>
      </c>
      <c r="D13" s="185">
        <v>0</v>
      </c>
      <c r="E13" s="5">
        <f t="shared" si="1"/>
        <v>0</v>
      </c>
      <c r="F13" s="129">
        <f ca="1">C13/OFFSET(C13,1,0)</f>
        <v>0</v>
      </c>
      <c r="G13" s="129">
        <f t="shared" ref="G13:H13" ca="1" si="4">D13/OFFSET(D13,1,0)</f>
        <v>0</v>
      </c>
      <c r="H13" s="129">
        <f t="shared" ca="1" si="4"/>
        <v>0</v>
      </c>
      <c r="I13" s="20"/>
    </row>
    <row r="14" spans="1:9" s="24" customFormat="1" x14ac:dyDescent="0.25">
      <c r="A14" s="10" t="s">
        <v>10</v>
      </c>
      <c r="B14" s="189" t="s">
        <v>11</v>
      </c>
      <c r="C14" s="47">
        <v>6340</v>
      </c>
      <c r="D14" s="47">
        <v>4812</v>
      </c>
      <c r="E14" s="5">
        <f t="shared" si="1"/>
        <v>11152</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108</v>
      </c>
      <c r="C16" s="4">
        <v>154</v>
      </c>
      <c r="D16" s="4">
        <v>184</v>
      </c>
      <c r="E16" s="5">
        <f t="shared" ref="E16:E72" si="5">D16+C16</f>
        <v>338</v>
      </c>
      <c r="F16" s="129">
        <f ca="1">C16/OFFSET(C16,4,0)</f>
        <v>0.73684210526315785</v>
      </c>
      <c r="G16" s="129">
        <f t="shared" ref="G16:H16" ca="1" si="6">D16/OFFSET(D16,4,0)</f>
        <v>0.81415929203539827</v>
      </c>
      <c r="H16" s="129">
        <f t="shared" ca="1" si="6"/>
        <v>0.77701149425287352</v>
      </c>
      <c r="I16" s="20"/>
    </row>
    <row r="17" spans="1:9" s="24" customFormat="1" x14ac:dyDescent="0.25">
      <c r="A17" s="10"/>
      <c r="B17" s="188" t="s">
        <v>109</v>
      </c>
      <c r="C17" s="4">
        <v>55</v>
      </c>
      <c r="D17" s="4">
        <v>42</v>
      </c>
      <c r="E17" s="5">
        <f t="shared" si="5"/>
        <v>97</v>
      </c>
      <c r="F17" s="129">
        <f ca="1">C17/OFFSET(C17,3,0)</f>
        <v>0.26315789473684209</v>
      </c>
      <c r="G17" s="129">
        <f t="shared" ref="G17:H17" ca="1" si="7">D17/OFFSET(D17,3,0)</f>
        <v>0.18584070796460178</v>
      </c>
      <c r="H17" s="129">
        <f t="shared" ca="1" si="7"/>
        <v>0.22298850574712645</v>
      </c>
      <c r="I17" s="20"/>
    </row>
    <row r="18" spans="1:9" s="24" customFormat="1" ht="15.6" x14ac:dyDescent="0.25">
      <c r="A18" s="10"/>
      <c r="B18" s="188" t="s">
        <v>8</v>
      </c>
      <c r="C18" s="4"/>
      <c r="D18" s="4"/>
      <c r="E18" s="5">
        <f t="shared" si="5"/>
        <v>0</v>
      </c>
      <c r="F18" s="129">
        <f ca="1">C18/OFFSET(C18,2,0)</f>
        <v>0</v>
      </c>
      <c r="G18" s="129">
        <f t="shared" ref="G18:H18" ca="1" si="8">D18/OFFSET(D18,2,0)</f>
        <v>0</v>
      </c>
      <c r="H18" s="129">
        <f t="shared" ca="1" si="8"/>
        <v>0</v>
      </c>
      <c r="I18" s="30"/>
    </row>
    <row r="19" spans="1:9" s="24" customFormat="1" x14ac:dyDescent="0.25">
      <c r="A19" s="10"/>
      <c r="B19" s="188" t="s">
        <v>9</v>
      </c>
      <c r="C19" s="4"/>
      <c r="D19" s="4"/>
      <c r="E19" s="5">
        <f t="shared" si="5"/>
        <v>0</v>
      </c>
      <c r="F19" s="129">
        <f ca="1">C19/OFFSET(C19,1,0)</f>
        <v>0</v>
      </c>
      <c r="G19" s="129">
        <f t="shared" ref="G19:H19" ca="1" si="9">D19/OFFSET(D19,1,0)</f>
        <v>0</v>
      </c>
      <c r="H19" s="130">
        <f t="shared" ca="1" si="9"/>
        <v>0</v>
      </c>
      <c r="I19" s="20"/>
    </row>
    <row r="20" spans="1:9" s="24" customFormat="1" x14ac:dyDescent="0.25">
      <c r="A20" s="10" t="s">
        <v>12</v>
      </c>
      <c r="B20" s="189" t="s">
        <v>13</v>
      </c>
      <c r="C20" s="5">
        <f>SUM(C16:C19)</f>
        <v>209</v>
      </c>
      <c r="D20" s="5">
        <f>SUM(D16:D19)</f>
        <v>226</v>
      </c>
      <c r="E20" s="5">
        <f t="shared" si="5"/>
        <v>435</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v>8</v>
      </c>
      <c r="D22" s="197">
        <v>5</v>
      </c>
      <c r="E22" s="5">
        <f t="shared" si="5"/>
        <v>13</v>
      </c>
      <c r="F22" s="129">
        <f ca="1">C22/OFFSET(C22,4,0)</f>
        <v>1</v>
      </c>
      <c r="G22" s="129">
        <f t="shared" ref="G22:H22" ca="1" si="10">D22/OFFSET(D22,4,0)</f>
        <v>1</v>
      </c>
      <c r="H22" s="129">
        <f t="shared" ca="1" si="10"/>
        <v>1</v>
      </c>
      <c r="I22" s="30"/>
    </row>
    <row r="23" spans="1:9" s="24" customFormat="1" x14ac:dyDescent="0.25">
      <c r="A23" s="10"/>
      <c r="B23" s="188" t="s">
        <v>7</v>
      </c>
      <c r="C23" s="197">
        <v>0</v>
      </c>
      <c r="D23" s="197">
        <v>0</v>
      </c>
      <c r="E23" s="5">
        <f t="shared" si="5"/>
        <v>0</v>
      </c>
      <c r="F23" s="129">
        <f ca="1">C23/OFFSET(C23,3,0)</f>
        <v>0</v>
      </c>
      <c r="G23" s="129">
        <f t="shared" ref="G23:H23" ca="1" si="11">D23/OFFSET(D23,3,0)</f>
        <v>0</v>
      </c>
      <c r="H23" s="129">
        <f t="shared" ca="1" si="11"/>
        <v>0</v>
      </c>
      <c r="I23" s="20"/>
    </row>
    <row r="24" spans="1:9" s="24" customFormat="1" x14ac:dyDescent="0.25">
      <c r="A24" s="10"/>
      <c r="B24" s="188" t="s">
        <v>8</v>
      </c>
      <c r="C24" s="197">
        <v>0</v>
      </c>
      <c r="D24" s="197">
        <v>0</v>
      </c>
      <c r="E24" s="5">
        <f t="shared" si="5"/>
        <v>0</v>
      </c>
      <c r="F24" s="129">
        <f ca="1">C24/OFFSET(C24,2,0)</f>
        <v>0</v>
      </c>
      <c r="G24" s="129">
        <f t="shared" ref="G24:H24" ca="1" si="12">D24/OFFSET(D24,2,0)</f>
        <v>0</v>
      </c>
      <c r="H24" s="129">
        <f t="shared" ca="1" si="12"/>
        <v>0</v>
      </c>
      <c r="I24" s="20"/>
    </row>
    <row r="25" spans="1:9" s="24" customFormat="1" x14ac:dyDescent="0.25">
      <c r="A25" s="10"/>
      <c r="B25" s="188" t="s">
        <v>9</v>
      </c>
      <c r="C25" s="197">
        <v>0</v>
      </c>
      <c r="D25" s="197">
        <v>0</v>
      </c>
      <c r="E25" s="5">
        <f t="shared" si="5"/>
        <v>0</v>
      </c>
      <c r="F25" s="129">
        <f ca="1">C25/OFFSET(C25,1,0)</f>
        <v>0</v>
      </c>
      <c r="G25" s="129">
        <f t="shared" ref="G25:H25" ca="1" si="13">D25/OFFSET(D25,1,0)</f>
        <v>0</v>
      </c>
      <c r="H25" s="130">
        <f t="shared" ca="1" si="13"/>
        <v>0</v>
      </c>
      <c r="I25" s="20"/>
    </row>
    <row r="26" spans="1:9" s="24" customFormat="1" x14ac:dyDescent="0.25">
      <c r="A26" s="10" t="s">
        <v>14</v>
      </c>
      <c r="B26" s="189" t="s">
        <v>15</v>
      </c>
      <c r="C26" s="5">
        <f>SUM(C22:C25)</f>
        <v>8</v>
      </c>
      <c r="D26" s="5">
        <f>SUM(D22:D25)</f>
        <v>5</v>
      </c>
      <c r="E26" s="5">
        <f t="shared" si="5"/>
        <v>13</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v>0</v>
      </c>
      <c r="D28" s="4">
        <v>0</v>
      </c>
      <c r="E28" s="5">
        <f t="shared" si="5"/>
        <v>0</v>
      </c>
      <c r="F28" s="129">
        <f ca="1">C28/OFFSET(C28,4,0)</f>
        <v>0</v>
      </c>
      <c r="G28" s="129">
        <f t="shared" ref="G28:H28" ca="1" si="14">D28/OFFSET(D28,4,0)</f>
        <v>0</v>
      </c>
      <c r="H28" s="129">
        <f t="shared" ca="1" si="14"/>
        <v>0</v>
      </c>
      <c r="I28" s="20"/>
    </row>
    <row r="29" spans="1:9" s="24" customFormat="1" ht="15.6" x14ac:dyDescent="0.25">
      <c r="A29" s="10"/>
      <c r="B29" s="188" t="s">
        <v>7</v>
      </c>
      <c r="C29" s="4">
        <v>18</v>
      </c>
      <c r="D29" s="4">
        <v>9</v>
      </c>
      <c r="E29" s="5">
        <f t="shared" si="5"/>
        <v>27</v>
      </c>
      <c r="F29" s="129">
        <f ca="1">C29/OFFSET(C29,3,0)</f>
        <v>0.14285714285714285</v>
      </c>
      <c r="G29" s="129">
        <f t="shared" ref="G29:H29" ca="1" si="15">D29/OFFSET(D29,3,0)</f>
        <v>9.375E-2</v>
      </c>
      <c r="H29" s="129">
        <f t="shared" ca="1" si="15"/>
        <v>0.12162162162162163</v>
      </c>
      <c r="I29" s="26"/>
    </row>
    <row r="30" spans="1:9" s="24" customFormat="1" x14ac:dyDescent="0.25">
      <c r="A30" s="10"/>
      <c r="B30" s="188" t="s">
        <v>8</v>
      </c>
      <c r="C30" s="4">
        <v>0</v>
      </c>
      <c r="D30" s="4">
        <v>0</v>
      </c>
      <c r="E30" s="5">
        <f t="shared" si="5"/>
        <v>0</v>
      </c>
      <c r="F30" s="129">
        <f ca="1">C30/OFFSET(C30,2,0)</f>
        <v>0</v>
      </c>
      <c r="G30" s="129">
        <f t="shared" ref="G30:H30" ca="1" si="16">D30/OFFSET(D30,2,0)</f>
        <v>0</v>
      </c>
      <c r="H30" s="129">
        <f t="shared" ca="1" si="16"/>
        <v>0</v>
      </c>
      <c r="I30" s="20"/>
    </row>
    <row r="31" spans="1:9" s="24" customFormat="1" ht="15.6" x14ac:dyDescent="0.25">
      <c r="A31" s="10"/>
      <c r="B31" s="188" t="s">
        <v>9</v>
      </c>
      <c r="C31" s="4">
        <v>2</v>
      </c>
      <c r="D31" s="4">
        <v>2</v>
      </c>
      <c r="E31" s="5">
        <f t="shared" si="5"/>
        <v>4</v>
      </c>
      <c r="F31" s="129">
        <f ca="1">C31/OFFSET(C31,1,0)</f>
        <v>1.5873015873015872E-2</v>
      </c>
      <c r="G31" s="129">
        <f t="shared" ref="G31:H31" ca="1" si="17">D31/OFFSET(D31,1,0)</f>
        <v>2.0833333333333332E-2</v>
      </c>
      <c r="H31" s="130">
        <f t="shared" ca="1" si="17"/>
        <v>1.8018018018018018E-2</v>
      </c>
      <c r="I31" s="26"/>
    </row>
    <row r="32" spans="1:9" s="24" customFormat="1" x14ac:dyDescent="0.25">
      <c r="A32" s="10" t="s">
        <v>17</v>
      </c>
      <c r="B32" s="189" t="s">
        <v>18</v>
      </c>
      <c r="C32" s="5">
        <v>126</v>
      </c>
      <c r="D32" s="5">
        <v>96</v>
      </c>
      <c r="E32" s="5">
        <f t="shared" si="5"/>
        <v>222</v>
      </c>
      <c r="F32" s="21"/>
      <c r="G32" s="20"/>
      <c r="H32" s="20"/>
      <c r="I32" s="20"/>
    </row>
    <row r="33" spans="1:9" s="24" customFormat="1" x14ac:dyDescent="0.25">
      <c r="A33" s="10" t="s">
        <v>19</v>
      </c>
      <c r="B33" s="190" t="s">
        <v>54</v>
      </c>
      <c r="C33" s="15">
        <f>C14+C20+C26+C32</f>
        <v>6683</v>
      </c>
      <c r="D33" s="15">
        <f>D14+D20+D26+D32</f>
        <v>5139</v>
      </c>
      <c r="E33" s="5">
        <f t="shared" si="5"/>
        <v>11822</v>
      </c>
      <c r="F33" s="234" t="s">
        <v>115</v>
      </c>
      <c r="G33" s="20"/>
      <c r="H33" s="20"/>
      <c r="I33" s="20"/>
    </row>
    <row r="34" spans="1:9" s="24" customFormat="1" ht="15.6" x14ac:dyDescent="0.25">
      <c r="A34" s="11" t="s">
        <v>20</v>
      </c>
      <c r="B34" s="191" t="s">
        <v>21</v>
      </c>
      <c r="C34" s="6">
        <v>11</v>
      </c>
      <c r="D34" s="6">
        <v>11</v>
      </c>
      <c r="E34" s="5">
        <f t="shared" si="5"/>
        <v>22</v>
      </c>
      <c r="F34" s="128"/>
      <c r="G34" s="28"/>
      <c r="H34" s="32"/>
      <c r="I34" s="28"/>
    </row>
    <row r="35" spans="1:9" s="24" customFormat="1" ht="15.6" x14ac:dyDescent="0.25">
      <c r="A35" s="10" t="s">
        <v>22</v>
      </c>
      <c r="B35" s="186" t="s">
        <v>23</v>
      </c>
      <c r="C35" s="15">
        <f>C33-C34</f>
        <v>6672</v>
      </c>
      <c r="D35" s="15">
        <f>D33-D34</f>
        <v>5128</v>
      </c>
      <c r="E35" s="5">
        <f t="shared" si="5"/>
        <v>11800</v>
      </c>
      <c r="F35" s="128">
        <f>D35/E35</f>
        <v>0.43457627118644065</v>
      </c>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v>1314</v>
      </c>
      <c r="D39" s="198">
        <v>1229</v>
      </c>
      <c r="E39" s="5">
        <f t="shared" si="5"/>
        <v>2543</v>
      </c>
      <c r="F39" s="129">
        <f ca="1">C39/OFFSET(C39,4,0)</f>
        <v>0.99923954372623569</v>
      </c>
      <c r="G39" s="129">
        <f t="shared" ref="G39:H39" ca="1" si="18">D39/OFFSET(D39,4,0)</f>
        <v>0.99433656957928807</v>
      </c>
      <c r="H39" s="129">
        <f t="shared" ca="1" si="18"/>
        <v>0.99686397491179934</v>
      </c>
      <c r="I39" s="20"/>
    </row>
    <row r="40" spans="1:9" s="24" customFormat="1" x14ac:dyDescent="0.25">
      <c r="A40" s="10"/>
      <c r="B40" s="188" t="s">
        <v>7</v>
      </c>
      <c r="C40" s="198">
        <v>1</v>
      </c>
      <c r="D40" s="198">
        <v>7</v>
      </c>
      <c r="E40" s="5">
        <f t="shared" si="5"/>
        <v>8</v>
      </c>
      <c r="F40" s="129">
        <f ca="1">C40/OFFSET(C40,3,0)</f>
        <v>7.6045627376425851E-4</v>
      </c>
      <c r="G40" s="129">
        <f t="shared" ref="G40:H40" ca="1" si="19">D40/OFFSET(D40,3,0)</f>
        <v>5.6634304207119745E-3</v>
      </c>
      <c r="H40" s="129">
        <f t="shared" ca="1" si="19"/>
        <v>3.1360250882007056E-3</v>
      </c>
      <c r="I40" s="20"/>
    </row>
    <row r="41" spans="1:9" s="24" customFormat="1" x14ac:dyDescent="0.25">
      <c r="A41" s="10"/>
      <c r="B41" s="188" t="s">
        <v>8</v>
      </c>
      <c r="C41" s="198">
        <v>0</v>
      </c>
      <c r="D41" s="198">
        <v>0</v>
      </c>
      <c r="E41" s="5">
        <f t="shared" si="5"/>
        <v>0</v>
      </c>
      <c r="F41" s="129">
        <f ca="1">C41/OFFSET(C41,2,0)</f>
        <v>0</v>
      </c>
      <c r="G41" s="129">
        <f t="shared" ref="G41:H41" ca="1" si="20">D41/OFFSET(D41,2,0)</f>
        <v>0</v>
      </c>
      <c r="H41" s="129">
        <f t="shared" ca="1" si="20"/>
        <v>0</v>
      </c>
      <c r="I41" s="20"/>
    </row>
    <row r="42" spans="1:9" s="24" customFormat="1" x14ac:dyDescent="0.25">
      <c r="A42" s="10"/>
      <c r="B42" s="188" t="s">
        <v>9</v>
      </c>
      <c r="C42" s="198">
        <v>0</v>
      </c>
      <c r="D42" s="198">
        <v>0</v>
      </c>
      <c r="E42" s="5">
        <f t="shared" si="5"/>
        <v>0</v>
      </c>
      <c r="F42" s="129">
        <f ca="1">C42/OFFSET(C42,1,0)</f>
        <v>0</v>
      </c>
      <c r="G42" s="129">
        <f t="shared" ref="G42:H42" ca="1" si="21">D42/OFFSET(D42,1,0)</f>
        <v>0</v>
      </c>
      <c r="H42" s="130">
        <f t="shared" ca="1" si="21"/>
        <v>0</v>
      </c>
      <c r="I42" s="20"/>
    </row>
    <row r="43" spans="1:9" s="24" customFormat="1" x14ac:dyDescent="0.25">
      <c r="A43" s="10" t="s">
        <v>25</v>
      </c>
      <c r="B43" s="189" t="s">
        <v>26</v>
      </c>
      <c r="C43" s="15">
        <f>SUM(C39:C42)</f>
        <v>1315</v>
      </c>
      <c r="D43" s="15">
        <f>SUM(D39:D42)</f>
        <v>1236</v>
      </c>
      <c r="E43" s="5">
        <f t="shared" si="5"/>
        <v>2551</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v>63</v>
      </c>
      <c r="D46" s="199">
        <v>61</v>
      </c>
      <c r="E46" s="5">
        <f t="shared" si="5"/>
        <v>124</v>
      </c>
      <c r="F46" s="129">
        <f ca="1">C46/OFFSET(C46,4,0)</f>
        <v>0.40909090909090912</v>
      </c>
      <c r="G46" s="129">
        <f t="shared" ref="G46:H46" ca="1" si="22">D46/OFFSET(D46,4,0)</f>
        <v>0.33152173913043476</v>
      </c>
      <c r="H46" s="129">
        <f t="shared" ca="1" si="22"/>
        <v>0.36686390532544377</v>
      </c>
      <c r="I46" s="20"/>
    </row>
    <row r="47" spans="1:9" s="24" customFormat="1" x14ac:dyDescent="0.25">
      <c r="A47" s="10"/>
      <c r="B47" s="188" t="s">
        <v>7</v>
      </c>
      <c r="C47" s="199">
        <v>82</v>
      </c>
      <c r="D47" s="199">
        <v>119</v>
      </c>
      <c r="E47" s="5">
        <f t="shared" si="5"/>
        <v>201</v>
      </c>
      <c r="F47" s="129">
        <f ca="1">C47/OFFSET(C47,3,0)</f>
        <v>0.53246753246753242</v>
      </c>
      <c r="G47" s="129">
        <f t="shared" ref="G47:H47" ca="1" si="23">D47/OFFSET(D47,3,0)</f>
        <v>0.64673913043478259</v>
      </c>
      <c r="H47" s="129">
        <f t="shared" ca="1" si="23"/>
        <v>0.59467455621301779</v>
      </c>
      <c r="I47" s="20"/>
    </row>
    <row r="48" spans="1:9" s="24" customFormat="1" x14ac:dyDescent="0.25">
      <c r="A48" s="10"/>
      <c r="B48" s="188" t="s">
        <v>8</v>
      </c>
      <c r="C48" s="199">
        <v>9</v>
      </c>
      <c r="D48" s="199">
        <v>4</v>
      </c>
      <c r="E48" s="5">
        <f t="shared" si="5"/>
        <v>13</v>
      </c>
      <c r="F48" s="129">
        <f ca="1">C48/OFFSET(C48,2,0)</f>
        <v>5.844155844155844E-2</v>
      </c>
      <c r="G48" s="129">
        <f t="shared" ref="G48:H48" ca="1" si="24">D48/OFFSET(D48,2,0)</f>
        <v>2.1739130434782608E-2</v>
      </c>
      <c r="H48" s="129">
        <f t="shared" ca="1" si="24"/>
        <v>3.8461538461538464E-2</v>
      </c>
      <c r="I48" s="20"/>
    </row>
    <row r="49" spans="1:9" s="24" customFormat="1" ht="14.4" x14ac:dyDescent="0.25">
      <c r="A49" s="10"/>
      <c r="B49" s="188" t="s">
        <v>9</v>
      </c>
      <c r="C49" s="199">
        <v>0</v>
      </c>
      <c r="D49" s="199">
        <v>0</v>
      </c>
      <c r="E49" s="5">
        <f t="shared" si="5"/>
        <v>0</v>
      </c>
      <c r="F49" s="129">
        <f ca="1">C49/OFFSET(C49,1,0)</f>
        <v>0</v>
      </c>
      <c r="G49" s="129">
        <f t="shared" ref="G49:H49" ca="1" si="25">D49/OFFSET(D49,1,0)</f>
        <v>0</v>
      </c>
      <c r="H49" s="130">
        <f t="shared" ca="1" si="25"/>
        <v>0</v>
      </c>
      <c r="I49" s="34"/>
    </row>
    <row r="50" spans="1:9" s="24" customFormat="1" x14ac:dyDescent="0.25">
      <c r="A50" s="10" t="s">
        <v>27</v>
      </c>
      <c r="B50" s="186" t="s">
        <v>28</v>
      </c>
      <c r="C50" s="15">
        <f>SUM(C46:C49)</f>
        <v>154</v>
      </c>
      <c r="D50" s="15">
        <f>SUM(D46:D49)</f>
        <v>184</v>
      </c>
      <c r="E50" s="5">
        <f t="shared" si="5"/>
        <v>338</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14">
        <v>694</v>
      </c>
      <c r="D59" s="202">
        <v>78</v>
      </c>
      <c r="E59" s="5">
        <f t="shared" si="5"/>
        <v>772</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34" t="s">
        <v>114</v>
      </c>
      <c r="G61" s="20"/>
      <c r="H61" s="35"/>
      <c r="I61" s="34"/>
    </row>
    <row r="62" spans="1:9" s="24" customFormat="1" ht="14.4" x14ac:dyDescent="0.25">
      <c r="A62" s="10" t="s">
        <v>33</v>
      </c>
      <c r="B62" s="194" t="s">
        <v>34</v>
      </c>
      <c r="C62" s="204">
        <v>1258</v>
      </c>
      <c r="D62" s="204">
        <v>961</v>
      </c>
      <c r="E62" s="5">
        <f t="shared" si="5"/>
        <v>2219</v>
      </c>
      <c r="F62" s="129">
        <f ca="1">C62/OFFSET(C62,4,0)</f>
        <v>0.28390882419318436</v>
      </c>
      <c r="G62" s="129">
        <f t="shared" ref="G62:H62" ca="1" si="30">D62/OFFSET(D62,4,0)</f>
        <v>0.26459251101321585</v>
      </c>
      <c r="H62" s="129">
        <f t="shared" ca="1" si="30"/>
        <v>0.27520773905494234</v>
      </c>
      <c r="I62" s="37"/>
    </row>
    <row r="63" spans="1:9" s="24" customFormat="1" x14ac:dyDescent="0.25">
      <c r="A63" s="10" t="s">
        <v>35</v>
      </c>
      <c r="B63" s="194" t="s">
        <v>36</v>
      </c>
      <c r="C63" s="204">
        <v>2313</v>
      </c>
      <c r="D63" s="204">
        <v>1930</v>
      </c>
      <c r="E63" s="5">
        <f t="shared" si="5"/>
        <v>4243</v>
      </c>
      <c r="F63" s="129">
        <f ca="1">C63/OFFSET(C63,3,0)</f>
        <v>0.52200406228842244</v>
      </c>
      <c r="G63" s="129">
        <f t="shared" ref="G63:H63" ca="1" si="31">D63/OFFSET(D63,3,0)</f>
        <v>0.53138766519823788</v>
      </c>
      <c r="H63" s="129">
        <f t="shared" ca="1" si="31"/>
        <v>0.52623093141510602</v>
      </c>
      <c r="I63" s="20"/>
    </row>
    <row r="64" spans="1:9" s="24" customFormat="1" x14ac:dyDescent="0.25">
      <c r="A64" s="10" t="s">
        <v>37</v>
      </c>
      <c r="B64" s="194" t="s">
        <v>38</v>
      </c>
      <c r="C64" s="204">
        <v>243</v>
      </c>
      <c r="D64" s="204">
        <v>228</v>
      </c>
      <c r="E64" s="5">
        <f t="shared" si="5"/>
        <v>471</v>
      </c>
      <c r="F64" s="129">
        <f ca="1">C64/OFFSET(C64,2,0)</f>
        <v>5.4840893703452943E-2</v>
      </c>
      <c r="G64" s="129">
        <f t="shared" ref="G64:H64" ca="1" si="32">D64/OFFSET(D64,2,0)</f>
        <v>6.2775330396475773E-2</v>
      </c>
      <c r="H64" s="129">
        <f t="shared" ca="1" si="32"/>
        <v>5.8414982016619127E-2</v>
      </c>
    </row>
    <row r="65" spans="1:9" s="24" customFormat="1" x14ac:dyDescent="0.25">
      <c r="A65" s="10" t="s">
        <v>39</v>
      </c>
      <c r="B65" s="194" t="s">
        <v>40</v>
      </c>
      <c r="C65" s="204">
        <v>617</v>
      </c>
      <c r="D65" s="204">
        <v>513</v>
      </c>
      <c r="E65" s="5">
        <f t="shared" si="5"/>
        <v>1130</v>
      </c>
      <c r="F65" s="129">
        <f ca="1">C65/OFFSET(C65,1,0)</f>
        <v>0.1392462198149402</v>
      </c>
      <c r="G65" s="129">
        <f t="shared" ref="G65:H65" ca="1" si="33">D65/OFFSET(D65,1,0)</f>
        <v>0.14124449339207049</v>
      </c>
      <c r="H65" s="130">
        <f t="shared" ca="1" si="33"/>
        <v>0.14014634751333252</v>
      </c>
    </row>
    <row r="66" spans="1:9" s="24" customFormat="1" x14ac:dyDescent="0.25">
      <c r="A66" s="10" t="s">
        <v>41</v>
      </c>
      <c r="B66" s="190" t="s">
        <v>55</v>
      </c>
      <c r="C66" s="15">
        <f>SUM(C62:C65)</f>
        <v>4431</v>
      </c>
      <c r="D66" s="15">
        <f>SUM(D62:D65)</f>
        <v>3632</v>
      </c>
      <c r="E66" s="5">
        <f t="shared" si="5"/>
        <v>8063</v>
      </c>
      <c r="F66" s="129">
        <f>C66/C33</f>
        <v>0.66302558731108785</v>
      </c>
      <c r="G66" s="129">
        <f t="shared" ref="G66:H66" si="34">D66/D33</f>
        <v>0.70675228643705001</v>
      </c>
      <c r="H66" s="129">
        <f t="shared" si="34"/>
        <v>0.68203349687024195</v>
      </c>
    </row>
    <row r="67" spans="1:9" s="24" customFormat="1" x14ac:dyDescent="0.25">
      <c r="A67" s="11" t="s">
        <v>42</v>
      </c>
      <c r="B67" s="191" t="s">
        <v>21</v>
      </c>
      <c r="C67" s="6">
        <v>11</v>
      </c>
      <c r="D67" s="6">
        <v>11</v>
      </c>
      <c r="E67" s="5">
        <f t="shared" si="5"/>
        <v>22</v>
      </c>
      <c r="F67" s="21"/>
      <c r="G67" s="20"/>
      <c r="H67" s="20"/>
    </row>
    <row r="68" spans="1:9" s="24" customFormat="1" ht="14.4" x14ac:dyDescent="0.25">
      <c r="A68" s="10" t="s">
        <v>43</v>
      </c>
      <c r="B68" s="186" t="s">
        <v>44</v>
      </c>
      <c r="C68" s="15">
        <f>C66-C67</f>
        <v>4420</v>
      </c>
      <c r="D68" s="15">
        <f>D66-D67</f>
        <v>3621</v>
      </c>
      <c r="E68" s="5">
        <f t="shared" si="5"/>
        <v>8041</v>
      </c>
      <c r="F68" s="128">
        <f>D68/E68</f>
        <v>0.45031712473572938</v>
      </c>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6583</v>
      </c>
      <c r="D70" s="47">
        <f>D43+D50+D57+D59+D60+D68</f>
        <v>5119</v>
      </c>
      <c r="E70" s="5">
        <f t="shared" ref="E70" si="35">D70+C70</f>
        <v>11702</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v>25</v>
      </c>
      <c r="D72" s="15">
        <v>30</v>
      </c>
      <c r="E72" s="5">
        <f t="shared" si="5"/>
        <v>55</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6608</v>
      </c>
      <c r="D74" s="5">
        <f>D70+D72</f>
        <v>5149</v>
      </c>
      <c r="E74" s="5">
        <f>D74+C74</f>
        <v>11757</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14">
        <v>154</v>
      </c>
      <c r="D76" s="214">
        <v>176</v>
      </c>
      <c r="E76" s="5">
        <f>D76+C76</f>
        <v>330</v>
      </c>
      <c r="F76" s="21"/>
      <c r="G76" s="20"/>
      <c r="H76" s="20"/>
      <c r="I76" s="20"/>
    </row>
    <row r="77" spans="1:9" s="24" customFormat="1" ht="30.75" customHeight="1" x14ac:dyDescent="0.25">
      <c r="A77" s="248" t="s">
        <v>56</v>
      </c>
      <c r="B77" s="249"/>
      <c r="C77" s="50">
        <f>C6+C33-C67-C74</f>
        <v>218</v>
      </c>
      <c r="D77" s="50">
        <f>D6+D33-D67-D74</f>
        <v>155</v>
      </c>
      <c r="E77" s="51">
        <f>(E6+E33)-(E67+E74)</f>
        <v>373</v>
      </c>
      <c r="F77" s="21"/>
      <c r="G77" s="20"/>
      <c r="H77" s="20"/>
      <c r="I77" s="20"/>
    </row>
    <row r="78" spans="1:9" s="24" customFormat="1" ht="16.2" customHeight="1" x14ac:dyDescent="0.25">
      <c r="A78" s="45"/>
      <c r="B78" s="134" t="s">
        <v>67</v>
      </c>
      <c r="C78" s="52">
        <f>(C43+C57+C59+C60+C50)/(C43+C57+C59+C68+C60+C50)</f>
        <v>0.32857359866322344</v>
      </c>
      <c r="D78" s="52">
        <f t="shared" ref="D78:E78" si="36">(D43+D57+D59+D60+D50)/(D43+D57+D59+D68+D60+D50)</f>
        <v>0.29263528032818908</v>
      </c>
      <c r="E78" s="52">
        <f t="shared" si="36"/>
        <v>0.31285250384549651</v>
      </c>
      <c r="F78" s="16"/>
      <c r="G78" s="20"/>
      <c r="H78" s="20"/>
      <c r="I78" s="20"/>
    </row>
    <row r="79" spans="1:9" s="24" customFormat="1" ht="16.2" customHeight="1" x14ac:dyDescent="0.25">
      <c r="A79" s="45"/>
      <c r="B79" s="134" t="s">
        <v>68</v>
      </c>
      <c r="C79" s="52">
        <f>(C43+C57+C59+C60+C50)/(C43+C57+C59+C68+C72+C67+C60+C50)</f>
        <v>0.32678652364405497</v>
      </c>
      <c r="D79" s="52">
        <f t="shared" ref="D79:E79" si="37">(D43+D57+D59+D60+D50)/(D43+D57+D59+D68+D72+D67+D60+D50)</f>
        <v>0.29031007751937987</v>
      </c>
      <c r="E79" s="52">
        <f t="shared" si="37"/>
        <v>0.31080736904660838</v>
      </c>
      <c r="F79" s="21"/>
      <c r="G79" s="20"/>
      <c r="H79" s="20"/>
      <c r="I79" s="20"/>
    </row>
    <row r="80" spans="1:9" ht="16.2" customHeight="1" x14ac:dyDescent="0.25">
      <c r="A80" s="45"/>
      <c r="B80" s="134" t="s">
        <v>70</v>
      </c>
      <c r="C80" s="52">
        <f>C59/C35</f>
        <v>0.10401678657074341</v>
      </c>
      <c r="D80" s="52">
        <f t="shared" ref="D80:E80" si="38">D59/D35</f>
        <v>1.5210608424336974E-2</v>
      </c>
      <c r="E80" s="52">
        <f t="shared" si="38"/>
        <v>6.5423728813559318E-2</v>
      </c>
    </row>
    <row r="81" spans="1:11" ht="16.2" customHeight="1" x14ac:dyDescent="0.25">
      <c r="A81" s="45"/>
      <c r="B81" s="134" t="s">
        <v>69</v>
      </c>
      <c r="C81" s="52">
        <f>D66/E66</f>
        <v>0.45045268510479969</v>
      </c>
      <c r="D81" s="52"/>
      <c r="E81" s="52"/>
    </row>
    <row r="82" spans="1:11" ht="16.2" customHeight="1" x14ac:dyDescent="0.25">
      <c r="A82" s="45"/>
      <c r="B82" s="134" t="s">
        <v>93</v>
      </c>
      <c r="C82" s="124">
        <f>C20/C35</f>
        <v>3.132494004796163E-2</v>
      </c>
      <c r="D82" s="124">
        <f t="shared" ref="D82:E82" si="39">D20/D35</f>
        <v>4.407176287051482E-2</v>
      </c>
      <c r="E82" s="124">
        <f t="shared" si="39"/>
        <v>3.6864406779661019E-2</v>
      </c>
    </row>
    <row r="83" spans="1:11" ht="16.2" customHeight="1" x14ac:dyDescent="0.25">
      <c r="A83" s="45"/>
      <c r="B83" s="134" t="s">
        <v>101</v>
      </c>
      <c r="C83" s="124">
        <f>(C43+C50+C57+C59+C60)/(C6+C33)</f>
        <v>0.31636682755594558</v>
      </c>
      <c r="D83" s="124">
        <f t="shared" ref="D83:E83" si="40">(D43+D50+D57+D59+D60)/(D6+D33)</f>
        <v>0.28184383819379116</v>
      </c>
      <c r="E83" s="124">
        <f t="shared" si="40"/>
        <v>0.30126728110599077</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0.33111380145278452</v>
      </c>
      <c r="D93" s="19" t="s">
        <v>66</v>
      </c>
      <c r="E93" s="18">
        <f>(D74-D68)/D74</f>
        <v>0.29675665177704408</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25" workbookViewId="0">
      <selection activeCell="C33" sqref="C33:D33"/>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15">
        <f>C14+C20+C26+C32</f>
        <v>0</v>
      </c>
      <c r="D33" s="15">
        <f>D14+D20+D26+D32</f>
        <v>0</v>
      </c>
      <c r="E33" s="5">
        <f t="shared" si="5"/>
        <v>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0</v>
      </c>
      <c r="D35" s="15">
        <f>D33-D34</f>
        <v>0</v>
      </c>
      <c r="E35" s="5">
        <f t="shared" si="5"/>
        <v>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f t="shared" si="5"/>
        <v>0</v>
      </c>
      <c r="F62" s="129" t="e">
        <f ca="1">C62/OFFSET(C62,4,0)</f>
        <v>#DIV/0!</v>
      </c>
      <c r="G62" s="129" t="e">
        <f t="shared" ref="G62:H62" ca="1" si="30">D62/OFFSET(D62,4,0)</f>
        <v>#DIV/0!</v>
      </c>
      <c r="H62" s="129" t="e">
        <f t="shared" ca="1" si="30"/>
        <v>#DIV/0!</v>
      </c>
      <c r="I62" s="37"/>
    </row>
    <row r="63" spans="1:9" s="24" customFormat="1" x14ac:dyDescent="0.25">
      <c r="A63" s="10" t="s">
        <v>35</v>
      </c>
      <c r="B63" s="194" t="s">
        <v>36</v>
      </c>
      <c r="C63" s="204"/>
      <c r="D63" s="204"/>
      <c r="E63" s="5">
        <f t="shared" si="5"/>
        <v>0</v>
      </c>
      <c r="F63" s="129" t="e">
        <f ca="1">C63/OFFSET(C63,3,0)</f>
        <v>#DIV/0!</v>
      </c>
      <c r="G63" s="129" t="e">
        <f t="shared" ref="G63:H63" ca="1" si="31">D63/OFFSET(D63,3,0)</f>
        <v>#DIV/0!</v>
      </c>
      <c r="H63" s="129" t="e">
        <f t="shared" ca="1" si="31"/>
        <v>#DIV/0!</v>
      </c>
      <c r="I63" s="20"/>
    </row>
    <row r="64" spans="1:9" s="24" customFormat="1" x14ac:dyDescent="0.25">
      <c r="A64" s="10" t="s">
        <v>37</v>
      </c>
      <c r="B64" s="194" t="s">
        <v>38</v>
      </c>
      <c r="C64" s="204"/>
      <c r="D64" s="204"/>
      <c r="E64" s="5">
        <f t="shared" si="5"/>
        <v>0</v>
      </c>
      <c r="F64" s="129" t="e">
        <f ca="1">C64/OFFSET(C64,2,0)</f>
        <v>#DIV/0!</v>
      </c>
      <c r="G64" s="129" t="e">
        <f t="shared" ref="G64:H64" ca="1" si="32">D64/OFFSET(D64,2,0)</f>
        <v>#DIV/0!</v>
      </c>
      <c r="H64" s="129" t="e">
        <f t="shared" ca="1" si="32"/>
        <v>#DIV/0!</v>
      </c>
    </row>
    <row r="65" spans="1:9" s="24" customFormat="1" x14ac:dyDescent="0.25">
      <c r="A65" s="10" t="s">
        <v>39</v>
      </c>
      <c r="B65" s="194" t="s">
        <v>40</v>
      </c>
      <c r="C65" s="204"/>
      <c r="D65" s="204"/>
      <c r="E65" s="5">
        <f t="shared" si="5"/>
        <v>0</v>
      </c>
      <c r="F65" s="129" t="e">
        <f ca="1">C65/OFFSET(C65,1,0)</f>
        <v>#DIV/0!</v>
      </c>
      <c r="G65" s="129" t="e">
        <f t="shared" ref="G65:H65" ca="1" si="33">D65/OFFSET(D65,1,0)</f>
        <v>#DIV/0!</v>
      </c>
      <c r="H65" s="130" t="e">
        <f t="shared" ca="1" si="33"/>
        <v>#DIV/0!</v>
      </c>
    </row>
    <row r="66" spans="1:9" s="24" customFormat="1" x14ac:dyDescent="0.25">
      <c r="A66" s="10" t="s">
        <v>41</v>
      </c>
      <c r="B66" s="190" t="s">
        <v>55</v>
      </c>
      <c r="C66" s="15">
        <f>SUM(C62:C65)</f>
        <v>0</v>
      </c>
      <c r="D66" s="15">
        <f>SUM(D62:D65)</f>
        <v>0</v>
      </c>
      <c r="E66" s="5">
        <f t="shared" si="5"/>
        <v>0</v>
      </c>
      <c r="F66" s="129" t="e">
        <f>C66/C33</f>
        <v>#DIV/0!</v>
      </c>
      <c r="G66" s="129" t="e">
        <f t="shared" ref="G66:H66" si="34">D66/D33</f>
        <v>#DIV/0!</v>
      </c>
      <c r="H66" s="129" t="e">
        <f t="shared" si="34"/>
        <v>#DIV/0!</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15">
        <f>C66-C67</f>
        <v>0</v>
      </c>
      <c r="D68" s="15">
        <f>D66-D67</f>
        <v>0</v>
      </c>
      <c r="E68" s="5">
        <f t="shared" si="5"/>
        <v>0</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0</v>
      </c>
      <c r="D70" s="47">
        <f>D43+D50+D57+D59+D60+D68</f>
        <v>0</v>
      </c>
      <c r="E70" s="5">
        <f t="shared" si="5"/>
        <v>0</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0</v>
      </c>
      <c r="D74" s="5">
        <f>D70+D72</f>
        <v>0</v>
      </c>
      <c r="E74" s="5">
        <f>D74+C74</f>
        <v>0</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0</v>
      </c>
      <c r="D77" s="50">
        <f>D6+D33-D67-D74</f>
        <v>0</v>
      </c>
      <c r="E77" s="51">
        <f>(E6+E33)-(E67+E74)</f>
        <v>0</v>
      </c>
      <c r="F77" s="21"/>
      <c r="G77" s="20"/>
      <c r="H77" s="20"/>
      <c r="I77" s="20"/>
    </row>
    <row r="78" spans="1:9" s="24" customFormat="1" ht="16.2" customHeight="1" x14ac:dyDescent="0.25">
      <c r="A78" s="45"/>
      <c r="B78" s="134" t="s">
        <v>67</v>
      </c>
      <c r="C78" s="52" t="e">
        <f>(C43+C57+C59+C60+C50)/(C43+C57+C59+C68+C60+C50)</f>
        <v>#DIV/0!</v>
      </c>
      <c r="D78" s="52" t="e">
        <f t="shared" ref="D78:E78" si="35">(D43+D57+D59+D60+D50)/(D43+D57+D59+D68+D60+D50)</f>
        <v>#DIV/0!</v>
      </c>
      <c r="E78" s="52" t="e">
        <f t="shared" si="35"/>
        <v>#DIV/0!</v>
      </c>
      <c r="F78" s="16"/>
      <c r="G78" s="20"/>
      <c r="H78" s="20"/>
      <c r="I78" s="20"/>
    </row>
    <row r="79" spans="1:9" s="24" customFormat="1" ht="16.2" customHeight="1" x14ac:dyDescent="0.25">
      <c r="A79" s="45"/>
      <c r="B79" s="134" t="s">
        <v>68</v>
      </c>
      <c r="C79" s="52" t="e">
        <f>(C43+C57+C59+C60+C50)/(C43+C57+C59+C68+C72+C67+C60+C50)</f>
        <v>#DIV/0!</v>
      </c>
      <c r="D79" s="52" t="e">
        <f t="shared" ref="D79:E79" si="36">(D43+D57+D59+D60+D50)/(D43+D57+D59+D68+D72+D67+D60+D50)</f>
        <v>#DIV/0!</v>
      </c>
      <c r="E79" s="52" t="e">
        <f t="shared" si="36"/>
        <v>#DIV/0!</v>
      </c>
      <c r="F79" s="21"/>
      <c r="G79" s="20"/>
      <c r="H79" s="20"/>
      <c r="I79" s="20"/>
    </row>
    <row r="80" spans="1:9" ht="16.2" customHeight="1" x14ac:dyDescent="0.25">
      <c r="A80" s="45"/>
      <c r="B80" s="134" t="s">
        <v>70</v>
      </c>
      <c r="C80" s="52" t="e">
        <f>C59/C35</f>
        <v>#DIV/0!</v>
      </c>
      <c r="D80" s="52" t="e">
        <f t="shared" ref="D80:E80" si="37">D59/D35</f>
        <v>#DIV/0!</v>
      </c>
      <c r="E80" s="52" t="e">
        <f t="shared" si="37"/>
        <v>#DIV/0!</v>
      </c>
    </row>
    <row r="81" spans="1:11" ht="16.2" customHeight="1" x14ac:dyDescent="0.25">
      <c r="A81" s="45"/>
      <c r="B81" s="134" t="s">
        <v>69</v>
      </c>
      <c r="C81" s="52" t="e">
        <f>D66/E66</f>
        <v>#DIV/0!</v>
      </c>
      <c r="D81" s="52"/>
      <c r="E81" s="52"/>
    </row>
    <row r="82" spans="1:11" ht="16.2" customHeight="1" x14ac:dyDescent="0.25">
      <c r="A82" s="45"/>
      <c r="B82" s="134" t="s">
        <v>93</v>
      </c>
      <c r="C82" s="124" t="e">
        <f>C20/C35</f>
        <v>#DIV/0!</v>
      </c>
      <c r="D82" s="124" t="e">
        <f t="shared" ref="D82:E82" si="38">D20/D35</f>
        <v>#DIV/0!</v>
      </c>
      <c r="E82" s="124" t="e">
        <f t="shared" si="38"/>
        <v>#DIV/0!</v>
      </c>
    </row>
    <row r="83" spans="1:11" ht="16.2" customHeight="1" x14ac:dyDescent="0.25">
      <c r="A83" s="45"/>
      <c r="B83" s="134" t="s">
        <v>101</v>
      </c>
      <c r="C83" s="124" t="e">
        <f>(C43+C50+C57+C59+C60)/(C6+C33)</f>
        <v>#DIV/0!</v>
      </c>
      <c r="D83" s="124" t="e">
        <f t="shared" ref="D83:E83" si="39">(D43+D50+D57+D59+D60)/(D6+D33)</f>
        <v>#DIV/0!</v>
      </c>
      <c r="E83" s="124" t="e">
        <f t="shared" si="39"/>
        <v>#DIV/0!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t="e">
        <f>(C74-C68)/C74</f>
        <v>#DIV/0!</v>
      </c>
      <c r="D93" s="19" t="s">
        <v>66</v>
      </c>
      <c r="E93" s="18" t="e">
        <f>(D74-D68)/D74</f>
        <v>#DIV/0!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B29" workbookViewId="0">
      <selection activeCell="L39" sqref="L39"/>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f t="shared" ca="1" si="14"/>
        <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f t="shared" ca="1" si="15"/>
        <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f t="shared" ca="1" si="16"/>
        <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f t="shared" ca="1" si="17"/>
        <v>0</v>
      </c>
      <c r="I31" s="26"/>
    </row>
    <row r="32" spans="1:9" s="24" customFormat="1" x14ac:dyDescent="0.25">
      <c r="A32" s="10" t="s">
        <v>17</v>
      </c>
      <c r="B32" s="189" t="s">
        <v>18</v>
      </c>
      <c r="C32" s="5">
        <f>SUM(C28:C31)</f>
        <v>0</v>
      </c>
      <c r="D32" s="5">
        <f>SUM(D28:D31)</f>
        <v>0</v>
      </c>
      <c r="E32" s="5">
        <v>11359</v>
      </c>
      <c r="F32" s="21"/>
      <c r="G32" s="20"/>
      <c r="H32" s="20"/>
      <c r="I32" s="20"/>
    </row>
    <row r="33" spans="1:9" s="24" customFormat="1" x14ac:dyDescent="0.25">
      <c r="A33" s="10" t="s">
        <v>19</v>
      </c>
      <c r="B33" s="190" t="s">
        <v>54</v>
      </c>
      <c r="C33" s="15">
        <f>'2000'!C33+158-790</f>
        <v>6051</v>
      </c>
      <c r="D33" s="15">
        <f>'2000'!D33+62+477</f>
        <v>5678</v>
      </c>
      <c r="E33" s="5">
        <v>11359</v>
      </c>
      <c r="F33" s="128">
        <f>D33/E33</f>
        <v>0.49986794612201779</v>
      </c>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6051</v>
      </c>
      <c r="D35" s="15">
        <f>D33-D34</f>
        <v>5678</v>
      </c>
      <c r="E35" s="5">
        <f t="shared" si="5"/>
        <v>11729</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v>1696</v>
      </c>
      <c r="F62" s="129">
        <f ca="1">C62/OFFSET(C62,4,0)</f>
        <v>0</v>
      </c>
      <c r="G62" s="129">
        <f t="shared" ref="G62:H62" ca="1" si="30">D62/OFFSET(D62,4,0)</f>
        <v>0</v>
      </c>
      <c r="H62" s="129">
        <f t="shared" ca="1" si="30"/>
        <v>0.255768360729905</v>
      </c>
      <c r="I62" s="37"/>
    </row>
    <row r="63" spans="1:9" s="24" customFormat="1" x14ac:dyDescent="0.25">
      <c r="A63" s="10" t="s">
        <v>35</v>
      </c>
      <c r="B63" s="194" t="s">
        <v>36</v>
      </c>
      <c r="C63" s="204"/>
      <c r="D63" s="204"/>
      <c r="E63" s="5">
        <f t="shared" si="5"/>
        <v>0</v>
      </c>
      <c r="F63" s="129">
        <f ca="1">C63/OFFSET(C63,3,0)</f>
        <v>0</v>
      </c>
      <c r="G63" s="129">
        <f t="shared" ref="G63:H63" ca="1" si="31">D63/OFFSET(D63,3,0)</f>
        <v>0</v>
      </c>
      <c r="H63" s="129">
        <f t="shared" ca="1" si="31"/>
        <v>0</v>
      </c>
      <c r="I63" s="20"/>
    </row>
    <row r="64" spans="1:9" s="24" customFormat="1" x14ac:dyDescent="0.25">
      <c r="A64" s="10" t="s">
        <v>37</v>
      </c>
      <c r="B64" s="194" t="s">
        <v>38</v>
      </c>
      <c r="C64" s="204"/>
      <c r="D64" s="204"/>
      <c r="E64" s="5">
        <f t="shared" si="5"/>
        <v>0</v>
      </c>
      <c r="F64" s="129">
        <f ca="1">C64/OFFSET(C64,2,0)</f>
        <v>0</v>
      </c>
      <c r="G64" s="129">
        <f t="shared" ref="G64:H64" ca="1" si="32">D64/OFFSET(D64,2,0)</f>
        <v>0</v>
      </c>
      <c r="H64" s="129">
        <f t="shared" ca="1" si="32"/>
        <v>0</v>
      </c>
    </row>
    <row r="65" spans="1:9" s="24" customFormat="1" x14ac:dyDescent="0.25">
      <c r="A65" s="10" t="s">
        <v>39</v>
      </c>
      <c r="B65" s="194" t="s">
        <v>40</v>
      </c>
      <c r="C65" s="204"/>
      <c r="D65" s="204"/>
      <c r="E65" s="5">
        <f t="shared" si="5"/>
        <v>0</v>
      </c>
      <c r="F65" s="129">
        <f ca="1">C65/OFFSET(C65,1,0)</f>
        <v>0</v>
      </c>
      <c r="G65" s="129">
        <f t="shared" ref="G65:H65" ca="1" si="33">D65/OFFSET(D65,1,0)</f>
        <v>0</v>
      </c>
      <c r="H65" s="130">
        <f t="shared" ca="1" si="33"/>
        <v>0</v>
      </c>
    </row>
    <row r="66" spans="1:9" s="24" customFormat="1" x14ac:dyDescent="0.25">
      <c r="A66" s="10" t="s">
        <v>41</v>
      </c>
      <c r="B66" s="190" t="s">
        <v>55</v>
      </c>
      <c r="C66" s="15">
        <f>'2000'!C66-1508</f>
        <v>2923</v>
      </c>
      <c r="D66" s="15">
        <f>'2000'!D66+76</f>
        <v>3708</v>
      </c>
      <c r="E66" s="5">
        <f t="shared" si="5"/>
        <v>6631</v>
      </c>
      <c r="F66" s="129">
        <f>C66/C33</f>
        <v>0.48306065113204427</v>
      </c>
      <c r="G66" s="129">
        <f t="shared" ref="G66:H66" si="34">D66/D33</f>
        <v>0.65304684748150754</v>
      </c>
      <c r="H66" s="129">
        <f t="shared" si="34"/>
        <v>0.58376617660005281</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15">
        <f>C66-C67</f>
        <v>2923</v>
      </c>
      <c r="D68" s="15">
        <f>D66-D67</f>
        <v>3708</v>
      </c>
      <c r="E68" s="5">
        <v>6631</v>
      </c>
      <c r="F68" s="128">
        <f>D68/E68</f>
        <v>0.55919167546373094</v>
      </c>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2923</v>
      </c>
      <c r="D70" s="47">
        <f>D43+D50+D57+D59+D60+D68</f>
        <v>3708</v>
      </c>
      <c r="E70" s="5">
        <f t="shared" si="5"/>
        <v>6631</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2923</v>
      </c>
      <c r="D74" s="5">
        <f>D70+D72</f>
        <v>3708</v>
      </c>
      <c r="E74" s="5">
        <f>D74+C74</f>
        <v>6631</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3128</v>
      </c>
      <c r="D77" s="50">
        <f>D6+D33-D67-D74</f>
        <v>1970</v>
      </c>
      <c r="E77" s="51">
        <f>(E6+E33)-(E67+E74)</f>
        <v>4728</v>
      </c>
      <c r="F77" s="21"/>
      <c r="G77" s="20"/>
      <c r="H77" s="20"/>
      <c r="I77" s="20"/>
    </row>
    <row r="78" spans="1:9" s="24" customFormat="1" ht="16.2" customHeight="1" x14ac:dyDescent="0.25">
      <c r="A78" s="45"/>
      <c r="B78" s="134" t="s">
        <v>67</v>
      </c>
      <c r="C78" s="52">
        <f>(C43+C57+C59+C60+C50)/(C43+C57+C59+C68+C60+C50)</f>
        <v>0</v>
      </c>
      <c r="D78" s="52">
        <f t="shared" ref="D78:E78" si="35">(D43+D57+D59+D60+D50)/(D43+D57+D59+D68+D60+D50)</f>
        <v>0</v>
      </c>
      <c r="E78" s="52">
        <f t="shared" si="35"/>
        <v>0</v>
      </c>
      <c r="F78" s="16"/>
      <c r="G78" s="20"/>
      <c r="H78" s="20"/>
      <c r="I78" s="20"/>
    </row>
    <row r="79" spans="1:9" s="24" customFormat="1" ht="16.2" customHeight="1" x14ac:dyDescent="0.25">
      <c r="A79" s="45"/>
      <c r="B79" s="134" t="s">
        <v>68</v>
      </c>
      <c r="C79" s="52">
        <f>(C43+C57+C59+C60+C50)/(C43+C57+C59+C68+C72+C67+C60+C50)</f>
        <v>0</v>
      </c>
      <c r="D79" s="52">
        <f t="shared" ref="D79:E79" si="36">(D43+D57+D59+D60+D50)/(D43+D57+D59+D68+D72+D67+D60+D50)</f>
        <v>0</v>
      </c>
      <c r="E79" s="52">
        <f t="shared" si="36"/>
        <v>0</v>
      </c>
      <c r="F79" s="21"/>
      <c r="G79" s="20"/>
      <c r="H79" s="20"/>
      <c r="I79" s="20"/>
    </row>
    <row r="80" spans="1:9" ht="16.2" customHeight="1" x14ac:dyDescent="0.25">
      <c r="A80" s="45"/>
      <c r="B80" s="134" t="s">
        <v>70</v>
      </c>
      <c r="C80" s="52">
        <f>C59/C35</f>
        <v>0</v>
      </c>
      <c r="D80" s="52">
        <f t="shared" ref="D80:E80" si="37">D59/D35</f>
        <v>0</v>
      </c>
      <c r="E80" s="52">
        <f t="shared" si="37"/>
        <v>0</v>
      </c>
    </row>
    <row r="81" spans="1:11" ht="16.2" customHeight="1" x14ac:dyDescent="0.25">
      <c r="A81" s="45"/>
      <c r="B81" s="134" t="s">
        <v>69</v>
      </c>
      <c r="C81" s="52">
        <f>D66/E66</f>
        <v>0.55919167546373094</v>
      </c>
      <c r="D81" s="52"/>
      <c r="E81" s="52"/>
    </row>
    <row r="82" spans="1:11" ht="16.2" customHeight="1" x14ac:dyDescent="0.25">
      <c r="A82" s="45"/>
      <c r="B82" s="134" t="s">
        <v>93</v>
      </c>
      <c r="C82" s="124">
        <f>C20/C35</f>
        <v>0</v>
      </c>
      <c r="D82" s="124">
        <f t="shared" ref="D82:E82" si="38">D20/D35</f>
        <v>0</v>
      </c>
      <c r="E82" s="124">
        <f t="shared" si="38"/>
        <v>0</v>
      </c>
    </row>
    <row r="83" spans="1:11" ht="16.2" customHeight="1" x14ac:dyDescent="0.25">
      <c r="A83" s="45"/>
      <c r="B83" s="134" t="s">
        <v>101</v>
      </c>
      <c r="C83" s="124">
        <f>(C43+C50+C57+C59+C60)/(C6+C33)</f>
        <v>0</v>
      </c>
      <c r="D83" s="124">
        <f t="shared" ref="D83:E83" si="39">(D43+D50+D57+D59+D60)/(D6+D33)</f>
        <v>0</v>
      </c>
      <c r="E83" s="124">
        <f t="shared" si="39"/>
        <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v>
      </c>
      <c r="D93" s="19" t="s">
        <v>66</v>
      </c>
      <c r="E93" s="18">
        <f>(D74-D68)/D74</f>
        <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B29" workbookViewId="0">
      <selection activeCell="C33" sqref="C33:D33"/>
    </sheetView>
  </sheetViews>
  <sheetFormatPr defaultRowHeight="13.2" x14ac:dyDescent="0.25"/>
  <cols>
    <col min="1" max="1" width="3.33203125" style="99" customWidth="1"/>
    <col min="2" max="2" width="28.6640625" style="131" customWidth="1"/>
    <col min="3" max="4" width="9.109375" style="99" bestFit="1" customWidth="1"/>
    <col min="5"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212">
        <f>E33*0.52</f>
        <v>5621.2</v>
      </c>
      <c r="D33" s="212">
        <f>E33-C33</f>
        <v>5188.8</v>
      </c>
      <c r="E33" s="5">
        <v>10810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212">
        <f>C33-C34</f>
        <v>5621.2</v>
      </c>
      <c r="D35" s="212">
        <f>D33-D34</f>
        <v>5188.8</v>
      </c>
      <c r="E35" s="5">
        <f t="shared" si="5"/>
        <v>10810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v>981</v>
      </c>
      <c r="F62" s="129">
        <f ca="1">C62/OFFSET(C62,4,0)</f>
        <v>0</v>
      </c>
      <c r="G62" s="129">
        <f t="shared" ref="G62:H62" ca="1" si="30">D62/OFFSET(D62,4,0)</f>
        <v>0</v>
      </c>
      <c r="H62" s="129">
        <f t="shared" ca="1" si="30"/>
        <v>0.18832789402956421</v>
      </c>
      <c r="I62" s="37"/>
    </row>
    <row r="63" spans="1:9" s="24" customFormat="1" x14ac:dyDescent="0.25">
      <c r="A63" s="10" t="s">
        <v>35</v>
      </c>
      <c r="B63" s="194" t="s">
        <v>36</v>
      </c>
      <c r="C63" s="204"/>
      <c r="D63" s="204"/>
      <c r="E63" s="5">
        <v>3460</v>
      </c>
      <c r="F63" s="129">
        <f ca="1">C63/OFFSET(C63,3,0)</f>
        <v>0</v>
      </c>
      <c r="G63" s="129">
        <f t="shared" ref="G63:H63" ca="1" si="31">D63/OFFSET(D63,3,0)</f>
        <v>0</v>
      </c>
      <c r="H63" s="129">
        <f t="shared" ca="1" si="31"/>
        <v>0.66423497792282593</v>
      </c>
      <c r="I63" s="20"/>
    </row>
    <row r="64" spans="1:9" s="24" customFormat="1" x14ac:dyDescent="0.25">
      <c r="A64" s="10" t="s">
        <v>37</v>
      </c>
      <c r="B64" s="194" t="s">
        <v>38</v>
      </c>
      <c r="C64" s="204"/>
      <c r="D64" s="204"/>
      <c r="E64" s="5">
        <f t="shared" si="5"/>
        <v>0</v>
      </c>
      <c r="F64" s="129">
        <f ca="1">C64/OFFSET(C64,2,0)</f>
        <v>0</v>
      </c>
      <c r="G64" s="129">
        <f t="shared" ref="G64:H64" ca="1" si="32">D64/OFFSET(D64,2,0)</f>
        <v>0</v>
      </c>
      <c r="H64" s="129">
        <f t="shared" ca="1" si="32"/>
        <v>0</v>
      </c>
    </row>
    <row r="65" spans="1:9" s="24" customFormat="1" x14ac:dyDescent="0.25">
      <c r="A65" s="10" t="s">
        <v>39</v>
      </c>
      <c r="B65" s="194" t="s">
        <v>40</v>
      </c>
      <c r="C65" s="204"/>
      <c r="D65" s="204"/>
      <c r="E65" s="5">
        <v>768</v>
      </c>
      <c r="F65" s="129">
        <f ca="1">C65/OFFSET(C65,1,0)</f>
        <v>0</v>
      </c>
      <c r="G65" s="129">
        <f t="shared" ref="G65:H65" ca="1" si="33">D65/OFFSET(D65,1,0)</f>
        <v>0</v>
      </c>
      <c r="H65" s="130">
        <f t="shared" ca="1" si="33"/>
        <v>0.14743712804760992</v>
      </c>
    </row>
    <row r="66" spans="1:9" s="24" customFormat="1" x14ac:dyDescent="0.25">
      <c r="A66" s="10" t="s">
        <v>41</v>
      </c>
      <c r="B66" s="190" t="s">
        <v>55</v>
      </c>
      <c r="C66" s="212">
        <f>E66-D66</f>
        <v>2291.9599999999996</v>
      </c>
      <c r="D66" s="212">
        <f>E66*0.56</f>
        <v>2917.0400000000004</v>
      </c>
      <c r="E66" s="5">
        <v>5209</v>
      </c>
      <c r="F66" s="129">
        <f>C66/C33</f>
        <v>0.40773500320216316</v>
      </c>
      <c r="G66" s="129">
        <f t="shared" ref="G66:H66" si="34">D66/D33</f>
        <v>0.56218008017267973</v>
      </c>
      <c r="H66" s="129">
        <f t="shared" si="34"/>
        <v>0.48186864014801112</v>
      </c>
    </row>
    <row r="67" spans="1:9" s="24" customFormat="1" x14ac:dyDescent="0.25">
      <c r="A67" s="11" t="s">
        <v>42</v>
      </c>
      <c r="B67" s="191" t="s">
        <v>21</v>
      </c>
      <c r="C67" s="236"/>
      <c r="D67" s="236"/>
      <c r="E67" s="5">
        <f t="shared" si="5"/>
        <v>0</v>
      </c>
      <c r="F67" s="21"/>
      <c r="G67" s="20"/>
      <c r="H67" s="20"/>
    </row>
    <row r="68" spans="1:9" s="24" customFormat="1" ht="14.4" x14ac:dyDescent="0.25">
      <c r="A68" s="10" t="s">
        <v>43</v>
      </c>
      <c r="B68" s="186" t="s">
        <v>44</v>
      </c>
      <c r="C68" s="212">
        <f>C66-C67</f>
        <v>2291.9599999999996</v>
      </c>
      <c r="D68" s="212">
        <f>D66-D67</f>
        <v>2917.0400000000004</v>
      </c>
      <c r="E68" s="5">
        <f t="shared" si="5"/>
        <v>5209</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2291.9599999999996</v>
      </c>
      <c r="D70" s="47">
        <f>D43+D50+D57+D59+D60+D68</f>
        <v>2917.0400000000004</v>
      </c>
      <c r="E70" s="5">
        <f t="shared" si="5"/>
        <v>5209</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2291.9599999999996</v>
      </c>
      <c r="D74" s="5">
        <f>D70+D72</f>
        <v>2917.0400000000004</v>
      </c>
      <c r="E74" s="5">
        <f>D74+C74</f>
        <v>5209</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3329.2400000000002</v>
      </c>
      <c r="D77" s="50">
        <f>D6+D33-D67-D74</f>
        <v>2271.7599999999998</v>
      </c>
      <c r="E77" s="51">
        <f>(E6+E33)-(E67+E74)</f>
        <v>5601</v>
      </c>
      <c r="F77" s="21"/>
      <c r="G77" s="20"/>
      <c r="H77" s="20"/>
      <c r="I77" s="20"/>
    </row>
    <row r="78" spans="1:9" s="24" customFormat="1" ht="16.2" customHeight="1" x14ac:dyDescent="0.25">
      <c r="A78" s="45"/>
      <c r="B78" s="134" t="s">
        <v>67</v>
      </c>
      <c r="C78" s="52">
        <f>(C43+C57+C59+C60+C50)/(C43+C57+C59+C68+C60+C50)</f>
        <v>0</v>
      </c>
      <c r="D78" s="52">
        <f t="shared" ref="D78:E78" si="35">(D43+D57+D59+D60+D50)/(D43+D57+D59+D68+D60+D50)</f>
        <v>0</v>
      </c>
      <c r="E78" s="52">
        <f t="shared" si="35"/>
        <v>0</v>
      </c>
      <c r="F78" s="16"/>
      <c r="G78" s="20"/>
      <c r="H78" s="20"/>
      <c r="I78" s="20"/>
    </row>
    <row r="79" spans="1:9" s="24" customFormat="1" ht="16.2" customHeight="1" x14ac:dyDescent="0.25">
      <c r="A79" s="45"/>
      <c r="B79" s="134" t="s">
        <v>68</v>
      </c>
      <c r="C79" s="52">
        <f>(C43+C57+C59+C60+C50)/(C43+C57+C59+C68+C72+C67+C60+C50)</f>
        <v>0</v>
      </c>
      <c r="D79" s="52">
        <f t="shared" ref="D79:E79" si="36">(D43+D57+D59+D60+D50)/(D43+D57+D59+D68+D72+D67+D60+D50)</f>
        <v>0</v>
      </c>
      <c r="E79" s="52">
        <f t="shared" si="36"/>
        <v>0</v>
      </c>
      <c r="F79" s="21"/>
      <c r="G79" s="20"/>
      <c r="H79" s="20"/>
      <c r="I79" s="20"/>
    </row>
    <row r="80" spans="1:9" ht="16.2" customHeight="1" x14ac:dyDescent="0.25">
      <c r="A80" s="45"/>
      <c r="B80" s="134" t="s">
        <v>70</v>
      </c>
      <c r="C80" s="52">
        <f>C59/C35</f>
        <v>0</v>
      </c>
      <c r="D80" s="52">
        <f t="shared" ref="D80:E80" si="37">D59/D35</f>
        <v>0</v>
      </c>
      <c r="E80" s="52">
        <f t="shared" si="37"/>
        <v>0</v>
      </c>
    </row>
    <row r="81" spans="1:11" ht="16.2" customHeight="1" x14ac:dyDescent="0.25">
      <c r="A81" s="45"/>
      <c r="B81" s="134" t="s">
        <v>69</v>
      </c>
      <c r="C81" s="52">
        <f>D66/E66</f>
        <v>0.56000000000000005</v>
      </c>
      <c r="D81" s="52"/>
      <c r="E81" s="52"/>
    </row>
    <row r="82" spans="1:11" ht="16.2" customHeight="1" x14ac:dyDescent="0.25">
      <c r="A82" s="45"/>
      <c r="B82" s="134" t="s">
        <v>93</v>
      </c>
      <c r="C82" s="124">
        <f>C20/C35</f>
        <v>0</v>
      </c>
      <c r="D82" s="124">
        <f t="shared" ref="D82:E82" si="38">D20/D35</f>
        <v>0</v>
      </c>
      <c r="E82" s="124">
        <f t="shared" si="38"/>
        <v>0</v>
      </c>
    </row>
    <row r="83" spans="1:11" ht="16.2" customHeight="1" x14ac:dyDescent="0.25">
      <c r="A83" s="45"/>
      <c r="B83" s="134" t="s">
        <v>101</v>
      </c>
      <c r="C83" s="124">
        <f>(C43+C50+C57+C59+C60)/(C6+C33)</f>
        <v>0</v>
      </c>
      <c r="D83" s="124">
        <f t="shared" ref="D83:E83" si="39">(D43+D50+D57+D59+D60)/(D6+D33)</f>
        <v>0</v>
      </c>
      <c r="E83" s="124">
        <f t="shared" si="39"/>
        <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v>
      </c>
      <c r="D93" s="19" t="s">
        <v>66</v>
      </c>
      <c r="E93" s="18">
        <f>(D74-D68)/D74</f>
        <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25" workbookViewId="0">
      <selection activeCell="C33" sqref="C33"/>
    </sheetView>
  </sheetViews>
  <sheetFormatPr defaultRowHeight="13.2" x14ac:dyDescent="0.25"/>
  <cols>
    <col min="1" max="1" width="3.33203125" style="99" customWidth="1"/>
    <col min="2" max="2" width="28.6640625" style="131" customWidth="1"/>
    <col min="3" max="3" width="9.109375" style="99" bestFit="1" customWidth="1"/>
    <col min="4" max="4" width="10.109375" style="99" bestFit="1" customWidth="1"/>
    <col min="5"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212">
        <f>E33*0.53</f>
        <v>5175.9800000000005</v>
      </c>
      <c r="D33" s="212">
        <f>E33-C33</f>
        <v>4590.0199999999995</v>
      </c>
      <c r="E33" s="5">
        <v>9766</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212">
        <f>C33-C34</f>
        <v>5175.9800000000005</v>
      </c>
      <c r="D35" s="212">
        <f>D33-D34</f>
        <v>4590.0199999999995</v>
      </c>
      <c r="E35" s="5">
        <f t="shared" si="5"/>
        <v>9766</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v>206</v>
      </c>
      <c r="F62" s="129">
        <f ca="1">C62/OFFSET(C62,4,0)</f>
        <v>0</v>
      </c>
      <c r="G62" s="129">
        <f t="shared" ref="G62:H62" ca="1" si="30">D62/OFFSET(D62,4,0)</f>
        <v>0</v>
      </c>
      <c r="H62" s="129">
        <f t="shared" ca="1" si="30"/>
        <v>4.3222828367603862E-2</v>
      </c>
      <c r="I62" s="37"/>
    </row>
    <row r="63" spans="1:9" s="24" customFormat="1" x14ac:dyDescent="0.25">
      <c r="A63" s="10" t="s">
        <v>35</v>
      </c>
      <c r="B63" s="194" t="s">
        <v>36</v>
      </c>
      <c r="C63" s="204"/>
      <c r="D63" s="204"/>
      <c r="E63" s="5">
        <v>2815</v>
      </c>
      <c r="F63" s="129">
        <f ca="1">C63/OFFSET(C63,3,0)</f>
        <v>0</v>
      </c>
      <c r="G63" s="129">
        <f t="shared" ref="G63:H63" ca="1" si="31">D63/OFFSET(D63,3,0)</f>
        <v>0</v>
      </c>
      <c r="H63" s="129">
        <f t="shared" ca="1" si="31"/>
        <v>0.59064204783885854</v>
      </c>
      <c r="I63" s="20"/>
    </row>
    <row r="64" spans="1:9" s="24" customFormat="1" x14ac:dyDescent="0.25">
      <c r="A64" s="10" t="s">
        <v>37</v>
      </c>
      <c r="B64" s="194" t="s">
        <v>38</v>
      </c>
      <c r="C64" s="204"/>
      <c r="D64" s="204"/>
      <c r="E64" s="5">
        <f t="shared" si="5"/>
        <v>0</v>
      </c>
      <c r="F64" s="129">
        <f ca="1">C64/OFFSET(C64,2,0)</f>
        <v>0</v>
      </c>
      <c r="G64" s="129">
        <f t="shared" ref="G64:H64" ca="1" si="32">D64/OFFSET(D64,2,0)</f>
        <v>0</v>
      </c>
      <c r="H64" s="129">
        <f t="shared" ca="1" si="32"/>
        <v>0</v>
      </c>
    </row>
    <row r="65" spans="1:9" s="24" customFormat="1" x14ac:dyDescent="0.25">
      <c r="A65" s="10" t="s">
        <v>39</v>
      </c>
      <c r="B65" s="194" t="s">
        <v>40</v>
      </c>
      <c r="C65" s="204"/>
      <c r="D65" s="204"/>
      <c r="E65" s="5">
        <v>1745</v>
      </c>
      <c r="F65" s="129">
        <f ca="1">C65/OFFSET(C65,1,0)</f>
        <v>0</v>
      </c>
      <c r="G65" s="129">
        <f t="shared" ref="G65:H65" ca="1" si="33">D65/OFFSET(D65,1,0)</f>
        <v>0</v>
      </c>
      <c r="H65" s="130">
        <f t="shared" ca="1" si="33"/>
        <v>0.36613512379353758</v>
      </c>
    </row>
    <row r="66" spans="1:9" s="24" customFormat="1" x14ac:dyDescent="0.25">
      <c r="A66" s="10" t="s">
        <v>41</v>
      </c>
      <c r="B66" s="190" t="s">
        <v>55</v>
      </c>
      <c r="C66" s="212">
        <f>'2000'!C66*0.442</f>
        <v>1958.502</v>
      </c>
      <c r="D66" s="212">
        <f>'2000'!D66*0.679</f>
        <v>2466.1280000000002</v>
      </c>
      <c r="E66" s="5">
        <f>SUM(E62:E65)</f>
        <v>4766</v>
      </c>
      <c r="F66" s="129">
        <f>C66/C33</f>
        <v>0.37838283764620417</v>
      </c>
      <c r="G66" s="129">
        <f t="shared" ref="G66:H66" si="34">D66/D33</f>
        <v>0.53728044757974924</v>
      </c>
      <c r="H66" s="129">
        <f t="shared" si="34"/>
        <v>0.48801966004505426</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212">
        <f>'2000'!C68*0.442</f>
        <v>1953.64</v>
      </c>
      <c r="D68" s="212">
        <f>'2000'!D68*0.679</f>
        <v>2458.6590000000001</v>
      </c>
      <c r="E68" s="5">
        <v>4820</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1953.64</v>
      </c>
      <c r="D70" s="47">
        <f>D43+D50+D57+D59+D60+D68</f>
        <v>2458.6590000000001</v>
      </c>
      <c r="E70" s="47">
        <f t="shared" si="5"/>
        <v>4412.299</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47">
        <f>C70+C72</f>
        <v>1953.64</v>
      </c>
      <c r="D74" s="47">
        <f>D70+D72</f>
        <v>2458.6590000000001</v>
      </c>
      <c r="E74" s="47">
        <f>D74+C74</f>
        <v>4412.299</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3222.34</v>
      </c>
      <c r="D77" s="50">
        <f>D6+D33-D67-D74</f>
        <v>2131.3609999999994</v>
      </c>
      <c r="E77" s="51">
        <f>(E6+E33)-(E67+E74)</f>
        <v>5353.701</v>
      </c>
      <c r="F77" s="21"/>
      <c r="G77" s="20"/>
      <c r="H77" s="20"/>
      <c r="I77" s="20"/>
    </row>
    <row r="78" spans="1:9" s="24" customFormat="1" ht="16.2" customHeight="1" x14ac:dyDescent="0.25">
      <c r="A78" s="45"/>
      <c r="B78" s="134" t="s">
        <v>67</v>
      </c>
      <c r="C78" s="52">
        <f>(C43+C57+C59+C60+C50)/(C43+C57+C59+C68+C60+C50)</f>
        <v>0</v>
      </c>
      <c r="D78" s="52">
        <f t="shared" ref="D78:E78" si="35">(D43+D57+D59+D60+D50)/(D43+D57+D59+D68+D60+D50)</f>
        <v>0</v>
      </c>
      <c r="E78" s="52">
        <f t="shared" si="35"/>
        <v>0</v>
      </c>
      <c r="F78" s="16"/>
      <c r="G78" s="20"/>
      <c r="H78" s="20"/>
      <c r="I78" s="20"/>
    </row>
    <row r="79" spans="1:9" s="24" customFormat="1" ht="16.2" customHeight="1" x14ac:dyDescent="0.25">
      <c r="A79" s="45"/>
      <c r="B79" s="134" t="s">
        <v>68</v>
      </c>
      <c r="C79" s="52">
        <f>(C43+C57+C59+C60+C50)/(C43+C57+C59+C68+C72+C67+C60+C50)</f>
        <v>0</v>
      </c>
      <c r="D79" s="52">
        <f t="shared" ref="D79:E79" si="36">(D43+D57+D59+D60+D50)/(D43+D57+D59+D68+D72+D67+D60+D50)</f>
        <v>0</v>
      </c>
      <c r="E79" s="52">
        <f t="shared" si="36"/>
        <v>0</v>
      </c>
      <c r="F79" s="21"/>
      <c r="G79" s="20"/>
      <c r="H79" s="20"/>
      <c r="I79" s="20"/>
    </row>
    <row r="80" spans="1:9" ht="16.2" customHeight="1" x14ac:dyDescent="0.25">
      <c r="A80" s="45"/>
      <c r="B80" s="134" t="s">
        <v>70</v>
      </c>
      <c r="C80" s="52">
        <f>C59/C35</f>
        <v>0</v>
      </c>
      <c r="D80" s="52">
        <f t="shared" ref="D80:E80" si="37">D59/D35</f>
        <v>0</v>
      </c>
      <c r="E80" s="52">
        <f t="shared" si="37"/>
        <v>0</v>
      </c>
    </row>
    <row r="81" spans="1:11" ht="16.2" customHeight="1" x14ac:dyDescent="0.25">
      <c r="A81" s="45"/>
      <c r="B81" s="134" t="s">
        <v>69</v>
      </c>
      <c r="C81" s="52">
        <f>D66/E66</f>
        <v>0.51744187998321445</v>
      </c>
      <c r="D81" s="52"/>
      <c r="E81" s="52"/>
    </row>
    <row r="82" spans="1:11" ht="16.2" customHeight="1" x14ac:dyDescent="0.25">
      <c r="A82" s="45"/>
      <c r="B82" s="134" t="s">
        <v>93</v>
      </c>
      <c r="C82" s="124">
        <f>C20/C35</f>
        <v>0</v>
      </c>
      <c r="D82" s="124">
        <f t="shared" ref="D82:E82" si="38">D20/D35</f>
        <v>0</v>
      </c>
      <c r="E82" s="124">
        <f t="shared" si="38"/>
        <v>0</v>
      </c>
    </row>
    <row r="83" spans="1:11" ht="16.2" customHeight="1" x14ac:dyDescent="0.25">
      <c r="A83" s="45"/>
      <c r="B83" s="134" t="s">
        <v>101</v>
      </c>
      <c r="C83" s="124">
        <f>(C43+C50+C57+C59+C60)/(C6+C33)</f>
        <v>0</v>
      </c>
      <c r="D83" s="124">
        <f t="shared" ref="D83:E83" si="39">(D43+D50+D57+D59+D60)/(D6+D33)</f>
        <v>0</v>
      </c>
      <c r="E83" s="124">
        <f t="shared" si="39"/>
        <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v>
      </c>
      <c r="D93" s="19" t="s">
        <v>66</v>
      </c>
      <c r="E93" s="18">
        <f>(D74-D68)/D74</f>
        <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B26" workbookViewId="0">
      <selection activeCell="C33" sqref="C33"/>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t="e">
        <f ca="1">C10/OFFSET(C10,4,0)</f>
        <v>#DIV/0!</v>
      </c>
      <c r="G10" s="129" t="e">
        <f t="shared" ref="G10:H10" ca="1" si="0">D10/OFFSET(D10,4,0)</f>
        <v>#DIV/0!</v>
      </c>
      <c r="H10" s="129" t="e">
        <f t="shared" ca="1" si="0"/>
        <v>#DIV/0!</v>
      </c>
      <c r="I10" s="26"/>
    </row>
    <row r="11" spans="1:9" s="24" customFormat="1" x14ac:dyDescent="0.25">
      <c r="A11" s="10"/>
      <c r="B11" s="188" t="s">
        <v>7</v>
      </c>
      <c r="C11" s="185"/>
      <c r="D11" s="185"/>
      <c r="E11" s="5">
        <f t="shared" ref="E11:E14" si="1">D11+C11</f>
        <v>0</v>
      </c>
      <c r="F11" s="129" t="e">
        <f ca="1">C11/OFFSET(C11,3,0)</f>
        <v>#DIV/0!</v>
      </c>
      <c r="G11" s="129" t="e">
        <f t="shared" ref="G11:H11" ca="1" si="2">D11/OFFSET(D11,3,0)</f>
        <v>#DIV/0!</v>
      </c>
      <c r="H11" s="129" t="e">
        <f t="shared" ca="1" si="2"/>
        <v>#DIV/0!</v>
      </c>
      <c r="I11" s="20"/>
    </row>
    <row r="12" spans="1:9" s="24" customFormat="1" x14ac:dyDescent="0.25">
      <c r="A12" s="10"/>
      <c r="B12" s="188" t="s">
        <v>8</v>
      </c>
      <c r="C12" s="185"/>
      <c r="D12" s="185"/>
      <c r="E12" s="5">
        <f t="shared" si="1"/>
        <v>0</v>
      </c>
      <c r="F12" s="129" t="e">
        <f ca="1">C12/OFFSET(C12,2,0)</f>
        <v>#DIV/0!</v>
      </c>
      <c r="G12" s="129" t="e">
        <f t="shared" ref="G12:H12" ca="1" si="3">D12/OFFSET(D12,2,0)</f>
        <v>#DIV/0!</v>
      </c>
      <c r="H12" s="129" t="e">
        <f t="shared" ca="1" si="3"/>
        <v>#DIV/0!</v>
      </c>
      <c r="I12" s="20"/>
    </row>
    <row r="13" spans="1:9" s="24" customFormat="1" x14ac:dyDescent="0.25">
      <c r="A13" s="10"/>
      <c r="B13" s="188" t="s">
        <v>9</v>
      </c>
      <c r="C13" s="185"/>
      <c r="D13" s="185"/>
      <c r="E13" s="5">
        <f t="shared" si="1"/>
        <v>0</v>
      </c>
      <c r="F13" s="129" t="e">
        <f ca="1">C13/OFFSET(C13,1,0)</f>
        <v>#DIV/0!</v>
      </c>
      <c r="G13" s="129" t="e">
        <f t="shared" ref="G13:H13" ca="1" si="4">D13/OFFSET(D13,1,0)</f>
        <v>#DIV/0!</v>
      </c>
      <c r="H13" s="129" t="e">
        <f t="shared" ca="1" si="4"/>
        <v>#DIV/0!</v>
      </c>
      <c r="I13" s="20"/>
    </row>
    <row r="14" spans="1:9" s="24" customFormat="1" x14ac:dyDescent="0.25">
      <c r="A14" s="10" t="s">
        <v>10</v>
      </c>
      <c r="B14" s="189" t="s">
        <v>11</v>
      </c>
      <c r="C14" s="47">
        <f>SUM(C10:C13)</f>
        <v>0</v>
      </c>
      <c r="D14" s="47">
        <f>SUM(D10:D13)</f>
        <v>0</v>
      </c>
      <c r="E14" s="5">
        <f t="shared" si="1"/>
        <v>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212">
        <f>E33*0.54</f>
        <v>5297.4000000000005</v>
      </c>
      <c r="D33" s="212">
        <f>E33-C33</f>
        <v>4512.5999999999995</v>
      </c>
      <c r="E33" s="5">
        <v>9810</v>
      </c>
      <c r="F33" s="128"/>
      <c r="G33" s="20"/>
      <c r="H33" s="20"/>
      <c r="I33" s="20"/>
    </row>
    <row r="34" spans="1:9" s="24" customFormat="1" ht="15.6" x14ac:dyDescent="0.25">
      <c r="A34" s="11" t="s">
        <v>20</v>
      </c>
      <c r="B34" s="191" t="s">
        <v>21</v>
      </c>
      <c r="C34" s="236"/>
      <c r="D34" s="236"/>
      <c r="E34" s="5">
        <f t="shared" si="5"/>
        <v>0</v>
      </c>
      <c r="F34" s="128"/>
      <c r="G34" s="28"/>
      <c r="H34" s="32"/>
      <c r="I34" s="28"/>
    </row>
    <row r="35" spans="1:9" s="24" customFormat="1" ht="15.6" x14ac:dyDescent="0.25">
      <c r="A35" s="10" t="s">
        <v>22</v>
      </c>
      <c r="B35" s="186" t="s">
        <v>23</v>
      </c>
      <c r="C35" s="212">
        <f>C33-C34</f>
        <v>5297.4000000000005</v>
      </c>
      <c r="D35" s="212">
        <f>D33-D34</f>
        <v>4512.5999999999995</v>
      </c>
      <c r="E35" s="5">
        <f t="shared" si="5"/>
        <v>9810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v>61</v>
      </c>
      <c r="F62" s="129">
        <f ca="1">C62/OFFSET(C62,4,0)</f>
        <v>0</v>
      </c>
      <c r="G62" s="129">
        <f t="shared" ref="G62:H62" ca="1" si="30">D62/OFFSET(D62,4,0)</f>
        <v>0</v>
      </c>
      <c r="H62" s="129">
        <f t="shared" ca="1" si="30"/>
        <v>1.4984033407025301E-2</v>
      </c>
      <c r="I62" s="37"/>
    </row>
    <row r="63" spans="1:9" s="24" customFormat="1" x14ac:dyDescent="0.25">
      <c r="A63" s="10" t="s">
        <v>35</v>
      </c>
      <c r="B63" s="194" t="s">
        <v>36</v>
      </c>
      <c r="C63" s="204"/>
      <c r="D63" s="204"/>
      <c r="E63" s="5">
        <v>2462</v>
      </c>
      <c r="F63" s="129">
        <f ca="1">C63/OFFSET(C63,3,0)</f>
        <v>0</v>
      </c>
      <c r="G63" s="129">
        <f t="shared" ref="G63:H63" ca="1" si="31">D63/OFFSET(D63,3,0)</f>
        <v>0</v>
      </c>
      <c r="H63" s="129">
        <f t="shared" ca="1" si="31"/>
        <v>0.60476541390321792</v>
      </c>
      <c r="I63" s="20"/>
    </row>
    <row r="64" spans="1:9" s="24" customFormat="1" x14ac:dyDescent="0.25">
      <c r="A64" s="10" t="s">
        <v>37</v>
      </c>
      <c r="B64" s="194" t="s">
        <v>38</v>
      </c>
      <c r="C64" s="204"/>
      <c r="D64" s="204"/>
      <c r="E64" s="5">
        <f t="shared" si="5"/>
        <v>0</v>
      </c>
      <c r="F64" s="129">
        <f ca="1">C64/OFFSET(C64,2,0)</f>
        <v>0</v>
      </c>
      <c r="G64" s="129">
        <f t="shared" ref="G64:H64" ca="1" si="32">D64/OFFSET(D64,2,0)</f>
        <v>0</v>
      </c>
      <c r="H64" s="129">
        <f t="shared" ca="1" si="32"/>
        <v>0</v>
      </c>
    </row>
    <row r="65" spans="1:9" s="24" customFormat="1" x14ac:dyDescent="0.25">
      <c r="A65" s="10" t="s">
        <v>39</v>
      </c>
      <c r="B65" s="194" t="s">
        <v>40</v>
      </c>
      <c r="C65" s="204"/>
      <c r="D65" s="204"/>
      <c r="E65" s="5">
        <v>1548</v>
      </c>
      <c r="F65" s="129">
        <f ca="1">C65/OFFSET(C65,1,0)</f>
        <v>0</v>
      </c>
      <c r="G65" s="129">
        <f t="shared" ref="G65:H65" ca="1" si="33">D65/OFFSET(D65,1,0)</f>
        <v>0</v>
      </c>
      <c r="H65" s="130">
        <f t="shared" ca="1" si="33"/>
        <v>0.38025055268975683</v>
      </c>
    </row>
    <row r="66" spans="1:9" s="24" customFormat="1" x14ac:dyDescent="0.25">
      <c r="A66" s="10" t="s">
        <v>41</v>
      </c>
      <c r="B66" s="190" t="s">
        <v>55</v>
      </c>
      <c r="C66" s="212">
        <f>E66-D66</f>
        <v>1791.2399999999998</v>
      </c>
      <c r="D66" s="212">
        <f>E66*0.56</f>
        <v>2279.7600000000002</v>
      </c>
      <c r="E66" s="5">
        <f>SUM(E62:E65)</f>
        <v>4071</v>
      </c>
      <c r="F66" s="129">
        <f>C66/C33</f>
        <v>0.33813568920602555</v>
      </c>
      <c r="G66" s="129">
        <f t="shared" ref="G66:H66" si="34">D66/D33</f>
        <v>0.50519877675840985</v>
      </c>
      <c r="H66" s="129">
        <f t="shared" si="34"/>
        <v>0.41498470948012234</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212">
        <f>E68-D68</f>
        <v>1791.2399999999998</v>
      </c>
      <c r="D68" s="212">
        <f>E68*0.56</f>
        <v>2279.7600000000002</v>
      </c>
      <c r="E68" s="5">
        <v>4071</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1791.2399999999998</v>
      </c>
      <c r="D70" s="47">
        <f>D43+D50+D57+D59+D60+D68</f>
        <v>2279.7600000000002</v>
      </c>
      <c r="E70" s="5">
        <f t="shared" si="5"/>
        <v>4071</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1791.2399999999998</v>
      </c>
      <c r="D74" s="5">
        <f>D70+D72</f>
        <v>2279.7600000000002</v>
      </c>
      <c r="E74" s="5">
        <f>D74+C74</f>
        <v>4071</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3506.1600000000008</v>
      </c>
      <c r="D77" s="50">
        <f>D6+D33-D67-D74</f>
        <v>2232.8399999999992</v>
      </c>
      <c r="E77" s="51">
        <f>(E6+E33)-(E67+E74)</f>
        <v>5739</v>
      </c>
      <c r="F77" s="21"/>
      <c r="G77" s="20"/>
      <c r="H77" s="20"/>
      <c r="I77" s="20"/>
    </row>
    <row r="78" spans="1:9" s="24" customFormat="1" ht="16.2" customHeight="1" x14ac:dyDescent="0.25">
      <c r="A78" s="45"/>
      <c r="B78" s="134" t="s">
        <v>67</v>
      </c>
      <c r="C78" s="52">
        <f>(C43+C57+C59+C60+C50)/(C43+C57+C59+C68+C60+C50)</f>
        <v>0</v>
      </c>
      <c r="D78" s="52">
        <f t="shared" ref="D78:E78" si="35">(D43+D57+D59+D60+D50)/(D43+D57+D59+D68+D60+D50)</f>
        <v>0</v>
      </c>
      <c r="E78" s="52">
        <f t="shared" si="35"/>
        <v>0</v>
      </c>
      <c r="F78" s="16"/>
      <c r="G78" s="20"/>
      <c r="H78" s="20"/>
      <c r="I78" s="20"/>
    </row>
    <row r="79" spans="1:9" s="24" customFormat="1" ht="16.2" customHeight="1" x14ac:dyDescent="0.25">
      <c r="A79" s="45"/>
      <c r="B79" s="134" t="s">
        <v>68</v>
      </c>
      <c r="C79" s="52">
        <f>(C43+C57+C59+C60+C50)/(C43+C57+C59+C68+C72+C67+C60+C50)</f>
        <v>0</v>
      </c>
      <c r="D79" s="52">
        <f t="shared" ref="D79:E79" si="36">(D43+D57+D59+D60+D50)/(D43+D57+D59+D68+D72+D67+D60+D50)</f>
        <v>0</v>
      </c>
      <c r="E79" s="52">
        <f t="shared" si="36"/>
        <v>0</v>
      </c>
      <c r="F79" s="21"/>
      <c r="G79" s="20"/>
      <c r="H79" s="20"/>
      <c r="I79" s="20"/>
    </row>
    <row r="80" spans="1:9" ht="16.2" customHeight="1" x14ac:dyDescent="0.25">
      <c r="A80" s="45"/>
      <c r="B80" s="134" t="s">
        <v>70</v>
      </c>
      <c r="C80" s="52">
        <f>C59/C35</f>
        <v>0</v>
      </c>
      <c r="D80" s="52">
        <f t="shared" ref="D80:E80" si="37">D59/D35</f>
        <v>0</v>
      </c>
      <c r="E80" s="52">
        <f t="shared" si="37"/>
        <v>0</v>
      </c>
    </row>
    <row r="81" spans="1:11" ht="16.2" customHeight="1" x14ac:dyDescent="0.25">
      <c r="A81" s="45"/>
      <c r="B81" s="134" t="s">
        <v>69</v>
      </c>
      <c r="C81" s="52">
        <f>D66/E66</f>
        <v>0.56000000000000005</v>
      </c>
      <c r="D81" s="52"/>
      <c r="E81" s="52"/>
    </row>
    <row r="82" spans="1:11" ht="16.2" customHeight="1" x14ac:dyDescent="0.25">
      <c r="A82" s="45"/>
      <c r="B82" s="134" t="s">
        <v>93</v>
      </c>
      <c r="C82" s="124">
        <f>C20/C35</f>
        <v>0</v>
      </c>
      <c r="D82" s="124">
        <f t="shared" ref="D82:E82" si="38">D20/D35</f>
        <v>0</v>
      </c>
      <c r="E82" s="124">
        <f t="shared" si="38"/>
        <v>0</v>
      </c>
    </row>
    <row r="83" spans="1:11" ht="16.2" customHeight="1" x14ac:dyDescent="0.25">
      <c r="A83" s="45"/>
      <c r="B83" s="134" t="s">
        <v>101</v>
      </c>
      <c r="C83" s="124">
        <f>(C43+C50+C57+C59+C60)/(C6+C33)</f>
        <v>0</v>
      </c>
      <c r="D83" s="124">
        <f t="shared" ref="D83:E83" si="39">(D43+D50+D57+D59+D60)/(D6+D33)</f>
        <v>0</v>
      </c>
      <c r="E83" s="124">
        <f t="shared" si="39"/>
        <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v>
      </c>
      <c r="D93" s="19" t="s">
        <v>66</v>
      </c>
      <c r="E93" s="18">
        <f>(D74-D68)/D74</f>
        <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B61" workbookViewId="0">
      <selection activeCell="E14" sqref="E14"/>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46" t="s">
        <v>91</v>
      </c>
      <c r="C1" s="99"/>
      <c r="D1" s="99"/>
      <c r="E1" s="99"/>
      <c r="F1" s="21" t="s">
        <v>94</v>
      </c>
      <c r="G1" s="126"/>
      <c r="H1" s="127"/>
      <c r="I1" s="23"/>
    </row>
    <row r="2" spans="1:9" s="24" customFormat="1" ht="15.6" x14ac:dyDescent="0.25">
      <c r="A2" s="99"/>
      <c r="B2" s="46" t="s">
        <v>92</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c r="D6" s="182"/>
      <c r="E6" s="5">
        <f>D6+C6</f>
        <v>0</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c r="D10" s="185"/>
      <c r="E10" s="5">
        <f>D10+C10</f>
        <v>0</v>
      </c>
      <c r="F10" s="129">
        <f ca="1">C10/OFFSET(C10,4,0)</f>
        <v>0</v>
      </c>
      <c r="G10" s="129">
        <f t="shared" ref="G10:H10" ca="1" si="0">D10/OFFSET(D10,4,0)</f>
        <v>0</v>
      </c>
      <c r="H10" s="129">
        <f t="shared" ca="1" si="0"/>
        <v>0</v>
      </c>
      <c r="I10" s="26"/>
    </row>
    <row r="11" spans="1:9" s="24" customFormat="1" x14ac:dyDescent="0.25">
      <c r="A11" s="10"/>
      <c r="B11" s="188" t="s">
        <v>7</v>
      </c>
      <c r="C11" s="185"/>
      <c r="D11" s="185"/>
      <c r="E11" s="5">
        <f t="shared" ref="E11:E13" si="1">D11+C11</f>
        <v>0</v>
      </c>
      <c r="F11" s="129">
        <f ca="1">C11/OFFSET(C11,3,0)</f>
        <v>0</v>
      </c>
      <c r="G11" s="129">
        <f t="shared" ref="G11:H11" ca="1" si="2">D11/OFFSET(D11,3,0)</f>
        <v>0</v>
      </c>
      <c r="H11" s="129">
        <f t="shared" ca="1" si="2"/>
        <v>0</v>
      </c>
      <c r="I11" s="20"/>
    </row>
    <row r="12" spans="1:9" s="24" customFormat="1" x14ac:dyDescent="0.25">
      <c r="A12" s="10"/>
      <c r="B12" s="188" t="s">
        <v>8</v>
      </c>
      <c r="C12" s="185"/>
      <c r="D12" s="185"/>
      <c r="E12" s="5">
        <f t="shared" si="1"/>
        <v>0</v>
      </c>
      <c r="F12" s="129">
        <f ca="1">C12/OFFSET(C12,2,0)</f>
        <v>0</v>
      </c>
      <c r="G12" s="129">
        <f t="shared" ref="G12:H12" ca="1" si="3">D12/OFFSET(D12,2,0)</f>
        <v>0</v>
      </c>
      <c r="H12" s="129">
        <f t="shared" ca="1" si="3"/>
        <v>0</v>
      </c>
      <c r="I12" s="20"/>
    </row>
    <row r="13" spans="1:9" s="24" customFormat="1" x14ac:dyDescent="0.25">
      <c r="A13" s="10"/>
      <c r="B13" s="188" t="s">
        <v>9</v>
      </c>
      <c r="C13" s="185"/>
      <c r="D13" s="185"/>
      <c r="E13" s="5">
        <f t="shared" si="1"/>
        <v>0</v>
      </c>
      <c r="F13" s="129">
        <f ca="1">C13/OFFSET(C13,1,0)</f>
        <v>0</v>
      </c>
      <c r="G13" s="129">
        <f t="shared" ref="G13:H13" ca="1" si="4">D13/OFFSET(D13,1,0)</f>
        <v>0</v>
      </c>
      <c r="H13" s="129">
        <f t="shared" ca="1" si="4"/>
        <v>0</v>
      </c>
      <c r="I13" s="20"/>
    </row>
    <row r="14" spans="1:9" s="24" customFormat="1" x14ac:dyDescent="0.25">
      <c r="A14" s="10" t="s">
        <v>10</v>
      </c>
      <c r="B14" s="189" t="s">
        <v>11</v>
      </c>
      <c r="C14" s="212">
        <f>E14*0.56</f>
        <v>6686.4000000000005</v>
      </c>
      <c r="D14" s="212">
        <f>E14-C14</f>
        <v>5253.5999999999995</v>
      </c>
      <c r="E14" s="235">
        <v>11940</v>
      </c>
      <c r="F14" s="129"/>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c r="D16" s="4"/>
      <c r="E16" s="5">
        <f t="shared" ref="E16:E72" si="5">D16+C16</f>
        <v>0</v>
      </c>
      <c r="F16" s="129" t="e">
        <f ca="1">C16/OFFSET(C16,4,0)</f>
        <v>#DIV/0!</v>
      </c>
      <c r="G16" s="129" t="e">
        <f t="shared" ref="G16:H16" ca="1" si="6">D16/OFFSET(D16,4,0)</f>
        <v>#DIV/0!</v>
      </c>
      <c r="H16" s="129" t="e">
        <f t="shared" ca="1" si="6"/>
        <v>#DIV/0!</v>
      </c>
      <c r="I16" s="20"/>
    </row>
    <row r="17" spans="1:9" s="24" customFormat="1" x14ac:dyDescent="0.25">
      <c r="A17" s="10"/>
      <c r="B17" s="188" t="s">
        <v>7</v>
      </c>
      <c r="C17" s="4"/>
      <c r="D17" s="4"/>
      <c r="E17" s="5">
        <f t="shared" si="5"/>
        <v>0</v>
      </c>
      <c r="F17" s="129" t="e">
        <f ca="1">C17/OFFSET(C17,3,0)</f>
        <v>#DIV/0!</v>
      </c>
      <c r="G17" s="129" t="e">
        <f t="shared" ref="G17:H17" ca="1" si="7">D17/OFFSET(D17,3,0)</f>
        <v>#DIV/0!</v>
      </c>
      <c r="H17" s="129" t="e">
        <f t="shared" ca="1" si="7"/>
        <v>#DIV/0!</v>
      </c>
      <c r="I17" s="20"/>
    </row>
    <row r="18" spans="1:9" s="24" customFormat="1" ht="15.6" x14ac:dyDescent="0.25">
      <c r="A18" s="10"/>
      <c r="B18" s="188" t="s">
        <v>8</v>
      </c>
      <c r="C18" s="4"/>
      <c r="D18" s="4"/>
      <c r="E18" s="5">
        <f t="shared" si="5"/>
        <v>0</v>
      </c>
      <c r="F18" s="129" t="e">
        <f ca="1">C18/OFFSET(C18,2,0)</f>
        <v>#DIV/0!</v>
      </c>
      <c r="G18" s="129" t="e">
        <f t="shared" ref="G18:H18" ca="1" si="8">D18/OFFSET(D18,2,0)</f>
        <v>#DIV/0!</v>
      </c>
      <c r="H18" s="129" t="e">
        <f t="shared" ca="1" si="8"/>
        <v>#DIV/0!</v>
      </c>
      <c r="I18" s="30"/>
    </row>
    <row r="19" spans="1:9" s="24" customFormat="1" x14ac:dyDescent="0.25">
      <c r="A19" s="10"/>
      <c r="B19" s="188" t="s">
        <v>9</v>
      </c>
      <c r="C19" s="4"/>
      <c r="D19" s="4"/>
      <c r="E19" s="5">
        <f t="shared" si="5"/>
        <v>0</v>
      </c>
      <c r="F19" s="129" t="e">
        <f ca="1">C19/OFFSET(C19,1,0)</f>
        <v>#DIV/0!</v>
      </c>
      <c r="G19" s="129" t="e">
        <f t="shared" ref="G19:H19" ca="1" si="9">D19/OFFSET(D19,1,0)</f>
        <v>#DIV/0!</v>
      </c>
      <c r="H19" s="130" t="e">
        <f t="shared" ca="1" si="9"/>
        <v>#DIV/0!</v>
      </c>
      <c r="I19" s="20"/>
    </row>
    <row r="20" spans="1:9" s="24" customFormat="1" x14ac:dyDescent="0.25">
      <c r="A20" s="10" t="s">
        <v>12</v>
      </c>
      <c r="B20" s="189" t="s">
        <v>13</v>
      </c>
      <c r="C20" s="5">
        <f>SUM(C16:C19)</f>
        <v>0</v>
      </c>
      <c r="D20" s="5">
        <f>SUM(D16:D19)</f>
        <v>0</v>
      </c>
      <c r="E20" s="5">
        <f t="shared" si="5"/>
        <v>0</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t="e">
        <f ca="1">C22/OFFSET(C22,4,0)</f>
        <v>#DIV/0!</v>
      </c>
      <c r="G22" s="129" t="e">
        <f t="shared" ref="G22:H22" ca="1" si="10">D22/OFFSET(D22,4,0)</f>
        <v>#DIV/0!</v>
      </c>
      <c r="H22" s="129" t="e">
        <f t="shared" ca="1" si="10"/>
        <v>#DIV/0!</v>
      </c>
      <c r="I22" s="30"/>
    </row>
    <row r="23" spans="1:9" s="24" customFormat="1" x14ac:dyDescent="0.25">
      <c r="A23" s="10"/>
      <c r="B23" s="188" t="s">
        <v>7</v>
      </c>
      <c r="C23" s="197"/>
      <c r="D23" s="197"/>
      <c r="E23" s="5">
        <f t="shared" si="5"/>
        <v>0</v>
      </c>
      <c r="F23" s="129" t="e">
        <f ca="1">C23/OFFSET(C23,3,0)</f>
        <v>#DIV/0!</v>
      </c>
      <c r="G23" s="129" t="e">
        <f t="shared" ref="G23:H23" ca="1" si="11">D23/OFFSET(D23,3,0)</f>
        <v>#DIV/0!</v>
      </c>
      <c r="H23" s="129" t="e">
        <f t="shared" ca="1" si="11"/>
        <v>#DIV/0!</v>
      </c>
      <c r="I23" s="20"/>
    </row>
    <row r="24" spans="1:9" s="24" customFormat="1" x14ac:dyDescent="0.25">
      <c r="A24" s="10"/>
      <c r="B24" s="188" t="s">
        <v>8</v>
      </c>
      <c r="C24" s="197"/>
      <c r="D24" s="197"/>
      <c r="E24" s="5">
        <f t="shared" si="5"/>
        <v>0</v>
      </c>
      <c r="F24" s="129" t="e">
        <f ca="1">C24/OFFSET(C24,2,0)</f>
        <v>#DIV/0!</v>
      </c>
      <c r="G24" s="129" t="e">
        <f t="shared" ref="G24:H24" ca="1" si="12">D24/OFFSET(D24,2,0)</f>
        <v>#DIV/0!</v>
      </c>
      <c r="H24" s="129" t="e">
        <f t="shared" ca="1" si="12"/>
        <v>#DIV/0!</v>
      </c>
      <c r="I24" s="20"/>
    </row>
    <row r="25" spans="1:9" s="24" customFormat="1" x14ac:dyDescent="0.25">
      <c r="A25" s="10"/>
      <c r="B25" s="188" t="s">
        <v>9</v>
      </c>
      <c r="C25" s="197"/>
      <c r="D25" s="197"/>
      <c r="E25" s="5">
        <f t="shared" si="5"/>
        <v>0</v>
      </c>
      <c r="F25" s="129" t="e">
        <f ca="1">C25/OFFSET(C25,1,0)</f>
        <v>#DIV/0!</v>
      </c>
      <c r="G25" s="129" t="e">
        <f t="shared" ref="G25:H25" ca="1" si="13">D25/OFFSET(D25,1,0)</f>
        <v>#DIV/0!</v>
      </c>
      <c r="H25" s="130" t="e">
        <f t="shared" ca="1" si="13"/>
        <v>#DIV/0!</v>
      </c>
      <c r="I25" s="20"/>
    </row>
    <row r="26" spans="1:9" s="24" customFormat="1" x14ac:dyDescent="0.25">
      <c r="A26" s="10" t="s">
        <v>14</v>
      </c>
      <c r="B26" s="189" t="s">
        <v>15</v>
      </c>
      <c r="C26" s="5">
        <f>SUM(C22:C25)</f>
        <v>0</v>
      </c>
      <c r="D26" s="5">
        <f>SUM(D22:D25)</f>
        <v>0</v>
      </c>
      <c r="E26" s="5">
        <f t="shared" si="5"/>
        <v>0</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t="e">
        <f ca="1">C28/OFFSET(C28,4,0)</f>
        <v>#DIV/0!</v>
      </c>
      <c r="G28" s="129" t="e">
        <f t="shared" ref="G28:H28" ca="1" si="14">D28/OFFSET(D28,4,0)</f>
        <v>#DIV/0!</v>
      </c>
      <c r="H28" s="129" t="e">
        <f t="shared" ca="1" si="14"/>
        <v>#DIV/0!</v>
      </c>
      <c r="I28" s="20"/>
    </row>
    <row r="29" spans="1:9" s="24" customFormat="1" ht="15.6" x14ac:dyDescent="0.25">
      <c r="A29" s="10"/>
      <c r="B29" s="188" t="s">
        <v>7</v>
      </c>
      <c r="C29" s="4"/>
      <c r="D29" s="4"/>
      <c r="E29" s="5">
        <f t="shared" si="5"/>
        <v>0</v>
      </c>
      <c r="F29" s="129" t="e">
        <f ca="1">C29/OFFSET(C29,3,0)</f>
        <v>#DIV/0!</v>
      </c>
      <c r="G29" s="129" t="e">
        <f t="shared" ref="G29:H29" ca="1" si="15">D29/OFFSET(D29,3,0)</f>
        <v>#DIV/0!</v>
      </c>
      <c r="H29" s="129" t="e">
        <f t="shared" ca="1" si="15"/>
        <v>#DIV/0!</v>
      </c>
      <c r="I29" s="26"/>
    </row>
    <row r="30" spans="1:9" s="24" customFormat="1" x14ac:dyDescent="0.25">
      <c r="A30" s="10"/>
      <c r="B30" s="188" t="s">
        <v>8</v>
      </c>
      <c r="C30" s="4"/>
      <c r="D30" s="4"/>
      <c r="E30" s="5">
        <f t="shared" si="5"/>
        <v>0</v>
      </c>
      <c r="F30" s="129" t="e">
        <f ca="1">C30/OFFSET(C30,2,0)</f>
        <v>#DIV/0!</v>
      </c>
      <c r="G30" s="129" t="e">
        <f t="shared" ref="G30:H30" ca="1" si="16">D30/OFFSET(D30,2,0)</f>
        <v>#DIV/0!</v>
      </c>
      <c r="H30" s="129" t="e">
        <f t="shared" ca="1" si="16"/>
        <v>#DIV/0!</v>
      </c>
      <c r="I30" s="20"/>
    </row>
    <row r="31" spans="1:9" s="24" customFormat="1" ht="15.6" x14ac:dyDescent="0.25">
      <c r="A31" s="10"/>
      <c r="B31" s="188" t="s">
        <v>9</v>
      </c>
      <c r="C31" s="4"/>
      <c r="D31" s="4"/>
      <c r="E31" s="5">
        <f t="shared" si="5"/>
        <v>0</v>
      </c>
      <c r="F31" s="129" t="e">
        <f ca="1">C31/OFFSET(C31,1,0)</f>
        <v>#DIV/0!</v>
      </c>
      <c r="G31" s="129" t="e">
        <f t="shared" ref="G31:H31" ca="1" si="17">D31/OFFSET(D31,1,0)</f>
        <v>#DIV/0!</v>
      </c>
      <c r="H31" s="130" t="e">
        <f t="shared" ca="1" si="17"/>
        <v>#DIV/0!</v>
      </c>
      <c r="I31" s="26"/>
    </row>
    <row r="32" spans="1:9" s="24" customFormat="1" x14ac:dyDescent="0.25">
      <c r="A32" s="10" t="s">
        <v>17</v>
      </c>
      <c r="B32" s="189" t="s">
        <v>18</v>
      </c>
      <c r="C32" s="5">
        <f>SUM(C28:C31)</f>
        <v>0</v>
      </c>
      <c r="D32" s="5">
        <f>SUM(D28:D31)</f>
        <v>0</v>
      </c>
      <c r="E32" s="5">
        <f t="shared" si="5"/>
        <v>0</v>
      </c>
      <c r="F32" s="21"/>
      <c r="G32" s="20"/>
      <c r="H32" s="20"/>
      <c r="I32" s="20"/>
    </row>
    <row r="33" spans="1:9" s="24" customFormat="1" x14ac:dyDescent="0.25">
      <c r="A33" s="10" t="s">
        <v>19</v>
      </c>
      <c r="B33" s="190" t="s">
        <v>54</v>
      </c>
      <c r="C33" s="15">
        <f>C14+C20+C26+C32</f>
        <v>6686.4000000000005</v>
      </c>
      <c r="D33" s="15">
        <f>D14+D20+D26+D32</f>
        <v>5253.5999999999995</v>
      </c>
      <c r="E33" s="5">
        <f t="shared" si="5"/>
        <v>11940</v>
      </c>
      <c r="F33" s="128"/>
      <c r="G33" s="20"/>
      <c r="H33" s="20"/>
      <c r="I33" s="20"/>
    </row>
    <row r="34" spans="1:9" s="24" customFormat="1" ht="15.6" x14ac:dyDescent="0.25">
      <c r="A34" s="11" t="s">
        <v>20</v>
      </c>
      <c r="B34" s="191" t="s">
        <v>21</v>
      </c>
      <c r="C34" s="6"/>
      <c r="D34" s="6"/>
      <c r="E34" s="5">
        <f t="shared" si="5"/>
        <v>0</v>
      </c>
      <c r="F34" s="128"/>
      <c r="G34" s="28"/>
      <c r="H34" s="32"/>
      <c r="I34" s="28"/>
    </row>
    <row r="35" spans="1:9" s="24" customFormat="1" ht="15.6" x14ac:dyDescent="0.25">
      <c r="A35" s="10" t="s">
        <v>22</v>
      </c>
      <c r="B35" s="186" t="s">
        <v>23</v>
      </c>
      <c r="C35" s="15">
        <f>C33-C34</f>
        <v>6686.4000000000005</v>
      </c>
      <c r="D35" s="15">
        <f>D33-D34</f>
        <v>5253.5999999999995</v>
      </c>
      <c r="E35" s="5">
        <f t="shared" si="5"/>
        <v>11940</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c r="D39" s="198"/>
      <c r="E39" s="5">
        <f t="shared" si="5"/>
        <v>0</v>
      </c>
      <c r="F39" s="129" t="e">
        <f ca="1">C39/OFFSET(C39,4,0)</f>
        <v>#DIV/0!</v>
      </c>
      <c r="G39" s="129" t="e">
        <f t="shared" ref="G39:H39" ca="1" si="18">D39/OFFSET(D39,4,0)</f>
        <v>#DIV/0!</v>
      </c>
      <c r="H39" s="129" t="e">
        <f t="shared" ca="1" si="18"/>
        <v>#DIV/0!</v>
      </c>
      <c r="I39" s="20"/>
    </row>
    <row r="40" spans="1:9" s="24" customFormat="1" x14ac:dyDescent="0.25">
      <c r="A40" s="10"/>
      <c r="B40" s="188" t="s">
        <v>7</v>
      </c>
      <c r="C40" s="198"/>
      <c r="D40" s="198"/>
      <c r="E40" s="5">
        <f t="shared" si="5"/>
        <v>0</v>
      </c>
      <c r="F40" s="129" t="e">
        <f ca="1">C40/OFFSET(C40,3,0)</f>
        <v>#DIV/0!</v>
      </c>
      <c r="G40" s="129" t="e">
        <f t="shared" ref="G40:H40" ca="1" si="19">D40/OFFSET(D40,3,0)</f>
        <v>#DIV/0!</v>
      </c>
      <c r="H40" s="129" t="e">
        <f t="shared" ca="1" si="19"/>
        <v>#DIV/0!</v>
      </c>
      <c r="I40" s="20"/>
    </row>
    <row r="41" spans="1:9" s="24" customFormat="1" x14ac:dyDescent="0.25">
      <c r="A41" s="10"/>
      <c r="B41" s="188" t="s">
        <v>8</v>
      </c>
      <c r="C41" s="198"/>
      <c r="D41" s="198"/>
      <c r="E41" s="5">
        <f t="shared" si="5"/>
        <v>0</v>
      </c>
      <c r="F41" s="129" t="e">
        <f ca="1">C41/OFFSET(C41,2,0)</f>
        <v>#DIV/0!</v>
      </c>
      <c r="G41" s="129" t="e">
        <f t="shared" ref="G41:H41" ca="1" si="20">D41/OFFSET(D41,2,0)</f>
        <v>#DIV/0!</v>
      </c>
      <c r="H41" s="129" t="e">
        <f t="shared" ca="1" si="20"/>
        <v>#DIV/0!</v>
      </c>
      <c r="I41" s="20"/>
    </row>
    <row r="42" spans="1:9" s="24" customFormat="1" x14ac:dyDescent="0.25">
      <c r="A42" s="10"/>
      <c r="B42" s="188" t="s">
        <v>9</v>
      </c>
      <c r="C42" s="198"/>
      <c r="D42" s="198"/>
      <c r="E42" s="5">
        <f t="shared" si="5"/>
        <v>0</v>
      </c>
      <c r="F42" s="129" t="e">
        <f ca="1">C42/OFFSET(C42,1,0)</f>
        <v>#DIV/0!</v>
      </c>
      <c r="G42" s="129" t="e">
        <f t="shared" ref="G42:H42" ca="1" si="21">D42/OFFSET(D42,1,0)</f>
        <v>#DIV/0!</v>
      </c>
      <c r="H42" s="130" t="e">
        <f t="shared" ca="1" si="21"/>
        <v>#DIV/0!</v>
      </c>
      <c r="I42" s="20"/>
    </row>
    <row r="43" spans="1:9" s="24" customFormat="1" x14ac:dyDescent="0.25">
      <c r="A43" s="10" t="s">
        <v>25</v>
      </c>
      <c r="B43" s="189" t="s">
        <v>26</v>
      </c>
      <c r="C43" s="15">
        <f>SUM(C39:C42)</f>
        <v>0</v>
      </c>
      <c r="D43" s="15">
        <f>SUM(D39:D42)</f>
        <v>0</v>
      </c>
      <c r="E43" s="5">
        <f t="shared" si="5"/>
        <v>0</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c r="D46" s="199"/>
      <c r="E46" s="5">
        <f t="shared" si="5"/>
        <v>0</v>
      </c>
      <c r="F46" s="129" t="e">
        <f ca="1">C46/OFFSET(C46,4,0)</f>
        <v>#DIV/0!</v>
      </c>
      <c r="G46" s="129" t="e">
        <f t="shared" ref="G46:H46" ca="1" si="22">D46/OFFSET(D46,4,0)</f>
        <v>#DIV/0!</v>
      </c>
      <c r="H46" s="129" t="e">
        <f t="shared" ca="1" si="22"/>
        <v>#DIV/0!</v>
      </c>
      <c r="I46" s="20"/>
    </row>
    <row r="47" spans="1:9" s="24" customFormat="1" x14ac:dyDescent="0.25">
      <c r="A47" s="10"/>
      <c r="B47" s="188" t="s">
        <v>7</v>
      </c>
      <c r="C47" s="199"/>
      <c r="D47" s="199"/>
      <c r="E47" s="5">
        <f t="shared" si="5"/>
        <v>0</v>
      </c>
      <c r="F47" s="129" t="e">
        <f ca="1">C47/OFFSET(C47,3,0)</f>
        <v>#DIV/0!</v>
      </c>
      <c r="G47" s="129" t="e">
        <f t="shared" ref="G47:H47" ca="1" si="23">D47/OFFSET(D47,3,0)</f>
        <v>#DIV/0!</v>
      </c>
      <c r="H47" s="129" t="e">
        <f t="shared" ca="1" si="23"/>
        <v>#DIV/0!</v>
      </c>
      <c r="I47" s="20"/>
    </row>
    <row r="48" spans="1:9" s="24" customFormat="1" x14ac:dyDescent="0.25">
      <c r="A48" s="10"/>
      <c r="B48" s="188" t="s">
        <v>8</v>
      </c>
      <c r="C48" s="199"/>
      <c r="D48" s="199"/>
      <c r="E48" s="5">
        <f t="shared" si="5"/>
        <v>0</v>
      </c>
      <c r="F48" s="129" t="e">
        <f ca="1">C48/OFFSET(C48,2,0)</f>
        <v>#DIV/0!</v>
      </c>
      <c r="G48" s="129" t="e">
        <f t="shared" ref="G48:H48" ca="1" si="24">D48/OFFSET(D48,2,0)</f>
        <v>#DIV/0!</v>
      </c>
      <c r="H48" s="129" t="e">
        <f t="shared" ca="1" si="24"/>
        <v>#DIV/0!</v>
      </c>
      <c r="I48" s="20"/>
    </row>
    <row r="49" spans="1:9" s="24" customFormat="1" ht="14.4" x14ac:dyDescent="0.25">
      <c r="A49" s="10"/>
      <c r="B49" s="188" t="s">
        <v>9</v>
      </c>
      <c r="C49" s="199"/>
      <c r="D49" s="199"/>
      <c r="E49" s="5">
        <f t="shared" si="5"/>
        <v>0</v>
      </c>
      <c r="F49" s="129" t="e">
        <f ca="1">C49/OFFSET(C49,1,0)</f>
        <v>#DIV/0!</v>
      </c>
      <c r="G49" s="129" t="e">
        <f t="shared" ref="G49:H49" ca="1" si="25">D49/OFFSET(D49,1,0)</f>
        <v>#DIV/0!</v>
      </c>
      <c r="H49" s="130" t="e">
        <f t="shared" ca="1" si="25"/>
        <v>#DIV/0!</v>
      </c>
      <c r="I49" s="34"/>
    </row>
    <row r="50" spans="1:9" s="24" customFormat="1" x14ac:dyDescent="0.25">
      <c r="A50" s="10" t="s">
        <v>27</v>
      </c>
      <c r="B50" s="186" t="s">
        <v>28</v>
      </c>
      <c r="C50" s="15">
        <f>SUM(C46:C49)</f>
        <v>0</v>
      </c>
      <c r="D50" s="15">
        <f>SUM(D46:D49)</f>
        <v>0</v>
      </c>
      <c r="E50" s="5">
        <f t="shared" si="5"/>
        <v>0</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0"/>
      <c r="D53" s="200"/>
      <c r="E53" s="5">
        <f t="shared" si="5"/>
        <v>0</v>
      </c>
      <c r="F53" s="129" t="e">
        <f ca="1">C53/OFFSET(C53,4,0)</f>
        <v>#DIV/0!</v>
      </c>
      <c r="G53" s="129" t="e">
        <f t="shared" ref="G53:H53" ca="1" si="26">D53/OFFSET(D53,4,0)</f>
        <v>#DIV/0!</v>
      </c>
      <c r="H53" s="129" t="e">
        <f t="shared" ca="1" si="26"/>
        <v>#DIV/0!</v>
      </c>
      <c r="I53" s="34"/>
    </row>
    <row r="54" spans="1:9" s="24" customFormat="1" x14ac:dyDescent="0.25">
      <c r="A54" s="10"/>
      <c r="B54" s="188" t="s">
        <v>7</v>
      </c>
      <c r="C54" s="4"/>
      <c r="D54" s="4"/>
      <c r="E54" s="5">
        <f t="shared" si="5"/>
        <v>0</v>
      </c>
      <c r="F54" s="129" t="e">
        <f ca="1">C54/OFFSET(C54,3,0)</f>
        <v>#DIV/0!</v>
      </c>
      <c r="G54" s="129" t="e">
        <f t="shared" ref="G54:H54" ca="1" si="27">D54/OFFSET(D54,3,0)</f>
        <v>#DIV/0!</v>
      </c>
      <c r="H54" s="129" t="e">
        <f t="shared" ca="1" si="27"/>
        <v>#DIV/0!</v>
      </c>
      <c r="I54" s="20"/>
    </row>
    <row r="55" spans="1:9" s="24" customFormat="1" x14ac:dyDescent="0.25">
      <c r="A55" s="10"/>
      <c r="B55" s="188" t="s">
        <v>8</v>
      </c>
      <c r="C55" s="4"/>
      <c r="D55" s="4"/>
      <c r="E55" s="5">
        <f t="shared" si="5"/>
        <v>0</v>
      </c>
      <c r="F55" s="129" t="e">
        <f ca="1">C55/OFFSET(C55,2,0)</f>
        <v>#DIV/0!</v>
      </c>
      <c r="G55" s="129" t="e">
        <f t="shared" ref="G55:H55" ca="1" si="28">D55/OFFSET(D55,2,0)</f>
        <v>#DIV/0!</v>
      </c>
      <c r="H55" s="129" t="e">
        <f t="shared" ca="1" si="28"/>
        <v>#DIV/0!</v>
      </c>
      <c r="I55" s="39"/>
    </row>
    <row r="56" spans="1:9" s="24" customFormat="1" x14ac:dyDescent="0.25">
      <c r="A56" s="10"/>
      <c r="B56" s="188" t="s">
        <v>9</v>
      </c>
      <c r="C56" s="201"/>
      <c r="D56" s="201"/>
      <c r="E56" s="5">
        <f t="shared" si="5"/>
        <v>0</v>
      </c>
      <c r="F56" s="129" t="e">
        <f ca="1">C56/OFFSET(C56,1,0)</f>
        <v>#DIV/0!</v>
      </c>
      <c r="G56" s="129" t="e">
        <f t="shared" ref="G56:H56" ca="1" si="29">D56/OFFSET(D56,1,0)</f>
        <v>#DIV/0!</v>
      </c>
      <c r="H56" s="130" t="e">
        <f t="shared" ca="1" si="29"/>
        <v>#DIV/0!</v>
      </c>
      <c r="I56" s="20"/>
    </row>
    <row r="57" spans="1:9" s="24" customFormat="1" x14ac:dyDescent="0.25">
      <c r="A57" s="10" t="s">
        <v>29</v>
      </c>
      <c r="B57" s="186" t="s">
        <v>30</v>
      </c>
      <c r="C57" s="15">
        <f>SUM(C53:C56)</f>
        <v>0</v>
      </c>
      <c r="D57" s="15">
        <f>SUM(D53:D56)</f>
        <v>0</v>
      </c>
      <c r="E57" s="5">
        <f t="shared" si="5"/>
        <v>0</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c r="D59" s="202"/>
      <c r="E59" s="5">
        <f t="shared" si="5"/>
        <v>0</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c r="D62" s="204"/>
      <c r="E62" s="5">
        <v>5</v>
      </c>
      <c r="F62" s="129">
        <f ca="1">C62/OFFSET(C62,4,0)</f>
        <v>0</v>
      </c>
      <c r="G62" s="129">
        <f t="shared" ref="G62:H62" ca="1" si="30">D62/OFFSET(D62,4,0)</f>
        <v>0</v>
      </c>
      <c r="H62" s="129">
        <f t="shared" ca="1" si="30"/>
        <v>1.4992503748125937E-3</v>
      </c>
      <c r="I62" s="37"/>
    </row>
    <row r="63" spans="1:9" s="24" customFormat="1" x14ac:dyDescent="0.25">
      <c r="A63" s="10" t="s">
        <v>35</v>
      </c>
      <c r="B63" s="194" t="s">
        <v>36</v>
      </c>
      <c r="C63" s="204"/>
      <c r="D63" s="204"/>
      <c r="E63" s="5">
        <v>2206</v>
      </c>
      <c r="F63" s="129">
        <f ca="1">C63/OFFSET(C63,3,0)</f>
        <v>0</v>
      </c>
      <c r="G63" s="129">
        <f t="shared" ref="G63:H63" ca="1" si="31">D63/OFFSET(D63,3,0)</f>
        <v>0</v>
      </c>
      <c r="H63" s="129">
        <f t="shared" ca="1" si="31"/>
        <v>0.66146926536731632</v>
      </c>
      <c r="I63" s="20"/>
    </row>
    <row r="64" spans="1:9" s="24" customFormat="1" x14ac:dyDescent="0.25">
      <c r="A64" s="10" t="s">
        <v>37</v>
      </c>
      <c r="B64" s="194" t="s">
        <v>38</v>
      </c>
      <c r="C64" s="204"/>
      <c r="D64" s="204"/>
      <c r="E64" s="5">
        <f t="shared" si="5"/>
        <v>0</v>
      </c>
      <c r="F64" s="129">
        <f ca="1">C64/OFFSET(C64,2,0)</f>
        <v>0</v>
      </c>
      <c r="G64" s="129">
        <f t="shared" ref="G64:H64" ca="1" si="32">D64/OFFSET(D64,2,0)</f>
        <v>0</v>
      </c>
      <c r="H64" s="129">
        <f t="shared" ca="1" si="32"/>
        <v>0</v>
      </c>
    </row>
    <row r="65" spans="1:9" s="24" customFormat="1" x14ac:dyDescent="0.25">
      <c r="A65" s="10" t="s">
        <v>39</v>
      </c>
      <c r="B65" s="194" t="s">
        <v>40</v>
      </c>
      <c r="C65" s="204"/>
      <c r="D65" s="204"/>
      <c r="E65" s="5">
        <v>1124</v>
      </c>
      <c r="F65" s="129">
        <f ca="1">C65/OFFSET(C65,1,0)</f>
        <v>0</v>
      </c>
      <c r="G65" s="129">
        <f t="shared" ref="G65:H65" ca="1" si="33">D65/OFFSET(D65,1,0)</f>
        <v>0</v>
      </c>
      <c r="H65" s="130">
        <f t="shared" ca="1" si="33"/>
        <v>0.33703148425787105</v>
      </c>
    </row>
    <row r="66" spans="1:9" s="24" customFormat="1" x14ac:dyDescent="0.25">
      <c r="A66" s="10" t="s">
        <v>41</v>
      </c>
      <c r="B66" s="190" t="s">
        <v>55</v>
      </c>
      <c r="C66" s="212">
        <f>E66-D66</f>
        <v>1400.7</v>
      </c>
      <c r="D66" s="212">
        <f>E66*0.58</f>
        <v>1934.3</v>
      </c>
      <c r="E66" s="5">
        <f>SUM(E62:E65)</f>
        <v>3335</v>
      </c>
      <c r="F66" s="129">
        <f>C66/C33</f>
        <v>0.20948492462311558</v>
      </c>
      <c r="G66" s="129">
        <f t="shared" ref="G66:H66" si="34">D66/D33</f>
        <v>0.36818562509517289</v>
      </c>
      <c r="H66" s="129">
        <f t="shared" si="34"/>
        <v>0.27931323283082077</v>
      </c>
    </row>
    <row r="67" spans="1:9" s="24" customFormat="1" x14ac:dyDescent="0.25">
      <c r="A67" s="11" t="s">
        <v>42</v>
      </c>
      <c r="B67" s="191" t="s">
        <v>21</v>
      </c>
      <c r="C67" s="6"/>
      <c r="D67" s="6"/>
      <c r="E67" s="5">
        <f t="shared" si="5"/>
        <v>0</v>
      </c>
      <c r="F67" s="21"/>
      <c r="G67" s="20"/>
      <c r="H67" s="20"/>
    </row>
    <row r="68" spans="1:9" s="24" customFormat="1" ht="14.4" x14ac:dyDescent="0.25">
      <c r="A68" s="10" t="s">
        <v>43</v>
      </c>
      <c r="B68" s="186" t="s">
        <v>44</v>
      </c>
      <c r="C68" s="212">
        <f>C66-C67</f>
        <v>1400.7</v>
      </c>
      <c r="D68" s="212">
        <f>D66-D67</f>
        <v>1934.3</v>
      </c>
      <c r="E68" s="5">
        <f t="shared" si="5"/>
        <v>3335</v>
      </c>
      <c r="F68" s="21"/>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1400.7</v>
      </c>
      <c r="D70" s="47">
        <f>D43+D50+D57+D59+D60+D68</f>
        <v>1934.3</v>
      </c>
      <c r="E70" s="5">
        <f t="shared" si="5"/>
        <v>3335</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c r="D72" s="15"/>
      <c r="E72" s="5">
        <f t="shared" si="5"/>
        <v>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1400.7</v>
      </c>
      <c r="D74" s="5">
        <f>D70+D72</f>
        <v>1934.3</v>
      </c>
      <c r="E74" s="5">
        <f>D74+C74</f>
        <v>3335</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c r="D76" s="205"/>
      <c r="E76" s="5">
        <f>D76+C76</f>
        <v>0</v>
      </c>
      <c r="F76" s="21"/>
      <c r="G76" s="20"/>
      <c r="H76" s="20"/>
      <c r="I76" s="20"/>
    </row>
    <row r="77" spans="1:9" s="24" customFormat="1" ht="30.75" customHeight="1" x14ac:dyDescent="0.25">
      <c r="A77" s="248" t="s">
        <v>56</v>
      </c>
      <c r="B77" s="249"/>
      <c r="C77" s="50">
        <f>C6+C33-C67-C74</f>
        <v>5285.7000000000007</v>
      </c>
      <c r="D77" s="50">
        <f>D6+D33-D67-D74</f>
        <v>3319.2999999999993</v>
      </c>
      <c r="E77" s="51">
        <f>(E6+E33)-(E67+E74)</f>
        <v>8605</v>
      </c>
      <c r="F77" s="21"/>
      <c r="G77" s="20"/>
      <c r="H77" s="20"/>
      <c r="I77" s="20"/>
    </row>
    <row r="78" spans="1:9" s="24" customFormat="1" ht="16.2" customHeight="1" x14ac:dyDescent="0.25">
      <c r="A78" s="45"/>
      <c r="B78" s="134" t="s">
        <v>67</v>
      </c>
      <c r="C78" s="52">
        <f>(C43+C57+C59+C60+C50)/(C43+C57+C59+C68+C60+C50)</f>
        <v>0</v>
      </c>
      <c r="D78" s="52">
        <f t="shared" ref="D78:E78" si="35">(D43+D57+D59+D60+D50)/(D43+D57+D59+D68+D60+D50)</f>
        <v>0</v>
      </c>
      <c r="E78" s="52">
        <f t="shared" si="35"/>
        <v>0</v>
      </c>
      <c r="F78" s="16"/>
      <c r="G78" s="20"/>
      <c r="H78" s="20"/>
      <c r="I78" s="20"/>
    </row>
    <row r="79" spans="1:9" s="24" customFormat="1" ht="16.2" customHeight="1" x14ac:dyDescent="0.25">
      <c r="A79" s="45"/>
      <c r="B79" s="134" t="s">
        <v>68</v>
      </c>
      <c r="C79" s="52">
        <f>(C43+C57+C59+C60+C50)/(C43+C57+C59+C68+C72+C67+C60+C50)</f>
        <v>0</v>
      </c>
      <c r="D79" s="52">
        <f t="shared" ref="D79:E79" si="36">(D43+D57+D59+D60+D50)/(D43+D57+D59+D68+D72+D67+D60+D50)</f>
        <v>0</v>
      </c>
      <c r="E79" s="52">
        <f t="shared" si="36"/>
        <v>0</v>
      </c>
      <c r="F79" s="21"/>
      <c r="G79" s="20"/>
      <c r="H79" s="20"/>
      <c r="I79" s="20"/>
    </row>
    <row r="80" spans="1:9" ht="16.2" customHeight="1" x14ac:dyDescent="0.25">
      <c r="A80" s="45"/>
      <c r="B80" s="134" t="s">
        <v>70</v>
      </c>
      <c r="C80" s="52">
        <f>C59/C35</f>
        <v>0</v>
      </c>
      <c r="D80" s="52">
        <f t="shared" ref="D80:E80" si="37">D59/D35</f>
        <v>0</v>
      </c>
      <c r="E80" s="52">
        <f t="shared" si="37"/>
        <v>0</v>
      </c>
    </row>
    <row r="81" spans="1:11" ht="16.2" customHeight="1" x14ac:dyDescent="0.25">
      <c r="A81" s="45"/>
      <c r="B81" s="134" t="s">
        <v>69</v>
      </c>
      <c r="C81" s="52">
        <f>D66/E66</f>
        <v>0.57999999999999996</v>
      </c>
      <c r="D81" s="52"/>
      <c r="E81" s="52"/>
    </row>
    <row r="82" spans="1:11" ht="16.2" customHeight="1" x14ac:dyDescent="0.25">
      <c r="A82" s="45"/>
      <c r="B82" s="134" t="s">
        <v>93</v>
      </c>
      <c r="C82" s="124">
        <f>C20/C35</f>
        <v>0</v>
      </c>
      <c r="D82" s="124">
        <f t="shared" ref="D82:E82" si="38">D20/D35</f>
        <v>0</v>
      </c>
      <c r="E82" s="124">
        <f t="shared" si="38"/>
        <v>0</v>
      </c>
    </row>
    <row r="83" spans="1:11" ht="16.2" customHeight="1" x14ac:dyDescent="0.25">
      <c r="A83" s="45"/>
      <c r="B83" s="134" t="s">
        <v>101</v>
      </c>
      <c r="C83" s="124">
        <f>(C43+C50+C57+C59+C60)/(C6+C33)</f>
        <v>0</v>
      </c>
      <c r="D83" s="124">
        <f t="shared" ref="D83:E83" si="39">(D43+D50+D57+D59+D60)/(D6+D33)</f>
        <v>0</v>
      </c>
      <c r="E83" s="124">
        <f t="shared" si="39"/>
        <v>0</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v>
      </c>
      <c r="D93" s="19" t="s">
        <v>66</v>
      </c>
      <c r="E93" s="18">
        <f>(D74-D68)/D74</f>
        <v>0</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29" workbookViewId="0">
      <selection activeCell="I36" sqref="I36"/>
    </sheetView>
  </sheetViews>
  <sheetFormatPr defaultRowHeight="13.2" x14ac:dyDescent="0.25"/>
  <cols>
    <col min="1" max="1" width="3.33203125" style="99" customWidth="1"/>
    <col min="2" max="2" width="28.6640625" style="131" customWidth="1"/>
    <col min="3" max="5" width="8.88671875" style="99"/>
    <col min="6" max="6" width="7.88671875" style="21" customWidth="1"/>
    <col min="7" max="8" width="7.88671875" style="20" customWidth="1"/>
    <col min="9" max="9" width="8.109375" style="20" customWidth="1"/>
    <col min="10" max="10" width="3" style="24" customWidth="1"/>
    <col min="11" max="11" width="8.88671875" style="24"/>
    <col min="12" max="16384" width="8.88671875" style="99"/>
  </cols>
  <sheetData>
    <row r="1" spans="1:9" s="24" customFormat="1" x14ac:dyDescent="0.25">
      <c r="A1" s="99"/>
      <c r="B1" s="210" t="s">
        <v>106</v>
      </c>
      <c r="C1" s="99"/>
      <c r="D1" s="99"/>
      <c r="E1" s="99"/>
      <c r="F1" s="21" t="s">
        <v>94</v>
      </c>
      <c r="G1" s="126"/>
      <c r="H1" s="127"/>
      <c r="I1" s="23"/>
    </row>
    <row r="2" spans="1:9" s="24" customFormat="1" ht="15.6" x14ac:dyDescent="0.25">
      <c r="A2" s="99"/>
      <c r="B2" s="213" t="s">
        <v>111</v>
      </c>
      <c r="C2" s="99"/>
      <c r="D2" s="99"/>
      <c r="E2" s="99"/>
      <c r="F2" s="128" t="s">
        <v>95</v>
      </c>
      <c r="G2" s="25"/>
      <c r="H2" s="26"/>
      <c r="I2" s="26"/>
    </row>
    <row r="3" spans="1:9" s="24" customFormat="1" ht="13.8" thickBot="1" x14ac:dyDescent="0.3">
      <c r="A3" s="1"/>
      <c r="B3" s="131"/>
      <c r="C3" s="99"/>
      <c r="D3" s="99"/>
      <c r="E3" s="99"/>
      <c r="F3" s="21"/>
      <c r="G3" s="20"/>
      <c r="H3" s="20"/>
      <c r="I3" s="20"/>
    </row>
    <row r="4" spans="1:9" s="24" customFormat="1" x14ac:dyDescent="0.25">
      <c r="A4" s="7"/>
      <c r="B4" s="132"/>
      <c r="C4" s="8" t="s">
        <v>0</v>
      </c>
      <c r="D4" s="8" t="s">
        <v>1</v>
      </c>
      <c r="E4" s="22" t="s">
        <v>2</v>
      </c>
      <c r="F4" s="21"/>
      <c r="G4" s="20"/>
      <c r="H4" s="20"/>
      <c r="I4" s="20"/>
    </row>
    <row r="5" spans="1:9" s="24" customFormat="1" x14ac:dyDescent="0.25">
      <c r="A5" s="9"/>
      <c r="B5" s="186"/>
      <c r="C5" s="15"/>
      <c r="D5" s="15"/>
      <c r="E5" s="15"/>
      <c r="F5" s="27"/>
      <c r="G5" s="20"/>
      <c r="H5" s="20"/>
      <c r="I5" s="20"/>
    </row>
    <row r="6" spans="1:9" s="24" customFormat="1" ht="15.6" x14ac:dyDescent="0.25">
      <c r="A6" s="10" t="s">
        <v>3</v>
      </c>
      <c r="B6" s="186" t="s">
        <v>63</v>
      </c>
      <c r="C6" s="182">
        <v>391</v>
      </c>
      <c r="D6" s="182">
        <v>897</v>
      </c>
      <c r="E6" s="5">
        <f>D6+C6</f>
        <v>1288</v>
      </c>
      <c r="F6" s="128"/>
      <c r="G6" s="28"/>
      <c r="H6" s="26"/>
      <c r="I6" s="26"/>
    </row>
    <row r="7" spans="1:9" s="24" customFormat="1" ht="15.6" x14ac:dyDescent="0.3">
      <c r="A7" s="10"/>
      <c r="B7" s="186"/>
      <c r="C7" s="183"/>
      <c r="D7" s="183"/>
      <c r="E7" s="5"/>
      <c r="F7" s="128"/>
      <c r="G7" s="28"/>
      <c r="H7" s="28"/>
      <c r="I7" s="26"/>
    </row>
    <row r="8" spans="1:9" s="24" customFormat="1" ht="15.6" x14ac:dyDescent="0.3">
      <c r="A8" s="10"/>
      <c r="B8" s="186" t="s">
        <v>4</v>
      </c>
      <c r="C8" s="183"/>
      <c r="D8" s="183"/>
      <c r="E8" s="5"/>
      <c r="F8" s="128"/>
      <c r="G8" s="28"/>
      <c r="H8" s="26"/>
      <c r="I8" s="28"/>
    </row>
    <row r="9" spans="1:9" s="24" customFormat="1" ht="15.6" x14ac:dyDescent="0.25">
      <c r="A9" s="10"/>
      <c r="B9" s="187" t="s">
        <v>5</v>
      </c>
      <c r="C9" s="184"/>
      <c r="D9" s="184"/>
      <c r="E9" s="5"/>
      <c r="F9" s="21"/>
      <c r="G9" s="28"/>
      <c r="H9" s="29"/>
      <c r="I9" s="26"/>
    </row>
    <row r="10" spans="1:9" s="24" customFormat="1" ht="15.6" x14ac:dyDescent="0.25">
      <c r="A10" s="10"/>
      <c r="B10" s="188" t="s">
        <v>6</v>
      </c>
      <c r="C10" s="185">
        <v>4856</v>
      </c>
      <c r="D10" s="185">
        <v>3626</v>
      </c>
      <c r="E10" s="5">
        <f>D10+C10</f>
        <v>8482</v>
      </c>
      <c r="F10" s="129">
        <f ca="1">C10/OFFSET(C10,4,0)</f>
        <v>1</v>
      </c>
      <c r="G10" s="129">
        <f t="shared" ref="G10:H10" ca="1" si="0">D10/OFFSET(D10,4,0)</f>
        <v>1</v>
      </c>
      <c r="H10" s="129">
        <f t="shared" ca="1" si="0"/>
        <v>1</v>
      </c>
      <c r="I10" s="26"/>
    </row>
    <row r="11" spans="1:9" s="24" customFormat="1" x14ac:dyDescent="0.25">
      <c r="A11" s="10"/>
      <c r="B11" s="188" t="s">
        <v>7</v>
      </c>
      <c r="C11" s="185"/>
      <c r="D11" s="185"/>
      <c r="E11" s="5">
        <f t="shared" ref="E11:E14" si="1">D11+C11</f>
        <v>0</v>
      </c>
      <c r="F11" s="129">
        <f ca="1">C11/OFFSET(C11,3,0)</f>
        <v>0</v>
      </c>
      <c r="G11" s="129">
        <f t="shared" ref="G11:H11" ca="1" si="2">D11/OFFSET(D11,3,0)</f>
        <v>0</v>
      </c>
      <c r="H11" s="129">
        <f t="shared" ca="1" si="2"/>
        <v>0</v>
      </c>
      <c r="I11" s="20"/>
    </row>
    <row r="12" spans="1:9" s="24" customFormat="1" x14ac:dyDescent="0.25">
      <c r="A12" s="10"/>
      <c r="B12" s="188" t="s">
        <v>8</v>
      </c>
      <c r="C12" s="185"/>
      <c r="D12" s="185"/>
      <c r="E12" s="5">
        <f t="shared" si="1"/>
        <v>0</v>
      </c>
      <c r="F12" s="129">
        <f ca="1">C12/OFFSET(C12,2,0)</f>
        <v>0</v>
      </c>
      <c r="G12" s="129">
        <f t="shared" ref="G12:H12" ca="1" si="3">D12/OFFSET(D12,2,0)</f>
        <v>0</v>
      </c>
      <c r="H12" s="129">
        <f t="shared" ca="1" si="3"/>
        <v>0</v>
      </c>
      <c r="I12" s="20"/>
    </row>
    <row r="13" spans="1:9" s="24" customFormat="1" x14ac:dyDescent="0.25">
      <c r="A13" s="10"/>
      <c r="B13" s="188" t="s">
        <v>9</v>
      </c>
      <c r="C13" s="185"/>
      <c r="D13" s="185"/>
      <c r="E13" s="5">
        <f t="shared" si="1"/>
        <v>0</v>
      </c>
      <c r="F13" s="129">
        <f ca="1">C13/OFFSET(C13,1,0)</f>
        <v>0</v>
      </c>
      <c r="G13" s="129">
        <f t="shared" ref="G13:H13" ca="1" si="4">D13/OFFSET(D13,1,0)</f>
        <v>0</v>
      </c>
      <c r="H13" s="129">
        <f t="shared" ca="1" si="4"/>
        <v>0</v>
      </c>
      <c r="I13" s="20"/>
    </row>
    <row r="14" spans="1:9" s="24" customFormat="1" x14ac:dyDescent="0.25">
      <c r="A14" s="10" t="s">
        <v>10</v>
      </c>
      <c r="B14" s="189" t="s">
        <v>11</v>
      </c>
      <c r="C14" s="47">
        <f>SUM(C10:C13)</f>
        <v>4856</v>
      </c>
      <c r="D14" s="47">
        <f>SUM(D10:D13)</f>
        <v>3626</v>
      </c>
      <c r="E14" s="5">
        <f t="shared" si="1"/>
        <v>8482</v>
      </c>
      <c r="F14" s="128">
        <f>D14/E14</f>
        <v>0.42749351568026411</v>
      </c>
      <c r="G14" s="129"/>
      <c r="H14" s="129"/>
      <c r="I14" s="20"/>
    </row>
    <row r="15" spans="1:9" s="24" customFormat="1" x14ac:dyDescent="0.25">
      <c r="A15" s="10"/>
      <c r="B15" s="187" t="s">
        <v>58</v>
      </c>
      <c r="C15" s="4"/>
      <c r="D15" s="4"/>
      <c r="E15" s="5"/>
      <c r="F15" s="21"/>
      <c r="G15" s="20"/>
      <c r="H15" s="20"/>
      <c r="I15" s="20"/>
    </row>
    <row r="16" spans="1:9" s="24" customFormat="1" x14ac:dyDescent="0.25">
      <c r="A16" s="10"/>
      <c r="B16" s="188" t="s">
        <v>6</v>
      </c>
      <c r="C16" s="4">
        <v>1046</v>
      </c>
      <c r="D16" s="4">
        <v>972</v>
      </c>
      <c r="E16" s="5">
        <f t="shared" ref="E16:E72" si="5">D16+C16</f>
        <v>2018</v>
      </c>
      <c r="F16" s="129">
        <f ca="1">C16/OFFSET(C16,4,0)</f>
        <v>1</v>
      </c>
      <c r="G16" s="129">
        <f t="shared" ref="G16:H16" ca="1" si="6">D16/OFFSET(D16,4,0)</f>
        <v>1</v>
      </c>
      <c r="H16" s="129">
        <f t="shared" ca="1" si="6"/>
        <v>1</v>
      </c>
      <c r="I16" s="20"/>
    </row>
    <row r="17" spans="1:9" s="24" customFormat="1" x14ac:dyDescent="0.25">
      <c r="A17" s="10"/>
      <c r="B17" s="188" t="s">
        <v>7</v>
      </c>
      <c r="C17" s="4"/>
      <c r="D17" s="4"/>
      <c r="E17" s="5">
        <f t="shared" si="5"/>
        <v>0</v>
      </c>
      <c r="F17" s="129">
        <f ca="1">C17/OFFSET(C17,3,0)</f>
        <v>0</v>
      </c>
      <c r="G17" s="129">
        <f t="shared" ref="G17:H17" ca="1" si="7">D17/OFFSET(D17,3,0)</f>
        <v>0</v>
      </c>
      <c r="H17" s="129">
        <f t="shared" ca="1" si="7"/>
        <v>0</v>
      </c>
      <c r="I17" s="20"/>
    </row>
    <row r="18" spans="1:9" s="24" customFormat="1" ht="15.6" x14ac:dyDescent="0.25">
      <c r="A18" s="10"/>
      <c r="B18" s="188" t="s">
        <v>8</v>
      </c>
      <c r="C18" s="4"/>
      <c r="D18" s="4"/>
      <c r="E18" s="5">
        <f t="shared" si="5"/>
        <v>0</v>
      </c>
      <c r="F18" s="129">
        <f ca="1">C18/OFFSET(C18,2,0)</f>
        <v>0</v>
      </c>
      <c r="G18" s="129">
        <f t="shared" ref="G18:H18" ca="1" si="8">D18/OFFSET(D18,2,0)</f>
        <v>0</v>
      </c>
      <c r="H18" s="129">
        <f t="shared" ca="1" si="8"/>
        <v>0</v>
      </c>
      <c r="I18" s="30"/>
    </row>
    <row r="19" spans="1:9" s="24" customFormat="1" x14ac:dyDescent="0.25">
      <c r="A19" s="10"/>
      <c r="B19" s="188" t="s">
        <v>9</v>
      </c>
      <c r="C19" s="4"/>
      <c r="D19" s="4"/>
      <c r="E19" s="5">
        <f t="shared" si="5"/>
        <v>0</v>
      </c>
      <c r="F19" s="129">
        <f ca="1">C19/OFFSET(C19,1,0)</f>
        <v>0</v>
      </c>
      <c r="G19" s="129">
        <f t="shared" ref="G19:H19" ca="1" si="9">D19/OFFSET(D19,1,0)</f>
        <v>0</v>
      </c>
      <c r="H19" s="130">
        <f t="shared" ca="1" si="9"/>
        <v>0</v>
      </c>
      <c r="I19" s="20"/>
    </row>
    <row r="20" spans="1:9" s="24" customFormat="1" x14ac:dyDescent="0.25">
      <c r="A20" s="10" t="s">
        <v>12</v>
      </c>
      <c r="B20" s="189" t="s">
        <v>13</v>
      </c>
      <c r="C20" s="5">
        <f>SUM(C16:C19)</f>
        <v>1046</v>
      </c>
      <c r="D20" s="5">
        <f>SUM(D16:D19)</f>
        <v>972</v>
      </c>
      <c r="E20" s="5">
        <f t="shared" si="5"/>
        <v>2018</v>
      </c>
      <c r="F20" s="129"/>
      <c r="G20" s="129"/>
      <c r="H20" s="129"/>
      <c r="I20" s="20"/>
    </row>
    <row r="21" spans="1:9" s="24" customFormat="1" x14ac:dyDescent="0.25">
      <c r="A21" s="10"/>
      <c r="B21" s="187" t="s">
        <v>59</v>
      </c>
      <c r="C21" s="4"/>
      <c r="D21" s="4"/>
      <c r="E21" s="5"/>
      <c r="F21" s="21"/>
      <c r="G21" s="20"/>
      <c r="H21" s="20"/>
      <c r="I21" s="20"/>
    </row>
    <row r="22" spans="1:9" s="24" customFormat="1" ht="15.6" x14ac:dyDescent="0.25">
      <c r="A22" s="10"/>
      <c r="B22" s="188" t="s">
        <v>6</v>
      </c>
      <c r="C22" s="197"/>
      <c r="D22" s="197"/>
      <c r="E22" s="5">
        <f t="shared" si="5"/>
        <v>0</v>
      </c>
      <c r="F22" s="129">
        <f ca="1">C22/OFFSET(C22,4,0)</f>
        <v>0</v>
      </c>
      <c r="G22" s="129">
        <f t="shared" ref="G22:H22" ca="1" si="10">D22/OFFSET(D22,4,0)</f>
        <v>0</v>
      </c>
      <c r="H22" s="129">
        <f t="shared" ca="1" si="10"/>
        <v>0</v>
      </c>
      <c r="I22" s="30"/>
    </row>
    <row r="23" spans="1:9" s="24" customFormat="1" x14ac:dyDescent="0.25">
      <c r="A23" s="10"/>
      <c r="B23" s="188" t="s">
        <v>7</v>
      </c>
      <c r="C23" s="197">
        <v>2</v>
      </c>
      <c r="D23" s="197">
        <v>1</v>
      </c>
      <c r="E23" s="5">
        <f t="shared" si="5"/>
        <v>3</v>
      </c>
      <c r="F23" s="129">
        <f ca="1">C23/OFFSET(C23,3,0)</f>
        <v>1</v>
      </c>
      <c r="G23" s="129">
        <f t="shared" ref="G23:H23" ca="1" si="11">D23/OFFSET(D23,3,0)</f>
        <v>1</v>
      </c>
      <c r="H23" s="129">
        <f t="shared" ca="1" si="11"/>
        <v>1</v>
      </c>
      <c r="I23" s="20"/>
    </row>
    <row r="24" spans="1:9" s="24" customFormat="1" x14ac:dyDescent="0.25">
      <c r="A24" s="10"/>
      <c r="B24" s="188" t="s">
        <v>8</v>
      </c>
      <c r="C24" s="197"/>
      <c r="D24" s="197"/>
      <c r="E24" s="5">
        <f t="shared" si="5"/>
        <v>0</v>
      </c>
      <c r="F24" s="129">
        <f ca="1">C24/OFFSET(C24,2,0)</f>
        <v>0</v>
      </c>
      <c r="G24" s="129">
        <f t="shared" ref="G24:H24" ca="1" si="12">D24/OFFSET(D24,2,0)</f>
        <v>0</v>
      </c>
      <c r="H24" s="129">
        <f t="shared" ca="1" si="12"/>
        <v>0</v>
      </c>
      <c r="I24" s="20"/>
    </row>
    <row r="25" spans="1:9" s="24" customFormat="1" x14ac:dyDescent="0.25">
      <c r="A25" s="10"/>
      <c r="B25" s="188" t="s">
        <v>9</v>
      </c>
      <c r="C25" s="197"/>
      <c r="D25" s="197"/>
      <c r="E25" s="5">
        <f t="shared" si="5"/>
        <v>0</v>
      </c>
      <c r="F25" s="129">
        <f ca="1">C25/OFFSET(C25,1,0)</f>
        <v>0</v>
      </c>
      <c r="G25" s="129">
        <f t="shared" ref="G25:H25" ca="1" si="13">D25/OFFSET(D25,1,0)</f>
        <v>0</v>
      </c>
      <c r="H25" s="130">
        <f t="shared" ca="1" si="13"/>
        <v>0</v>
      </c>
      <c r="I25" s="20"/>
    </row>
    <row r="26" spans="1:9" s="24" customFormat="1" x14ac:dyDescent="0.25">
      <c r="A26" s="10" t="s">
        <v>14</v>
      </c>
      <c r="B26" s="189" t="s">
        <v>15</v>
      </c>
      <c r="C26" s="5">
        <f>SUM(C22:C25)</f>
        <v>2</v>
      </c>
      <c r="D26" s="5">
        <f>SUM(D22:D25)</f>
        <v>1</v>
      </c>
      <c r="E26" s="5">
        <f t="shared" si="5"/>
        <v>3</v>
      </c>
      <c r="F26" s="129"/>
      <c r="G26" s="129"/>
      <c r="H26" s="129"/>
      <c r="I26" s="20"/>
    </row>
    <row r="27" spans="1:9" s="24" customFormat="1" x14ac:dyDescent="0.25">
      <c r="A27" s="10"/>
      <c r="B27" s="187" t="s">
        <v>16</v>
      </c>
      <c r="C27" s="4"/>
      <c r="D27" s="4"/>
      <c r="E27" s="5"/>
      <c r="F27" s="21"/>
      <c r="G27" s="20"/>
      <c r="H27" s="20"/>
      <c r="I27" s="20"/>
    </row>
    <row r="28" spans="1:9" s="24" customFormat="1" x14ac:dyDescent="0.25">
      <c r="A28" s="10"/>
      <c r="B28" s="188" t="s">
        <v>6</v>
      </c>
      <c r="C28" s="4"/>
      <c r="D28" s="4"/>
      <c r="E28" s="5">
        <f t="shared" si="5"/>
        <v>0</v>
      </c>
      <c r="F28" s="129">
        <f ca="1">C28/OFFSET(C28,4,0)</f>
        <v>0</v>
      </c>
      <c r="G28" s="129">
        <f t="shared" ref="G28:H28" ca="1" si="14">D28/OFFSET(D28,4,0)</f>
        <v>0</v>
      </c>
      <c r="H28" s="129">
        <f t="shared" ca="1" si="14"/>
        <v>0</v>
      </c>
      <c r="I28" s="20"/>
    </row>
    <row r="29" spans="1:9" s="24" customFormat="1" ht="15.6" x14ac:dyDescent="0.25">
      <c r="A29" s="10"/>
      <c r="B29" s="188" t="s">
        <v>7</v>
      </c>
      <c r="C29" s="4"/>
      <c r="D29" s="4"/>
      <c r="E29" s="5">
        <f t="shared" si="5"/>
        <v>0</v>
      </c>
      <c r="F29" s="129">
        <f ca="1">C29/OFFSET(C29,3,0)</f>
        <v>0</v>
      </c>
      <c r="G29" s="129">
        <f t="shared" ref="G29:H29" ca="1" si="15">D29/OFFSET(D29,3,0)</f>
        <v>0</v>
      </c>
      <c r="H29" s="129">
        <f t="shared" ca="1" si="15"/>
        <v>0</v>
      </c>
      <c r="I29" s="26"/>
    </row>
    <row r="30" spans="1:9" s="24" customFormat="1" x14ac:dyDescent="0.25">
      <c r="A30" s="10"/>
      <c r="B30" s="188" t="s">
        <v>8</v>
      </c>
      <c r="C30" s="4"/>
      <c r="D30" s="4"/>
      <c r="E30" s="5">
        <f t="shared" si="5"/>
        <v>0</v>
      </c>
      <c r="F30" s="129">
        <f ca="1">C30/OFFSET(C30,2,0)</f>
        <v>0</v>
      </c>
      <c r="G30" s="129">
        <f t="shared" ref="G30:H30" ca="1" si="16">D30/OFFSET(D30,2,0)</f>
        <v>0</v>
      </c>
      <c r="H30" s="129">
        <f t="shared" ca="1" si="16"/>
        <v>0</v>
      </c>
      <c r="I30" s="20"/>
    </row>
    <row r="31" spans="1:9" s="24" customFormat="1" ht="15.6" x14ac:dyDescent="0.25">
      <c r="A31" s="10"/>
      <c r="B31" s="188" t="s">
        <v>9</v>
      </c>
      <c r="C31" s="4">
        <v>53</v>
      </c>
      <c r="D31" s="4">
        <v>33</v>
      </c>
      <c r="E31" s="5">
        <f t="shared" si="5"/>
        <v>86</v>
      </c>
      <c r="F31" s="129">
        <f ca="1">C31/OFFSET(C31,1,0)</f>
        <v>1</v>
      </c>
      <c r="G31" s="129">
        <f t="shared" ref="G31:H31" ca="1" si="17">D31/OFFSET(D31,1,0)</f>
        <v>1</v>
      </c>
      <c r="H31" s="130">
        <f t="shared" ca="1" si="17"/>
        <v>1</v>
      </c>
      <c r="I31" s="26"/>
    </row>
    <row r="32" spans="1:9" s="24" customFormat="1" x14ac:dyDescent="0.25">
      <c r="A32" s="10" t="s">
        <v>17</v>
      </c>
      <c r="B32" s="189" t="s">
        <v>18</v>
      </c>
      <c r="C32" s="5">
        <f>SUM(C28:C31)</f>
        <v>53</v>
      </c>
      <c r="D32" s="5">
        <f>SUM(D28:D31)</f>
        <v>33</v>
      </c>
      <c r="E32" s="5">
        <f t="shared" si="5"/>
        <v>86</v>
      </c>
      <c r="F32" s="21"/>
      <c r="G32" s="20"/>
      <c r="H32" s="20"/>
      <c r="I32" s="20"/>
    </row>
    <row r="33" spans="1:9" s="24" customFormat="1" x14ac:dyDescent="0.25">
      <c r="A33" s="10" t="s">
        <v>19</v>
      </c>
      <c r="B33" s="190" t="s">
        <v>54</v>
      </c>
      <c r="C33" s="15">
        <f>C14+C20+C26+C32</f>
        <v>5957</v>
      </c>
      <c r="D33" s="15">
        <f>D14+D20+D26+D32</f>
        <v>4632</v>
      </c>
      <c r="E33" s="5">
        <f t="shared" si="5"/>
        <v>10589</v>
      </c>
      <c r="F33" s="128">
        <f>D33/E33</f>
        <v>0.43743507413353477</v>
      </c>
      <c r="G33" s="20"/>
      <c r="H33" s="20"/>
      <c r="I33" s="20"/>
    </row>
    <row r="34" spans="1:9" s="24" customFormat="1" ht="15.6" x14ac:dyDescent="0.25">
      <c r="A34" s="11" t="s">
        <v>20</v>
      </c>
      <c r="B34" s="191" t="s">
        <v>21</v>
      </c>
      <c r="C34" s="6">
        <v>53</v>
      </c>
      <c r="D34" s="6">
        <v>28</v>
      </c>
      <c r="E34" s="5">
        <f t="shared" si="5"/>
        <v>81</v>
      </c>
      <c r="F34" s="128"/>
      <c r="G34" s="28"/>
      <c r="H34" s="32"/>
      <c r="I34" s="28"/>
    </row>
    <row r="35" spans="1:9" s="24" customFormat="1" ht="15.6" x14ac:dyDescent="0.25">
      <c r="A35" s="10" t="s">
        <v>22</v>
      </c>
      <c r="B35" s="186" t="s">
        <v>23</v>
      </c>
      <c r="C35" s="15">
        <f>C33-C34</f>
        <v>5904</v>
      </c>
      <c r="D35" s="15">
        <f>D33-D34</f>
        <v>4604</v>
      </c>
      <c r="E35" s="5">
        <f t="shared" si="5"/>
        <v>10508</v>
      </c>
      <c r="F35" s="128"/>
      <c r="G35" s="31"/>
      <c r="H35" s="33"/>
      <c r="I35" s="31"/>
    </row>
    <row r="36" spans="1:9" s="24" customFormat="1" ht="16.2" thickBot="1" x14ac:dyDescent="0.3">
      <c r="A36" s="14"/>
      <c r="B36" s="192"/>
      <c r="C36" s="4"/>
      <c r="D36" s="4"/>
      <c r="E36" s="5"/>
      <c r="F36" s="128"/>
      <c r="G36" s="30"/>
      <c r="H36" s="26"/>
      <c r="I36" s="28"/>
    </row>
    <row r="37" spans="1:9" s="24" customFormat="1" ht="13.8" thickTop="1" x14ac:dyDescent="0.25">
      <c r="A37" s="13"/>
      <c r="B37" s="193"/>
      <c r="C37" s="4"/>
      <c r="D37" s="4"/>
      <c r="E37" s="5"/>
      <c r="F37" s="21"/>
      <c r="G37" s="20"/>
      <c r="H37" s="20"/>
      <c r="I37" s="20"/>
    </row>
    <row r="38" spans="1:9" s="24" customFormat="1" ht="15.6" x14ac:dyDescent="0.25">
      <c r="A38" s="10"/>
      <c r="B38" s="186" t="s">
        <v>24</v>
      </c>
      <c r="C38" s="4"/>
      <c r="D38" s="4"/>
      <c r="E38" s="5"/>
      <c r="F38" s="128"/>
      <c r="G38" s="26"/>
      <c r="H38" s="28"/>
      <c r="I38" s="28"/>
    </row>
    <row r="39" spans="1:9" s="24" customFormat="1" x14ac:dyDescent="0.25">
      <c r="A39" s="10"/>
      <c r="B39" s="188" t="s">
        <v>6</v>
      </c>
      <c r="C39" s="198">
        <v>2184</v>
      </c>
      <c r="D39" s="198">
        <v>1238</v>
      </c>
      <c r="E39" s="5">
        <f t="shared" si="5"/>
        <v>3422</v>
      </c>
      <c r="F39" s="129">
        <f ca="1">C39/OFFSET(C39,4,0)</f>
        <v>0.7956284153005464</v>
      </c>
      <c r="G39" s="129">
        <f t="shared" ref="G39:H39" ca="1" si="18">D39/OFFSET(D39,4,0)</f>
        <v>0.68284611141754004</v>
      </c>
      <c r="H39" s="129">
        <f t="shared" ca="1" si="18"/>
        <v>0.75076788064940758</v>
      </c>
      <c r="I39" s="20"/>
    </row>
    <row r="40" spans="1:9" s="24" customFormat="1" x14ac:dyDescent="0.25">
      <c r="A40" s="10"/>
      <c r="B40" s="188" t="s">
        <v>7</v>
      </c>
      <c r="C40" s="198">
        <v>525</v>
      </c>
      <c r="D40" s="198">
        <v>567</v>
      </c>
      <c r="E40" s="5">
        <f t="shared" si="5"/>
        <v>1092</v>
      </c>
      <c r="F40" s="129">
        <f ca="1">C40/OFFSET(C40,3,0)</f>
        <v>0.19125683060109289</v>
      </c>
      <c r="G40" s="129">
        <f t="shared" ref="G40:H40" ca="1" si="19">D40/OFFSET(D40,3,0)</f>
        <v>0.31274131274131273</v>
      </c>
      <c r="H40" s="129">
        <f t="shared" ca="1" si="19"/>
        <v>0.2395787626151821</v>
      </c>
      <c r="I40" s="20"/>
    </row>
    <row r="41" spans="1:9" s="24" customFormat="1" x14ac:dyDescent="0.25">
      <c r="A41" s="10"/>
      <c r="B41" s="188" t="s">
        <v>8</v>
      </c>
      <c r="C41" s="198">
        <v>36</v>
      </c>
      <c r="D41" s="198">
        <v>8</v>
      </c>
      <c r="E41" s="5">
        <f t="shared" si="5"/>
        <v>44</v>
      </c>
      <c r="F41" s="129">
        <f ca="1">C41/OFFSET(C41,2,0)</f>
        <v>1.3114754098360656E-2</v>
      </c>
      <c r="G41" s="129">
        <f t="shared" ref="G41:H41" ca="1" si="20">D41/OFFSET(D41,2,0)</f>
        <v>4.4125758411472701E-3</v>
      </c>
      <c r="H41" s="129">
        <f t="shared" ca="1" si="20"/>
        <v>9.6533567354102675E-3</v>
      </c>
      <c r="I41" s="20"/>
    </row>
    <row r="42" spans="1:9" s="24" customFormat="1" x14ac:dyDescent="0.25">
      <c r="A42" s="10"/>
      <c r="B42" s="188" t="s">
        <v>9</v>
      </c>
      <c r="C42" s="198">
        <v>0</v>
      </c>
      <c r="D42" s="198">
        <v>0</v>
      </c>
      <c r="E42" s="5">
        <f t="shared" si="5"/>
        <v>0</v>
      </c>
      <c r="F42" s="129">
        <f ca="1">C42/OFFSET(C42,1,0)</f>
        <v>0</v>
      </c>
      <c r="G42" s="129">
        <f t="shared" ref="G42:H42" ca="1" si="21">D42/OFFSET(D42,1,0)</f>
        <v>0</v>
      </c>
      <c r="H42" s="130">
        <f t="shared" ca="1" si="21"/>
        <v>0</v>
      </c>
      <c r="I42" s="20"/>
    </row>
    <row r="43" spans="1:9" s="24" customFormat="1" x14ac:dyDescent="0.25">
      <c r="A43" s="10" t="s">
        <v>25</v>
      </c>
      <c r="B43" s="189" t="s">
        <v>26</v>
      </c>
      <c r="C43" s="15">
        <f>SUM(C39:C42)</f>
        <v>2745</v>
      </c>
      <c r="D43" s="15">
        <f>SUM(D39:D42)</f>
        <v>1813</v>
      </c>
      <c r="E43" s="5">
        <f t="shared" si="5"/>
        <v>4558</v>
      </c>
      <c r="F43" s="129"/>
      <c r="G43" s="129"/>
      <c r="H43" s="129"/>
      <c r="I43" s="20"/>
    </row>
    <row r="44" spans="1:9" s="24" customFormat="1" x14ac:dyDescent="0.25">
      <c r="A44" s="10"/>
      <c r="B44" s="186"/>
      <c r="C44" s="4"/>
      <c r="D44" s="4"/>
      <c r="E44" s="5"/>
      <c r="F44" s="21"/>
      <c r="G44" s="20"/>
      <c r="H44" s="20"/>
      <c r="I44" s="20"/>
    </row>
    <row r="45" spans="1:9" s="24" customFormat="1" x14ac:dyDescent="0.25">
      <c r="A45" s="10"/>
      <c r="B45" s="186" t="s">
        <v>60</v>
      </c>
      <c r="C45" s="4"/>
      <c r="D45" s="4"/>
      <c r="E45" s="5"/>
      <c r="F45" s="21"/>
      <c r="G45" s="20"/>
      <c r="H45" s="20"/>
      <c r="I45" s="20"/>
    </row>
    <row r="46" spans="1:9" s="24" customFormat="1" x14ac:dyDescent="0.25">
      <c r="A46" s="10"/>
      <c r="B46" s="188" t="s">
        <v>6</v>
      </c>
      <c r="C46" s="199">
        <v>674</v>
      </c>
      <c r="D46" s="199">
        <v>397</v>
      </c>
      <c r="E46" s="5">
        <f t="shared" si="5"/>
        <v>1071</v>
      </c>
      <c r="F46" s="129">
        <f ca="1">C46/OFFSET(C46,4,0)</f>
        <v>0.64374403056351481</v>
      </c>
      <c r="G46" s="129">
        <f t="shared" ref="G46:H46" ca="1" si="22">D46/OFFSET(D46,4,0)</f>
        <v>0.40843621399176955</v>
      </c>
      <c r="H46" s="129">
        <f t="shared" ca="1" si="22"/>
        <v>0.53046062407132244</v>
      </c>
      <c r="I46" s="20"/>
    </row>
    <row r="47" spans="1:9" s="24" customFormat="1" x14ac:dyDescent="0.25">
      <c r="A47" s="10"/>
      <c r="B47" s="188" t="s">
        <v>7</v>
      </c>
      <c r="C47" s="199">
        <v>361</v>
      </c>
      <c r="D47" s="199">
        <v>567</v>
      </c>
      <c r="E47" s="5">
        <f t="shared" si="5"/>
        <v>928</v>
      </c>
      <c r="F47" s="129">
        <f ca="1">C47/OFFSET(C47,3,0)</f>
        <v>0.34479465138490928</v>
      </c>
      <c r="G47" s="129">
        <f t="shared" ref="G47:H47" ca="1" si="23">D47/OFFSET(D47,3,0)</f>
        <v>0.58333333333333337</v>
      </c>
      <c r="H47" s="129">
        <f t="shared" ca="1" si="23"/>
        <v>0.45963348192174341</v>
      </c>
      <c r="I47" s="20"/>
    </row>
    <row r="48" spans="1:9" s="24" customFormat="1" x14ac:dyDescent="0.25">
      <c r="A48" s="10"/>
      <c r="B48" s="188" t="s">
        <v>8</v>
      </c>
      <c r="C48" s="199">
        <v>11</v>
      </c>
      <c r="D48" s="199">
        <v>3</v>
      </c>
      <c r="E48" s="5">
        <f t="shared" si="5"/>
        <v>14</v>
      </c>
      <c r="F48" s="129">
        <f ca="1">C48/OFFSET(C48,2,0)</f>
        <v>1.0506208213944603E-2</v>
      </c>
      <c r="G48" s="129">
        <f t="shared" ref="G48:H48" ca="1" si="24">D48/OFFSET(D48,2,0)</f>
        <v>3.0864197530864196E-3</v>
      </c>
      <c r="H48" s="129">
        <f t="shared" ca="1" si="24"/>
        <v>6.9341258048538877E-3</v>
      </c>
      <c r="I48" s="20"/>
    </row>
    <row r="49" spans="1:9" s="24" customFormat="1" ht="14.4" x14ac:dyDescent="0.25">
      <c r="A49" s="10"/>
      <c r="B49" s="188" t="s">
        <v>9</v>
      </c>
      <c r="C49" s="199">
        <v>1</v>
      </c>
      <c r="D49" s="199">
        <v>5</v>
      </c>
      <c r="E49" s="5">
        <f t="shared" si="5"/>
        <v>6</v>
      </c>
      <c r="F49" s="129">
        <f ca="1">C49/OFFSET(C49,1,0)</f>
        <v>9.5510983763132757E-4</v>
      </c>
      <c r="G49" s="129">
        <f t="shared" ref="G49:H49" ca="1" si="25">D49/OFFSET(D49,1,0)</f>
        <v>5.1440329218106996E-3</v>
      </c>
      <c r="H49" s="130">
        <f t="shared" ca="1" si="25"/>
        <v>2.9717682020802376E-3</v>
      </c>
      <c r="I49" s="34"/>
    </row>
    <row r="50" spans="1:9" s="24" customFormat="1" x14ac:dyDescent="0.25">
      <c r="A50" s="10" t="s">
        <v>27</v>
      </c>
      <c r="B50" s="186" t="s">
        <v>28</v>
      </c>
      <c r="C50" s="15">
        <f>SUM(C46:C49)</f>
        <v>1047</v>
      </c>
      <c r="D50" s="15">
        <f>SUM(D46:D49)</f>
        <v>972</v>
      </c>
      <c r="E50" s="5">
        <f t="shared" si="5"/>
        <v>2019</v>
      </c>
      <c r="F50" s="99"/>
      <c r="G50" s="99"/>
      <c r="H50" s="99"/>
      <c r="I50" s="20"/>
    </row>
    <row r="51" spans="1:9" s="24" customFormat="1" ht="14.4" x14ac:dyDescent="0.25">
      <c r="A51" s="10"/>
      <c r="B51" s="186"/>
      <c r="C51" s="4"/>
      <c r="D51" s="4"/>
      <c r="E51" s="5"/>
      <c r="F51" s="128"/>
      <c r="G51" s="34"/>
      <c r="H51" s="35"/>
      <c r="I51" s="36"/>
    </row>
    <row r="52" spans="1:9" s="24" customFormat="1" ht="15.6" x14ac:dyDescent="0.25">
      <c r="A52" s="10"/>
      <c r="B52" s="186" t="s">
        <v>61</v>
      </c>
      <c r="C52" s="4"/>
      <c r="D52" s="4"/>
      <c r="E52" s="5"/>
      <c r="F52" s="21"/>
      <c r="G52" s="37"/>
      <c r="H52" s="36"/>
      <c r="I52" s="38"/>
    </row>
    <row r="53" spans="1:9" s="24" customFormat="1" ht="14.4" x14ac:dyDescent="0.25">
      <c r="A53" s="10"/>
      <c r="B53" s="188" t="s">
        <v>6</v>
      </c>
      <c r="C53" s="207">
        <v>12</v>
      </c>
      <c r="D53" s="207">
        <v>20</v>
      </c>
      <c r="E53" s="5">
        <f t="shared" si="5"/>
        <v>32</v>
      </c>
      <c r="F53" s="129">
        <f ca="1">C53/OFFSET(C53,4,0)</f>
        <v>0.31578947368421051</v>
      </c>
      <c r="G53" s="129">
        <f t="shared" ref="G53:H53" ca="1" si="26">D53/OFFSET(D53,4,0)</f>
        <v>0.23529411764705882</v>
      </c>
      <c r="H53" s="129">
        <f t="shared" ca="1" si="26"/>
        <v>0.26016260162601629</v>
      </c>
      <c r="I53" s="34"/>
    </row>
    <row r="54" spans="1:9" s="24" customFormat="1" x14ac:dyDescent="0.25">
      <c r="A54" s="10"/>
      <c r="B54" s="188" t="s">
        <v>7</v>
      </c>
      <c r="C54" s="208">
        <v>23</v>
      </c>
      <c r="D54" s="208">
        <v>26</v>
      </c>
      <c r="E54" s="5">
        <f t="shared" si="5"/>
        <v>49</v>
      </c>
      <c r="F54" s="129">
        <f ca="1">C54/OFFSET(C54,3,0)</f>
        <v>0.60526315789473684</v>
      </c>
      <c r="G54" s="129">
        <f t="shared" ref="G54:H54" ca="1" si="27">D54/OFFSET(D54,3,0)</f>
        <v>0.30588235294117649</v>
      </c>
      <c r="H54" s="129">
        <f t="shared" ca="1" si="27"/>
        <v>0.3983739837398374</v>
      </c>
      <c r="I54" s="20"/>
    </row>
    <row r="55" spans="1:9" s="24" customFormat="1" x14ac:dyDescent="0.25">
      <c r="A55" s="10"/>
      <c r="B55" s="188" t="s">
        <v>8</v>
      </c>
      <c r="C55" s="208">
        <v>3</v>
      </c>
      <c r="D55" s="208">
        <v>1</v>
      </c>
      <c r="E55" s="5">
        <f t="shared" si="5"/>
        <v>4</v>
      </c>
      <c r="F55" s="129">
        <f ca="1">C55/OFFSET(C55,2,0)</f>
        <v>7.8947368421052627E-2</v>
      </c>
      <c r="G55" s="129">
        <f t="shared" ref="G55:H55" ca="1" si="28">D55/OFFSET(D55,2,0)</f>
        <v>1.1764705882352941E-2</v>
      </c>
      <c r="H55" s="129">
        <f t="shared" ca="1" si="28"/>
        <v>3.2520325203252036E-2</v>
      </c>
      <c r="I55" s="39"/>
    </row>
    <row r="56" spans="1:9" s="24" customFormat="1" x14ac:dyDescent="0.25">
      <c r="A56" s="10"/>
      <c r="B56" s="188" t="s">
        <v>9</v>
      </c>
      <c r="C56" s="209">
        <v>0</v>
      </c>
      <c r="D56" s="209">
        <v>38</v>
      </c>
      <c r="E56" s="5">
        <f t="shared" si="5"/>
        <v>38</v>
      </c>
      <c r="F56" s="129">
        <f ca="1">C56/OFFSET(C56,1,0)</f>
        <v>0</v>
      </c>
      <c r="G56" s="129">
        <f t="shared" ref="G56:H56" ca="1" si="29">D56/OFFSET(D56,1,0)</f>
        <v>0.44705882352941179</v>
      </c>
      <c r="H56" s="130">
        <f t="shared" ca="1" si="29"/>
        <v>0.30894308943089432</v>
      </c>
      <c r="I56" s="20"/>
    </row>
    <row r="57" spans="1:9" s="24" customFormat="1" x14ac:dyDescent="0.25">
      <c r="A57" s="10" t="s">
        <v>29</v>
      </c>
      <c r="B57" s="186" t="s">
        <v>30</v>
      </c>
      <c r="C57" s="15">
        <f>SUM(C53:C56)</f>
        <v>38</v>
      </c>
      <c r="D57" s="15">
        <f>SUM(D53:D56)</f>
        <v>85</v>
      </c>
      <c r="E57" s="5">
        <f t="shared" si="5"/>
        <v>123</v>
      </c>
      <c r="F57" s="99"/>
      <c r="G57" s="99"/>
      <c r="H57" s="99"/>
      <c r="I57" s="20"/>
    </row>
    <row r="58" spans="1:9" s="24" customFormat="1" x14ac:dyDescent="0.25">
      <c r="A58" s="10"/>
      <c r="B58" s="186"/>
      <c r="C58" s="4"/>
      <c r="D58" s="4"/>
      <c r="E58" s="5"/>
      <c r="F58" s="21"/>
      <c r="G58" s="20"/>
      <c r="H58" s="20"/>
      <c r="I58" s="20"/>
    </row>
    <row r="59" spans="1:9" s="24" customFormat="1" x14ac:dyDescent="0.25">
      <c r="A59" s="49" t="s">
        <v>72</v>
      </c>
      <c r="B59" s="186" t="s">
        <v>31</v>
      </c>
      <c r="C59" s="202">
        <v>540</v>
      </c>
      <c r="D59" s="202">
        <v>48</v>
      </c>
      <c r="E59" s="5">
        <f t="shared" si="5"/>
        <v>588</v>
      </c>
      <c r="F59" s="21"/>
      <c r="G59" s="20"/>
      <c r="H59" s="20"/>
      <c r="I59" s="20"/>
    </row>
    <row r="60" spans="1:9" s="24" customFormat="1" x14ac:dyDescent="0.25">
      <c r="A60" s="49" t="s">
        <v>73</v>
      </c>
      <c r="B60" s="48" t="s">
        <v>71</v>
      </c>
      <c r="C60" s="203"/>
      <c r="D60" s="203"/>
      <c r="E60" s="5">
        <f t="shared" si="5"/>
        <v>0</v>
      </c>
      <c r="F60" s="21"/>
      <c r="G60" s="20"/>
      <c r="H60" s="20"/>
      <c r="I60" s="20"/>
    </row>
    <row r="61" spans="1:9" s="24" customFormat="1" ht="14.4" x14ac:dyDescent="0.25">
      <c r="A61" s="10"/>
      <c r="B61" s="186" t="s">
        <v>32</v>
      </c>
      <c r="C61" s="4"/>
      <c r="D61" s="4"/>
      <c r="E61" s="5"/>
      <c r="F61" s="21"/>
      <c r="G61" s="20"/>
      <c r="H61" s="35"/>
      <c r="I61" s="34"/>
    </row>
    <row r="62" spans="1:9" s="24" customFormat="1" ht="14.4" x14ac:dyDescent="0.25">
      <c r="A62" s="10" t="s">
        <v>33</v>
      </c>
      <c r="B62" s="194" t="s">
        <v>34</v>
      </c>
      <c r="C62" s="204">
        <v>214</v>
      </c>
      <c r="D62" s="204">
        <v>48</v>
      </c>
      <c r="E62" s="5">
        <f t="shared" si="5"/>
        <v>262</v>
      </c>
      <c r="F62" s="129">
        <f ca="1">C62/OFFSET(C62,4,0)</f>
        <v>0.11928651059085842</v>
      </c>
      <c r="G62" s="129">
        <f t="shared" ref="G62:H62" ca="1" si="30">D62/OFFSET(D62,4,0)</f>
        <v>2.5276461295418641E-2</v>
      </c>
      <c r="H62" s="129">
        <f t="shared" ca="1" si="30"/>
        <v>7.0945031139994591E-2</v>
      </c>
      <c r="I62" s="37"/>
    </row>
    <row r="63" spans="1:9" s="24" customFormat="1" x14ac:dyDescent="0.25">
      <c r="A63" s="10" t="s">
        <v>35</v>
      </c>
      <c r="B63" s="194" t="s">
        <v>36</v>
      </c>
      <c r="C63" s="204">
        <v>1049</v>
      </c>
      <c r="D63" s="204">
        <v>1151</v>
      </c>
      <c r="E63" s="5">
        <f t="shared" si="5"/>
        <v>2200</v>
      </c>
      <c r="F63" s="129">
        <f ca="1">C63/OFFSET(C63,3,0)</f>
        <v>0.58472686733556301</v>
      </c>
      <c r="G63" s="129">
        <f t="shared" ref="G63:H63" ca="1" si="31">D63/OFFSET(D63,3,0)</f>
        <v>0.60610847814639279</v>
      </c>
      <c r="H63" s="129">
        <f t="shared" ca="1" si="31"/>
        <v>0.59572163552667212</v>
      </c>
      <c r="I63" s="20"/>
    </row>
    <row r="64" spans="1:9" s="24" customFormat="1" x14ac:dyDescent="0.25">
      <c r="A64" s="10" t="s">
        <v>37</v>
      </c>
      <c r="B64" s="194" t="s">
        <v>38</v>
      </c>
      <c r="C64" s="204">
        <v>340</v>
      </c>
      <c r="D64" s="204">
        <v>474</v>
      </c>
      <c r="E64" s="5">
        <f t="shared" si="5"/>
        <v>814</v>
      </c>
      <c r="F64" s="129">
        <f ca="1">C64/OFFSET(C64,2,0)</f>
        <v>0.18952062430323299</v>
      </c>
      <c r="G64" s="129">
        <f t="shared" ref="G64:H64" ca="1" si="32">D64/OFFSET(D64,2,0)</f>
        <v>0.24960505529225907</v>
      </c>
      <c r="H64" s="129">
        <f t="shared" ca="1" si="32"/>
        <v>0.22041700514486867</v>
      </c>
    </row>
    <row r="65" spans="1:9" s="24" customFormat="1" x14ac:dyDescent="0.25">
      <c r="A65" s="10" t="s">
        <v>39</v>
      </c>
      <c r="B65" s="194" t="s">
        <v>40</v>
      </c>
      <c r="C65" s="204">
        <v>191</v>
      </c>
      <c r="D65" s="204">
        <v>226</v>
      </c>
      <c r="E65" s="5">
        <f t="shared" si="5"/>
        <v>417</v>
      </c>
      <c r="F65" s="129">
        <f ca="1">C65/OFFSET(C65,1,0)</f>
        <v>0.1064659977703456</v>
      </c>
      <c r="G65" s="129">
        <f t="shared" ref="G65:H65" ca="1" si="33">D65/OFFSET(D65,1,0)</f>
        <v>0.11901000526592943</v>
      </c>
      <c r="H65" s="130">
        <f t="shared" ca="1" si="33"/>
        <v>0.11291632818846466</v>
      </c>
    </row>
    <row r="66" spans="1:9" s="24" customFormat="1" x14ac:dyDescent="0.25">
      <c r="A66" s="10" t="s">
        <v>41</v>
      </c>
      <c r="B66" s="190" t="s">
        <v>55</v>
      </c>
      <c r="C66" s="15">
        <f>SUM(C62:C65)</f>
        <v>1794</v>
      </c>
      <c r="D66" s="15">
        <f>SUM(D62:D65)</f>
        <v>1899</v>
      </c>
      <c r="E66" s="5">
        <f t="shared" si="5"/>
        <v>3693</v>
      </c>
      <c r="F66" s="129">
        <f>C66/C33</f>
        <v>0.30115830115830117</v>
      </c>
      <c r="G66" s="129">
        <f t="shared" ref="G66:H66" si="34">D66/D33</f>
        <v>0.40997409326424872</v>
      </c>
      <c r="H66" s="129">
        <f t="shared" si="34"/>
        <v>0.34875814524506565</v>
      </c>
    </row>
    <row r="67" spans="1:9" s="24" customFormat="1" x14ac:dyDescent="0.25">
      <c r="A67" s="11" t="s">
        <v>42</v>
      </c>
      <c r="B67" s="191" t="s">
        <v>21</v>
      </c>
      <c r="C67" s="6">
        <v>53</v>
      </c>
      <c r="D67" s="6">
        <v>28</v>
      </c>
      <c r="E67" s="5">
        <f t="shared" si="5"/>
        <v>81</v>
      </c>
      <c r="F67" s="21"/>
      <c r="G67" s="20"/>
      <c r="H67" s="20"/>
    </row>
    <row r="68" spans="1:9" s="24" customFormat="1" ht="14.4" x14ac:dyDescent="0.25">
      <c r="A68" s="10" t="s">
        <v>43</v>
      </c>
      <c r="B68" s="186" t="s">
        <v>44</v>
      </c>
      <c r="C68" s="15">
        <f>C66-C67</f>
        <v>1741</v>
      </c>
      <c r="D68" s="15">
        <f>D66-D67</f>
        <v>1871</v>
      </c>
      <c r="E68" s="5">
        <f t="shared" si="5"/>
        <v>3612</v>
      </c>
      <c r="F68" s="128">
        <f>D68/E68</f>
        <v>0.51799557032115173</v>
      </c>
      <c r="G68" s="36"/>
      <c r="H68" s="40"/>
    </row>
    <row r="69" spans="1:9" s="24" customFormat="1" x14ac:dyDescent="0.25">
      <c r="A69" s="10"/>
      <c r="B69" s="186"/>
      <c r="C69" s="4"/>
      <c r="D69" s="4"/>
      <c r="E69" s="5"/>
      <c r="F69" s="21"/>
      <c r="G69" s="20"/>
      <c r="H69" s="20"/>
    </row>
    <row r="70" spans="1:9" s="24" customFormat="1" ht="14.4" x14ac:dyDescent="0.25">
      <c r="A70" s="10" t="s">
        <v>45</v>
      </c>
      <c r="B70" s="186" t="s">
        <v>46</v>
      </c>
      <c r="C70" s="47">
        <f>C43+C50+C57+C59+C60+C68</f>
        <v>6111</v>
      </c>
      <c r="D70" s="47">
        <f>D43+D50+D57+D59+D60+D68</f>
        <v>4789</v>
      </c>
      <c r="E70" s="5">
        <f t="shared" si="5"/>
        <v>10900</v>
      </c>
      <c r="F70" s="21"/>
      <c r="G70" s="41"/>
      <c r="H70" s="37"/>
    </row>
    <row r="71" spans="1:9" s="24" customFormat="1" x14ac:dyDescent="0.25">
      <c r="A71" s="10"/>
      <c r="B71" s="195"/>
      <c r="C71" s="4"/>
      <c r="D71" s="4"/>
      <c r="E71" s="5"/>
      <c r="F71" s="21"/>
      <c r="G71" s="20"/>
      <c r="H71" s="20"/>
    </row>
    <row r="72" spans="1:9" s="24" customFormat="1" ht="14.4" x14ac:dyDescent="0.25">
      <c r="A72" s="10" t="s">
        <v>47</v>
      </c>
      <c r="B72" s="186" t="s">
        <v>48</v>
      </c>
      <c r="C72" s="15">
        <v>41</v>
      </c>
      <c r="D72" s="15">
        <v>189</v>
      </c>
      <c r="E72" s="5">
        <f t="shared" si="5"/>
        <v>230</v>
      </c>
      <c r="F72" s="128"/>
      <c r="G72" s="42"/>
      <c r="H72" s="43"/>
    </row>
    <row r="73" spans="1:9" s="24" customFormat="1" x14ac:dyDescent="0.25">
      <c r="A73" s="10"/>
      <c r="B73" s="195"/>
      <c r="C73" s="4"/>
      <c r="D73" s="4"/>
      <c r="E73" s="5"/>
      <c r="F73" s="21"/>
      <c r="G73" s="20"/>
      <c r="H73" s="20"/>
      <c r="I73" s="20"/>
    </row>
    <row r="74" spans="1:9" s="24" customFormat="1" x14ac:dyDescent="0.25">
      <c r="A74" s="10" t="s">
        <v>49</v>
      </c>
      <c r="B74" s="186" t="s">
        <v>50</v>
      </c>
      <c r="C74" s="5">
        <f>C70+C72</f>
        <v>6152</v>
      </c>
      <c r="D74" s="5">
        <f>D70+D72</f>
        <v>4978</v>
      </c>
      <c r="E74" s="5">
        <f>D74+C74</f>
        <v>11130</v>
      </c>
      <c r="F74" s="21"/>
      <c r="G74" s="20"/>
      <c r="H74" s="20"/>
      <c r="I74" s="20"/>
    </row>
    <row r="75" spans="1:9" s="24" customFormat="1" x14ac:dyDescent="0.25">
      <c r="A75" s="10"/>
      <c r="B75" s="195"/>
      <c r="C75" s="4"/>
      <c r="D75" s="4"/>
      <c r="E75" s="5"/>
      <c r="F75" s="21"/>
      <c r="G75" s="20"/>
      <c r="H75" s="20"/>
      <c r="I75" s="20"/>
    </row>
    <row r="76" spans="1:9" s="24" customFormat="1" ht="13.8" thickBot="1" x14ac:dyDescent="0.3">
      <c r="A76" s="12" t="s">
        <v>51</v>
      </c>
      <c r="B76" s="196" t="s">
        <v>64</v>
      </c>
      <c r="C76" s="205">
        <v>374</v>
      </c>
      <c r="D76" s="205">
        <v>458</v>
      </c>
      <c r="E76" s="5">
        <f>D76+C76</f>
        <v>832</v>
      </c>
      <c r="F76" s="21"/>
      <c r="G76" s="20"/>
      <c r="H76" s="20"/>
      <c r="I76" s="20"/>
    </row>
    <row r="77" spans="1:9" s="24" customFormat="1" ht="30.75" customHeight="1" x14ac:dyDescent="0.25">
      <c r="A77" s="248" t="s">
        <v>56</v>
      </c>
      <c r="B77" s="249"/>
      <c r="C77" s="50">
        <f>C6+C33-C67-C74</f>
        <v>143</v>
      </c>
      <c r="D77" s="50">
        <f>D6+D33-D67-D74</f>
        <v>523</v>
      </c>
      <c r="E77" s="51">
        <f>(E6+E33)-(E67+E74)</f>
        <v>666</v>
      </c>
      <c r="F77" s="21"/>
      <c r="G77" s="20"/>
      <c r="H77" s="20"/>
      <c r="I77" s="20"/>
    </row>
    <row r="78" spans="1:9" s="24" customFormat="1" ht="16.2" customHeight="1" x14ac:dyDescent="0.25">
      <c r="A78" s="45"/>
      <c r="B78" s="134" t="s">
        <v>67</v>
      </c>
      <c r="C78" s="52">
        <f>(C43+C57+C59+C60+C50)/(C43+C57+C59+C68+C60+C50)</f>
        <v>0.71510391098019965</v>
      </c>
      <c r="D78" s="52">
        <f t="shared" ref="D78:E78" si="35">(D43+D57+D59+D60+D50)/(D43+D57+D59+D68+D60+D50)</f>
        <v>0.60931300897891005</v>
      </c>
      <c r="E78" s="52">
        <f t="shared" si="35"/>
        <v>0.66862385321100914</v>
      </c>
      <c r="F78" s="16"/>
      <c r="G78" s="20"/>
      <c r="H78" s="20"/>
      <c r="I78" s="20"/>
    </row>
    <row r="79" spans="1:9" s="24" customFormat="1" ht="16.2" customHeight="1" x14ac:dyDescent="0.25">
      <c r="A79" s="45"/>
      <c r="B79" s="134" t="s">
        <v>68</v>
      </c>
      <c r="C79" s="52">
        <f>(C43+C57+C59+C60+C50)/(C43+C57+C59+C68+C72+C67+C60+C50)</f>
        <v>0.70427074939564871</v>
      </c>
      <c r="D79" s="52">
        <f t="shared" ref="D79:E79" si="36">(D43+D57+D59+D60+D50)/(D43+D57+D59+D68+D72+D67+D60+D50)</f>
        <v>0.58290051937674792</v>
      </c>
      <c r="E79" s="52">
        <f t="shared" si="36"/>
        <v>0.65007581839265005</v>
      </c>
      <c r="F79" s="21"/>
      <c r="G79" s="20"/>
      <c r="H79" s="20"/>
      <c r="I79" s="20"/>
    </row>
    <row r="80" spans="1:9" ht="16.2" customHeight="1" x14ac:dyDescent="0.25">
      <c r="A80" s="45"/>
      <c r="B80" s="134" t="s">
        <v>70</v>
      </c>
      <c r="C80" s="52">
        <f>C59/C35</f>
        <v>9.1463414634146339E-2</v>
      </c>
      <c r="D80" s="52">
        <f t="shared" ref="D80:E80" si="37">D59/D35</f>
        <v>1.0425716768027803E-2</v>
      </c>
      <c r="E80" s="52">
        <f t="shared" si="37"/>
        <v>5.5957365816520749E-2</v>
      </c>
    </row>
    <row r="81" spans="1:11" ht="16.2" customHeight="1" x14ac:dyDescent="0.25">
      <c r="A81" s="45"/>
      <c r="B81" s="134" t="s">
        <v>69</v>
      </c>
      <c r="C81" s="52">
        <f>D66/E66</f>
        <v>0.51421608448415923</v>
      </c>
      <c r="D81" s="52"/>
      <c r="E81" s="52"/>
    </row>
    <row r="82" spans="1:11" ht="16.2" customHeight="1" x14ac:dyDescent="0.25">
      <c r="A82" s="45"/>
      <c r="B82" s="134" t="s">
        <v>93</v>
      </c>
      <c r="C82" s="124">
        <f>C20/C35</f>
        <v>0.17716802168021681</v>
      </c>
      <c r="D82" s="124">
        <f t="shared" ref="D82:E82" si="38">D20/D35</f>
        <v>0.21112076455256298</v>
      </c>
      <c r="E82" s="124">
        <f t="shared" si="38"/>
        <v>0.19204415683288922</v>
      </c>
    </row>
    <row r="83" spans="1:11" ht="16.2" customHeight="1" x14ac:dyDescent="0.25">
      <c r="A83" s="45"/>
      <c r="B83" s="134" t="s">
        <v>101</v>
      </c>
      <c r="C83" s="124">
        <f>(C43+C50+C57+C59+C60)/(C6+C33)</f>
        <v>0.68840579710144922</v>
      </c>
      <c r="D83" s="124">
        <f t="shared" ref="D83:E83" si="39">(D43+D50+D57+D59+D60)/(D6+D33)</f>
        <v>0.52776270573340567</v>
      </c>
      <c r="E83" s="124">
        <f t="shared" si="39"/>
        <v>0.6136229687631557</v>
      </c>
    </row>
    <row r="84" spans="1:11" ht="82.2" customHeight="1" x14ac:dyDescent="0.25">
      <c r="A84" s="250" t="s">
        <v>57</v>
      </c>
      <c r="B84" s="251"/>
      <c r="C84" s="251"/>
      <c r="D84" s="251"/>
      <c r="E84" s="251"/>
    </row>
    <row r="85" spans="1:11" x14ac:dyDescent="0.25">
      <c r="A85" s="2"/>
    </row>
    <row r="86" spans="1:11" s="18" customFormat="1" ht="19.5" customHeight="1" x14ac:dyDescent="0.3">
      <c r="A86" s="17" t="s">
        <v>62</v>
      </c>
      <c r="B86" s="135"/>
      <c r="F86" s="21"/>
      <c r="G86" s="20"/>
      <c r="H86" s="20"/>
      <c r="I86" s="20"/>
      <c r="J86" s="44"/>
      <c r="K86" s="44"/>
    </row>
    <row r="87" spans="1:11" s="18" customFormat="1" ht="19.5" customHeight="1" x14ac:dyDescent="0.3">
      <c r="A87" s="17"/>
      <c r="B87" s="135"/>
      <c r="F87" s="21"/>
      <c r="G87" s="20"/>
      <c r="H87" s="20"/>
      <c r="I87" s="20"/>
      <c r="J87" s="44"/>
      <c r="K87" s="44"/>
    </row>
    <row r="88" spans="1:11" s="18" customFormat="1" ht="19.5" customHeight="1" x14ac:dyDescent="0.3">
      <c r="A88" s="17"/>
      <c r="B88" s="135"/>
      <c r="F88" s="21"/>
      <c r="G88" s="20"/>
      <c r="H88" s="20"/>
      <c r="I88" s="20"/>
      <c r="J88" s="44"/>
      <c r="K88" s="44"/>
    </row>
    <row r="89" spans="1:11" s="18" customFormat="1" ht="19.5" customHeight="1" x14ac:dyDescent="0.3">
      <c r="A89" s="17"/>
      <c r="B89" s="135"/>
      <c r="F89" s="21"/>
      <c r="G89" s="20"/>
      <c r="H89" s="20"/>
      <c r="I89" s="20"/>
      <c r="J89" s="44"/>
      <c r="K89" s="44"/>
    </row>
    <row r="90" spans="1:11" s="18" customFormat="1" ht="19.5" customHeight="1" x14ac:dyDescent="0.3">
      <c r="A90" s="17"/>
      <c r="B90" s="135"/>
      <c r="F90" s="21"/>
      <c r="G90" s="20"/>
      <c r="H90" s="20"/>
      <c r="I90" s="20"/>
      <c r="J90" s="44"/>
      <c r="K90" s="44"/>
    </row>
    <row r="91" spans="1:11" s="18" customFormat="1" ht="19.5" customHeight="1" x14ac:dyDescent="0.3">
      <c r="A91" s="17"/>
      <c r="B91" s="135"/>
      <c r="F91" s="21"/>
      <c r="G91" s="20"/>
      <c r="H91" s="20"/>
      <c r="I91" s="20"/>
      <c r="J91" s="44"/>
      <c r="K91" s="44"/>
    </row>
    <row r="92" spans="1:11" s="18" customFormat="1" ht="19.5" customHeight="1" x14ac:dyDescent="0.3">
      <c r="A92" s="17"/>
      <c r="B92" s="135"/>
      <c r="F92" s="21"/>
      <c r="G92" s="20"/>
      <c r="H92" s="20"/>
      <c r="I92" s="20"/>
      <c r="J92" s="44"/>
      <c r="K92" s="44"/>
    </row>
    <row r="93" spans="1:11" s="18" customFormat="1" ht="19.5" customHeight="1" x14ac:dyDescent="0.3">
      <c r="A93" s="17"/>
      <c r="B93" s="19" t="s">
        <v>65</v>
      </c>
      <c r="C93" s="18">
        <f>(C74-C68)/C74</f>
        <v>0.71700260078023403</v>
      </c>
      <c r="D93" s="19" t="s">
        <v>66</v>
      </c>
      <c r="E93" s="18">
        <f>(D74-D68)/D74</f>
        <v>0.62414624347127357</v>
      </c>
      <c r="F93" s="21"/>
      <c r="G93" s="20"/>
      <c r="H93" s="20"/>
      <c r="I93" s="20"/>
      <c r="J93" s="44"/>
      <c r="K93" s="44"/>
    </row>
    <row r="94" spans="1:11" ht="68.25" customHeight="1" x14ac:dyDescent="0.3">
      <c r="A94" s="252" t="s">
        <v>52</v>
      </c>
      <c r="B94" s="252"/>
      <c r="C94" s="252"/>
      <c r="D94" s="252"/>
      <c r="E94" s="252"/>
    </row>
    <row r="95" spans="1:11" ht="25.5" customHeight="1" x14ac:dyDescent="0.25"/>
    <row r="96" spans="1:11" ht="18.75" customHeight="1" x14ac:dyDescent="0.3">
      <c r="A96" s="3" t="s">
        <v>53</v>
      </c>
    </row>
  </sheetData>
  <mergeCells count="3">
    <mergeCell ref="A77:B77"/>
    <mergeCell ref="A84:E84"/>
    <mergeCell ref="A94:E94"/>
  </mergeCells>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1999</vt:lpstr>
      <vt:lpstr>2000</vt:lpstr>
      <vt:lpstr>2001</vt:lpstr>
      <vt:lpstr>2002</vt:lpstr>
      <vt:lpstr>2003</vt:lpstr>
      <vt:lpstr>2004</vt:lpstr>
      <vt:lpstr>2005</vt:lpstr>
      <vt:lpstr>2006</vt:lpstr>
      <vt:lpstr>2007</vt:lpstr>
      <vt:lpstr>2008</vt:lpstr>
      <vt:lpstr>2009</vt:lpstr>
      <vt:lpstr>2010</vt:lpstr>
      <vt:lpstr>2011</vt:lpstr>
      <vt:lpstr>2012</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2013-04-10T23:00:28Z</dcterms:modified>
</cp:coreProperties>
</file>