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5220" tabRatio="860" firstSheet="12" activeTab="22"/>
  </bookViews>
  <sheets>
    <sheet name="2006-1" sheetId="23" r:id="rId1"/>
    <sheet name="2007-1" sheetId="24" r:id="rId2"/>
    <sheet name="2008-1" sheetId="25" r:id="rId3"/>
    <sheet name="2009-1" sheetId="8" r:id="rId4"/>
    <sheet name="2010-1" sheetId="7" r:id="rId5"/>
    <sheet name="2011-1" sheetId="6" r:id="rId6"/>
    <sheet name="2012-1" sheetId="1" r:id="rId7"/>
    <sheet name="2006-2" sheetId="26" r:id="rId8"/>
    <sheet name="2007-2" sheetId="27" r:id="rId9"/>
    <sheet name="2008-2" sheetId="28" r:id="rId10"/>
    <sheet name="2009-2" sheetId="17" r:id="rId11"/>
    <sheet name="2010-2" sheetId="11" r:id="rId12"/>
    <sheet name="2011-2" sheetId="13" r:id="rId13"/>
    <sheet name="2012-2" sheetId="14" r:id="rId14"/>
    <sheet name="2006-3" sheetId="29" r:id="rId15"/>
    <sheet name="2007-3" sheetId="30" r:id="rId16"/>
    <sheet name="2008-3" sheetId="31" r:id="rId17"/>
    <sheet name="2009-3" sheetId="18" r:id="rId18"/>
    <sheet name="2010-3" sheetId="19" r:id="rId19"/>
    <sheet name="2011-3" sheetId="20" r:id="rId20"/>
    <sheet name="2012-3" sheetId="22" r:id="rId21"/>
    <sheet name="all" sheetId="9" r:id="rId22"/>
    <sheet name="Notes" sheetId="32" r:id="rId23"/>
  </sheets>
  <calcPr calcId="152511"/>
</workbook>
</file>

<file path=xl/calcChain.xml><?xml version="1.0" encoding="utf-8"?>
<calcChain xmlns="http://schemas.openxmlformats.org/spreadsheetml/2006/main">
  <c r="D24" i="9" l="1"/>
  <c r="E24" i="9"/>
  <c r="F24" i="9"/>
  <c r="G24" i="9"/>
  <c r="H24" i="9"/>
  <c r="B24" i="9"/>
  <c r="C24" i="9"/>
  <c r="H61" i="9"/>
  <c r="G62" i="9"/>
  <c r="H62" i="9" s="1"/>
  <c r="G61" i="9"/>
  <c r="G60" i="9"/>
  <c r="H60" i="9" s="1"/>
  <c r="F62" i="9"/>
  <c r="F61" i="9"/>
  <c r="F60" i="9"/>
  <c r="E62" i="9"/>
  <c r="E61" i="9"/>
  <c r="E60" i="9"/>
  <c r="C60" i="9"/>
  <c r="D62" i="9"/>
  <c r="C62" i="9" s="1"/>
  <c r="D61" i="9"/>
  <c r="C61" i="9"/>
  <c r="D60" i="9"/>
  <c r="B62" i="9"/>
  <c r="B61" i="9"/>
  <c r="B60" i="9"/>
  <c r="H63" i="9" l="1"/>
  <c r="G63" i="9" l="1"/>
  <c r="F63" i="9"/>
  <c r="E63" i="9"/>
  <c r="D63" i="9"/>
  <c r="C63" i="9" l="1"/>
  <c r="B63" i="9"/>
  <c r="A30" i="9" l="1"/>
  <c r="E53" i="20"/>
  <c r="D78" i="31" l="1"/>
  <c r="E76" i="31"/>
  <c r="E75" i="31"/>
  <c r="D74" i="31"/>
  <c r="E72" i="31"/>
  <c r="D70" i="31"/>
  <c r="D68" i="31"/>
  <c r="C68" i="31"/>
  <c r="E67" i="31"/>
  <c r="D66" i="31"/>
  <c r="E66" i="31" s="1"/>
  <c r="C66" i="31"/>
  <c r="F65" i="31" s="1"/>
  <c r="E65" i="31"/>
  <c r="H64" i="31"/>
  <c r="E64" i="31"/>
  <c r="E63" i="31"/>
  <c r="H62" i="31"/>
  <c r="E62" i="31"/>
  <c r="E60" i="31"/>
  <c r="E59" i="31"/>
  <c r="D57" i="31"/>
  <c r="C57" i="31"/>
  <c r="E56" i="31"/>
  <c r="E55" i="31"/>
  <c r="E54" i="31"/>
  <c r="E53" i="31"/>
  <c r="D50" i="31"/>
  <c r="C50" i="31"/>
  <c r="E49" i="31"/>
  <c r="E48" i="31"/>
  <c r="E47" i="31"/>
  <c r="E46" i="31"/>
  <c r="E43" i="31"/>
  <c r="D43" i="31"/>
  <c r="D79" i="31" s="1"/>
  <c r="C43" i="31"/>
  <c r="G42" i="31"/>
  <c r="E42" i="31"/>
  <c r="G41" i="31"/>
  <c r="E41" i="31"/>
  <c r="H40" i="31"/>
  <c r="G40" i="31"/>
  <c r="E40" i="31"/>
  <c r="H39" i="31"/>
  <c r="G39" i="31"/>
  <c r="E39" i="31"/>
  <c r="E34" i="31"/>
  <c r="D32" i="31"/>
  <c r="C32" i="31"/>
  <c r="F31" i="31" s="1"/>
  <c r="E31" i="31"/>
  <c r="E30" i="31"/>
  <c r="E29" i="31"/>
  <c r="E28" i="31"/>
  <c r="D26" i="31"/>
  <c r="C26" i="31"/>
  <c r="E25" i="31"/>
  <c r="E24" i="31"/>
  <c r="E23" i="31"/>
  <c r="E22" i="31"/>
  <c r="E20" i="31"/>
  <c r="D20" i="31"/>
  <c r="C20" i="31"/>
  <c r="F19" i="31" s="1"/>
  <c r="G19" i="31"/>
  <c r="E19" i="31"/>
  <c r="G18" i="31"/>
  <c r="E18" i="31"/>
  <c r="H17" i="31"/>
  <c r="G17" i="31"/>
  <c r="E17" i="31"/>
  <c r="H16" i="31"/>
  <c r="G16" i="31"/>
  <c r="E16" i="31"/>
  <c r="D14" i="31"/>
  <c r="G13" i="31" s="1"/>
  <c r="C14" i="31"/>
  <c r="C33" i="31" s="1"/>
  <c r="C35" i="31" s="1"/>
  <c r="F13" i="31"/>
  <c r="E13" i="31"/>
  <c r="G12" i="31"/>
  <c r="F12" i="31"/>
  <c r="E12" i="31"/>
  <c r="G11" i="31"/>
  <c r="F11" i="31"/>
  <c r="E11" i="31"/>
  <c r="F10" i="31"/>
  <c r="E10" i="31"/>
  <c r="E6" i="31"/>
  <c r="C50" i="23"/>
  <c r="D50" i="23"/>
  <c r="E54" i="11"/>
  <c r="A29" i="9"/>
  <c r="A28" i="9"/>
  <c r="C57" i="6"/>
  <c r="D57" i="6"/>
  <c r="C82" i="31" l="1"/>
  <c r="C80" i="31"/>
  <c r="H30" i="31"/>
  <c r="H53" i="31"/>
  <c r="F56" i="31"/>
  <c r="F55" i="31"/>
  <c r="F54" i="31"/>
  <c r="F53" i="31"/>
  <c r="E93" i="31"/>
  <c r="F28" i="31"/>
  <c r="F30" i="31"/>
  <c r="E32" i="31"/>
  <c r="H29" i="31" s="1"/>
  <c r="G31" i="31"/>
  <c r="G30" i="31"/>
  <c r="G29" i="31"/>
  <c r="G28" i="31"/>
  <c r="E57" i="31"/>
  <c r="H54" i="31" s="1"/>
  <c r="E68" i="31"/>
  <c r="G10" i="31"/>
  <c r="E14" i="31"/>
  <c r="H19" i="31"/>
  <c r="F25" i="31"/>
  <c r="F24" i="31"/>
  <c r="F23" i="31"/>
  <c r="F22" i="31"/>
  <c r="H31" i="31"/>
  <c r="D33" i="31"/>
  <c r="H42" i="31"/>
  <c r="F49" i="31"/>
  <c r="F48" i="31"/>
  <c r="F47" i="31"/>
  <c r="F46" i="31"/>
  <c r="F66" i="31"/>
  <c r="E70" i="31"/>
  <c r="C81" i="31"/>
  <c r="H18" i="31"/>
  <c r="E26" i="31"/>
  <c r="H23" i="31" s="1"/>
  <c r="F29" i="31"/>
  <c r="H41" i="31"/>
  <c r="C78" i="31"/>
  <c r="E50" i="31"/>
  <c r="H48" i="31" s="1"/>
  <c r="H63" i="31"/>
  <c r="H65" i="31"/>
  <c r="C77" i="31"/>
  <c r="C83" i="31"/>
  <c r="G53" i="31"/>
  <c r="G54" i="31"/>
  <c r="G55" i="31"/>
  <c r="G56" i="31"/>
  <c r="F62" i="31"/>
  <c r="F63" i="31"/>
  <c r="F64" i="31"/>
  <c r="C79" i="31"/>
  <c r="F16" i="31"/>
  <c r="F17" i="31"/>
  <c r="F18" i="31"/>
  <c r="G22" i="31"/>
  <c r="G23" i="31"/>
  <c r="G24" i="31"/>
  <c r="G25" i="31"/>
  <c r="F39" i="31"/>
  <c r="F40" i="31"/>
  <c r="F41" i="31"/>
  <c r="F42" i="31"/>
  <c r="G46" i="31"/>
  <c r="G47" i="31"/>
  <c r="G48" i="31"/>
  <c r="G49" i="31"/>
  <c r="G62" i="31"/>
  <c r="G63" i="31"/>
  <c r="G64" i="31"/>
  <c r="G65" i="31"/>
  <c r="C70" i="31"/>
  <c r="C74" i="31" s="1"/>
  <c r="C93" i="31" s="1"/>
  <c r="D57" i="9"/>
  <c r="D56" i="9"/>
  <c r="D55" i="9"/>
  <c r="C41" i="9"/>
  <c r="C40" i="9"/>
  <c r="C39" i="9"/>
  <c r="C42" i="9" s="1"/>
  <c r="B41" i="9"/>
  <c r="B42" i="9" s="1"/>
  <c r="B40" i="9"/>
  <c r="B39" i="9"/>
  <c r="C9" i="9"/>
  <c r="C15" i="9" s="1"/>
  <c r="D9" i="9"/>
  <c r="D15" i="9" s="1"/>
  <c r="C26" i="9"/>
  <c r="D26" i="9"/>
  <c r="D39" i="9"/>
  <c r="D40" i="9"/>
  <c r="D41" i="9"/>
  <c r="C55" i="9"/>
  <c r="C56" i="9"/>
  <c r="C57" i="9"/>
  <c r="B57" i="9"/>
  <c r="B56" i="9"/>
  <c r="B55" i="9"/>
  <c r="B26" i="9"/>
  <c r="B9" i="9"/>
  <c r="B15" i="9" s="1"/>
  <c r="E83" i="22"/>
  <c r="D83" i="22"/>
  <c r="C83" i="22"/>
  <c r="E82" i="22"/>
  <c r="D82" i="22"/>
  <c r="C82" i="22"/>
  <c r="C81" i="22"/>
  <c r="E80" i="22"/>
  <c r="D80" i="22"/>
  <c r="C80" i="22"/>
  <c r="E79" i="22"/>
  <c r="D79" i="22"/>
  <c r="C79" i="22"/>
  <c r="E78" i="22"/>
  <c r="D78" i="22"/>
  <c r="C78" i="22"/>
  <c r="E83" i="30"/>
  <c r="D83" i="30"/>
  <c r="C83" i="30"/>
  <c r="E82" i="30"/>
  <c r="D82" i="30"/>
  <c r="C82" i="30"/>
  <c r="C81" i="30"/>
  <c r="E80" i="30"/>
  <c r="D80" i="30"/>
  <c r="C80" i="30"/>
  <c r="E79" i="30"/>
  <c r="D79" i="30"/>
  <c r="C79" i="30"/>
  <c r="E78" i="30"/>
  <c r="D78" i="30"/>
  <c r="C78" i="30"/>
  <c r="E83" i="29"/>
  <c r="D83" i="29"/>
  <c r="C83" i="29"/>
  <c r="E82" i="29"/>
  <c r="D82" i="29"/>
  <c r="C82" i="29"/>
  <c r="C81" i="29"/>
  <c r="E80" i="29"/>
  <c r="D80" i="29"/>
  <c r="C80" i="29"/>
  <c r="E79" i="29"/>
  <c r="D79" i="29"/>
  <c r="C79" i="29"/>
  <c r="E78" i="29"/>
  <c r="D78" i="29"/>
  <c r="C78" i="29"/>
  <c r="E83" i="28"/>
  <c r="D83" i="28"/>
  <c r="C83" i="28"/>
  <c r="E82" i="28"/>
  <c r="D82" i="28"/>
  <c r="C82" i="28"/>
  <c r="C81" i="28"/>
  <c r="E80" i="28"/>
  <c r="D80" i="28"/>
  <c r="C80" i="28"/>
  <c r="E79" i="28"/>
  <c r="D79" i="28"/>
  <c r="C79" i="28"/>
  <c r="E78" i="28"/>
  <c r="D78" i="28"/>
  <c r="C78" i="28"/>
  <c r="E83" i="27"/>
  <c r="D83" i="27"/>
  <c r="C83" i="27"/>
  <c r="E82" i="27"/>
  <c r="D82" i="27"/>
  <c r="C82" i="27"/>
  <c r="C81" i="27"/>
  <c r="E80" i="27"/>
  <c r="D80" i="27"/>
  <c r="C80" i="27"/>
  <c r="E79" i="27"/>
  <c r="D79" i="27"/>
  <c r="C79" i="27"/>
  <c r="E78" i="27"/>
  <c r="D78" i="27"/>
  <c r="C78" i="27"/>
  <c r="E83" i="26"/>
  <c r="D83" i="26"/>
  <c r="C83" i="26"/>
  <c r="E82" i="26"/>
  <c r="D82" i="26"/>
  <c r="C82" i="26"/>
  <c r="C81" i="26"/>
  <c r="E80" i="26"/>
  <c r="D80" i="26"/>
  <c r="C80" i="26"/>
  <c r="E79" i="26"/>
  <c r="D79" i="26"/>
  <c r="C79" i="26"/>
  <c r="E78" i="26"/>
  <c r="D78" i="26"/>
  <c r="C78" i="26"/>
  <c r="E83" i="1"/>
  <c r="D83" i="1"/>
  <c r="C83" i="1"/>
  <c r="E82" i="1"/>
  <c r="D82" i="1"/>
  <c r="C82" i="1"/>
  <c r="C81" i="1"/>
  <c r="E80" i="1"/>
  <c r="D80" i="1"/>
  <c r="C80" i="1"/>
  <c r="E79" i="1"/>
  <c r="D79" i="1"/>
  <c r="C79" i="1"/>
  <c r="E78" i="1"/>
  <c r="D78" i="1"/>
  <c r="C78" i="1"/>
  <c r="E83" i="25"/>
  <c r="D83" i="25"/>
  <c r="C83" i="25"/>
  <c r="E82" i="25"/>
  <c r="D82" i="25"/>
  <c r="C82" i="25"/>
  <c r="C81" i="25"/>
  <c r="E80" i="25"/>
  <c r="D80" i="25"/>
  <c r="C80" i="25"/>
  <c r="E79" i="25"/>
  <c r="D79" i="25"/>
  <c r="C79" i="25"/>
  <c r="E78" i="25"/>
  <c r="D78" i="25"/>
  <c r="C78" i="25"/>
  <c r="D58" i="9" l="1"/>
  <c r="B58" i="9"/>
  <c r="D42" i="9"/>
  <c r="C58" i="9"/>
  <c r="E78" i="31"/>
  <c r="H24" i="31"/>
  <c r="H22" i="31"/>
  <c r="D77" i="31"/>
  <c r="G66" i="31"/>
  <c r="E33" i="31"/>
  <c r="D35" i="31"/>
  <c r="H13" i="31"/>
  <c r="H12" i="31"/>
  <c r="H11" i="31"/>
  <c r="H10" i="31"/>
  <c r="E83" i="31"/>
  <c r="H47" i="31"/>
  <c r="H49" i="31"/>
  <c r="D83" i="31"/>
  <c r="H28" i="31"/>
  <c r="H25" i="31"/>
  <c r="H56" i="31"/>
  <c r="H55" i="31"/>
  <c r="E79" i="31"/>
  <c r="E74" i="31"/>
  <c r="H46" i="31"/>
  <c r="C21" i="9"/>
  <c r="D21" i="9"/>
  <c r="B18" i="9"/>
  <c r="B21" i="9" s="1"/>
  <c r="E76" i="30"/>
  <c r="E75" i="30"/>
  <c r="E72" i="30"/>
  <c r="C68" i="30"/>
  <c r="E67" i="30"/>
  <c r="D66" i="30"/>
  <c r="C66" i="30"/>
  <c r="F65" i="30"/>
  <c r="E65" i="30"/>
  <c r="F64" i="30"/>
  <c r="E64" i="30"/>
  <c r="F63" i="30"/>
  <c r="E63" i="30"/>
  <c r="F62" i="30"/>
  <c r="E62" i="30"/>
  <c r="E60" i="30"/>
  <c r="E59" i="30"/>
  <c r="D57" i="30"/>
  <c r="C57" i="30"/>
  <c r="G56" i="30"/>
  <c r="E56" i="30"/>
  <c r="G55" i="30"/>
  <c r="E55" i="30"/>
  <c r="G54" i="30"/>
  <c r="E54" i="30"/>
  <c r="G53" i="30"/>
  <c r="E53" i="30"/>
  <c r="D50" i="30"/>
  <c r="E50" i="30" s="1"/>
  <c r="H49" i="30" s="1"/>
  <c r="C50" i="30"/>
  <c r="F49" i="30"/>
  <c r="E49" i="30"/>
  <c r="H48" i="30"/>
  <c r="F48" i="30"/>
  <c r="E48" i="30"/>
  <c r="H47" i="30"/>
  <c r="F47" i="30"/>
  <c r="E47" i="30"/>
  <c r="F46" i="30"/>
  <c r="E46" i="30"/>
  <c r="E43" i="30"/>
  <c r="D43" i="30"/>
  <c r="C43" i="30"/>
  <c r="F39" i="30" s="1"/>
  <c r="G42" i="30"/>
  <c r="F42" i="30"/>
  <c r="E42" i="30"/>
  <c r="G41" i="30"/>
  <c r="F41" i="30"/>
  <c r="E41" i="30"/>
  <c r="H41" i="30" s="1"/>
  <c r="G40" i="30"/>
  <c r="F40" i="30"/>
  <c r="E40" i="30"/>
  <c r="H40" i="30" s="1"/>
  <c r="G39" i="30"/>
  <c r="E39" i="30"/>
  <c r="E34" i="30"/>
  <c r="E32" i="30"/>
  <c r="H28" i="30" s="1"/>
  <c r="D32" i="30"/>
  <c r="C32" i="30"/>
  <c r="G31" i="30"/>
  <c r="E31" i="30"/>
  <c r="G30" i="30"/>
  <c r="E30" i="30"/>
  <c r="G29" i="30"/>
  <c r="E29" i="30"/>
  <c r="H29" i="30" s="1"/>
  <c r="G28" i="30"/>
  <c r="E28" i="30"/>
  <c r="E26" i="30"/>
  <c r="D26" i="30"/>
  <c r="C26" i="30"/>
  <c r="G25" i="30"/>
  <c r="F25" i="30"/>
  <c r="E25" i="30"/>
  <c r="G24" i="30"/>
  <c r="F24" i="30"/>
  <c r="E24" i="30"/>
  <c r="G23" i="30"/>
  <c r="F23" i="30"/>
  <c r="E23" i="30"/>
  <c r="G22" i="30"/>
  <c r="F22" i="30"/>
  <c r="E22" i="30"/>
  <c r="D20" i="30"/>
  <c r="C20" i="30"/>
  <c r="E19" i="30"/>
  <c r="E18" i="30"/>
  <c r="G17" i="30"/>
  <c r="E17" i="30"/>
  <c r="E16" i="30"/>
  <c r="D14" i="30"/>
  <c r="C14" i="30"/>
  <c r="F10" i="30" s="1"/>
  <c r="F13" i="30"/>
  <c r="E13" i="30"/>
  <c r="F12" i="30"/>
  <c r="E12" i="30"/>
  <c r="F11" i="30"/>
  <c r="E11" i="30"/>
  <c r="E10" i="30"/>
  <c r="E6" i="30"/>
  <c r="E76" i="29"/>
  <c r="E75" i="29"/>
  <c r="E72" i="29"/>
  <c r="D68" i="29"/>
  <c r="E67" i="29"/>
  <c r="D66" i="29"/>
  <c r="C66" i="29"/>
  <c r="F65" i="29"/>
  <c r="E65" i="29"/>
  <c r="F64" i="29"/>
  <c r="E64" i="29"/>
  <c r="F63" i="29"/>
  <c r="E63" i="29"/>
  <c r="G62" i="29"/>
  <c r="F62" i="29"/>
  <c r="E62" i="29"/>
  <c r="E60" i="29"/>
  <c r="E59" i="29"/>
  <c r="E57" i="29"/>
  <c r="D57" i="29"/>
  <c r="C57" i="29"/>
  <c r="H56" i="29"/>
  <c r="G56" i="29"/>
  <c r="F56" i="29"/>
  <c r="E56" i="29"/>
  <c r="H55" i="29"/>
  <c r="G55" i="29"/>
  <c r="F55" i="29"/>
  <c r="E55" i="29"/>
  <c r="H54" i="29"/>
  <c r="G54" i="29"/>
  <c r="F54" i="29"/>
  <c r="E54" i="29"/>
  <c r="H53" i="29"/>
  <c r="G53" i="29"/>
  <c r="F53" i="29"/>
  <c r="E53" i="29"/>
  <c r="E50" i="29"/>
  <c r="D50" i="29"/>
  <c r="C50" i="29"/>
  <c r="F49" i="29"/>
  <c r="E49" i="29"/>
  <c r="H49" i="29" s="1"/>
  <c r="F48" i="29"/>
  <c r="E48" i="29"/>
  <c r="G47" i="29"/>
  <c r="F47" i="29"/>
  <c r="E47" i="29"/>
  <c r="G46" i="29"/>
  <c r="F46" i="29"/>
  <c r="E46" i="29"/>
  <c r="D43" i="29"/>
  <c r="C43" i="29"/>
  <c r="E42" i="29"/>
  <c r="G41" i="29"/>
  <c r="E41" i="29"/>
  <c r="G40" i="29"/>
  <c r="E40" i="29"/>
  <c r="G39" i="29"/>
  <c r="E39" i="29"/>
  <c r="E34" i="29"/>
  <c r="D32" i="29"/>
  <c r="C32" i="29"/>
  <c r="F31" i="29" s="1"/>
  <c r="E31" i="29"/>
  <c r="E30" i="29"/>
  <c r="E29" i="29"/>
  <c r="E28" i="29"/>
  <c r="D26" i="29"/>
  <c r="C26" i="29"/>
  <c r="E25" i="29"/>
  <c r="E24" i="29"/>
  <c r="E23" i="29"/>
  <c r="E22" i="29"/>
  <c r="E20" i="29"/>
  <c r="H18" i="29" s="1"/>
  <c r="D20" i="29"/>
  <c r="C20" i="29"/>
  <c r="G19" i="29"/>
  <c r="E19" i="29"/>
  <c r="G18" i="29"/>
  <c r="E18" i="29"/>
  <c r="H17" i="29"/>
  <c r="G17" i="29"/>
  <c r="E17" i="29"/>
  <c r="H16" i="29"/>
  <c r="G16" i="29"/>
  <c r="E16" i="29"/>
  <c r="D14" i="29"/>
  <c r="G13" i="29" s="1"/>
  <c r="C14" i="29"/>
  <c r="C33" i="29" s="1"/>
  <c r="F13" i="29"/>
  <c r="E13" i="29"/>
  <c r="G12" i="29"/>
  <c r="F12" i="29"/>
  <c r="E12" i="29"/>
  <c r="G11" i="29"/>
  <c r="F11" i="29"/>
  <c r="E11" i="29"/>
  <c r="F10" i="29"/>
  <c r="E10" i="29"/>
  <c r="E6" i="29"/>
  <c r="E76" i="28"/>
  <c r="E75" i="28"/>
  <c r="E72" i="28"/>
  <c r="E67" i="28"/>
  <c r="D66" i="28"/>
  <c r="C66" i="28"/>
  <c r="G65" i="28"/>
  <c r="E65" i="28"/>
  <c r="G64" i="28"/>
  <c r="F64" i="28"/>
  <c r="E64" i="28"/>
  <c r="E63" i="28"/>
  <c r="F62" i="28"/>
  <c r="E62" i="28"/>
  <c r="E60" i="28"/>
  <c r="E59" i="28"/>
  <c r="E57" i="28"/>
  <c r="D57" i="28"/>
  <c r="C57" i="28"/>
  <c r="G56" i="28"/>
  <c r="F56" i="28"/>
  <c r="E56" i="28"/>
  <c r="G55" i="28"/>
  <c r="F55" i="28"/>
  <c r="E55" i="28"/>
  <c r="G54" i="28"/>
  <c r="F54" i="28"/>
  <c r="E54" i="28"/>
  <c r="G53" i="28"/>
  <c r="F53" i="28"/>
  <c r="E53" i="28"/>
  <c r="D50" i="28"/>
  <c r="C50" i="28"/>
  <c r="F49" i="28" s="1"/>
  <c r="E49" i="28"/>
  <c r="G48" i="28"/>
  <c r="F48" i="28"/>
  <c r="E48" i="28"/>
  <c r="E47" i="28"/>
  <c r="E46" i="28"/>
  <c r="D43" i="28"/>
  <c r="C43" i="28"/>
  <c r="F42" i="28"/>
  <c r="E42" i="28"/>
  <c r="F41" i="28"/>
  <c r="E41" i="28"/>
  <c r="F40" i="28"/>
  <c r="E40" i="28"/>
  <c r="F39" i="28"/>
  <c r="E39" i="28"/>
  <c r="E34" i="28"/>
  <c r="C33" i="28"/>
  <c r="E32" i="28"/>
  <c r="H31" i="28" s="1"/>
  <c r="D32" i="28"/>
  <c r="C32" i="28"/>
  <c r="G31" i="28"/>
  <c r="F31" i="28"/>
  <c r="E31" i="28"/>
  <c r="G30" i="28"/>
  <c r="F30" i="28"/>
  <c r="E30" i="28"/>
  <c r="G29" i="28"/>
  <c r="F29" i="28"/>
  <c r="E29" i="28"/>
  <c r="G28" i="28"/>
  <c r="F28" i="28"/>
  <c r="E28" i="28"/>
  <c r="D26" i="28"/>
  <c r="G25" i="28" s="1"/>
  <c r="C26" i="28"/>
  <c r="F24" i="28" s="1"/>
  <c r="F25" i="28"/>
  <c r="E25" i="28"/>
  <c r="G24" i="28"/>
  <c r="E24" i="28"/>
  <c r="F23" i="28"/>
  <c r="E23" i="28"/>
  <c r="F22" i="28"/>
  <c r="E22" i="28"/>
  <c r="D20" i="28"/>
  <c r="C20" i="28"/>
  <c r="F16" i="28" s="1"/>
  <c r="F19" i="28"/>
  <c r="E19" i="28"/>
  <c r="F18" i="28"/>
  <c r="E18" i="28"/>
  <c r="F17" i="28"/>
  <c r="E17" i="28"/>
  <c r="E16" i="28"/>
  <c r="E14" i="28"/>
  <c r="H13" i="28" s="1"/>
  <c r="D14" i="28"/>
  <c r="C14" i="28"/>
  <c r="G13" i="28"/>
  <c r="E13" i="28"/>
  <c r="G12" i="28"/>
  <c r="E12" i="28"/>
  <c r="H11" i="28"/>
  <c r="G11" i="28"/>
  <c r="E11" i="28"/>
  <c r="G10" i="28"/>
  <c r="E10" i="28"/>
  <c r="E6" i="28"/>
  <c r="E76" i="27"/>
  <c r="E75" i="27"/>
  <c r="E72" i="27"/>
  <c r="D68" i="27"/>
  <c r="E67" i="27"/>
  <c r="D66" i="27"/>
  <c r="C66" i="27"/>
  <c r="F62" i="27" s="1"/>
  <c r="E65" i="27"/>
  <c r="E64" i="27"/>
  <c r="E63" i="27"/>
  <c r="E62" i="27"/>
  <c r="E60" i="27"/>
  <c r="E59" i="27"/>
  <c r="D57" i="27"/>
  <c r="C57" i="27"/>
  <c r="F56" i="27" s="1"/>
  <c r="G56" i="27"/>
  <c r="E56" i="27"/>
  <c r="G55" i="27"/>
  <c r="F55" i="27"/>
  <c r="E55" i="27"/>
  <c r="G54" i="27"/>
  <c r="E54" i="27"/>
  <c r="F53" i="27"/>
  <c r="E53" i="27"/>
  <c r="D50" i="27"/>
  <c r="C50" i="27"/>
  <c r="F49" i="27"/>
  <c r="E49" i="27"/>
  <c r="F48" i="27"/>
  <c r="E48" i="27"/>
  <c r="F47" i="27"/>
  <c r="E47" i="27"/>
  <c r="F46" i="27"/>
  <c r="E46" i="27"/>
  <c r="D43" i="27"/>
  <c r="C43" i="27"/>
  <c r="G42" i="27"/>
  <c r="E42" i="27"/>
  <c r="G41" i="27"/>
  <c r="E41" i="27"/>
  <c r="G40" i="27"/>
  <c r="E40" i="27"/>
  <c r="G39" i="27"/>
  <c r="E39" i="27"/>
  <c r="E34" i="27"/>
  <c r="D32" i="27"/>
  <c r="G31" i="27" s="1"/>
  <c r="C32" i="27"/>
  <c r="F30" i="27" s="1"/>
  <c r="F31" i="27"/>
  <c r="E31" i="27"/>
  <c r="G30" i="27"/>
  <c r="E30" i="27"/>
  <c r="F29" i="27"/>
  <c r="E29" i="27"/>
  <c r="F28" i="27"/>
  <c r="E28" i="27"/>
  <c r="D26" i="27"/>
  <c r="C26" i="27"/>
  <c r="F22" i="27" s="1"/>
  <c r="F25" i="27"/>
  <c r="E25" i="27"/>
  <c r="F24" i="27"/>
  <c r="E24" i="27"/>
  <c r="F23" i="27"/>
  <c r="E23" i="27"/>
  <c r="E22" i="27"/>
  <c r="E20" i="27"/>
  <c r="D20" i="27"/>
  <c r="C20" i="27"/>
  <c r="G19" i="27"/>
  <c r="E19" i="27"/>
  <c r="G18" i="27"/>
  <c r="E18" i="27"/>
  <c r="H17" i="27"/>
  <c r="G17" i="27"/>
  <c r="E17" i="27"/>
  <c r="G16" i="27"/>
  <c r="E16" i="27"/>
  <c r="D14" i="27"/>
  <c r="C14" i="27"/>
  <c r="C33" i="27" s="1"/>
  <c r="C35" i="27" s="1"/>
  <c r="F13" i="27"/>
  <c r="E13" i="27"/>
  <c r="G12" i="27"/>
  <c r="F12" i="27"/>
  <c r="E12" i="27"/>
  <c r="G11" i="27"/>
  <c r="F11" i="27"/>
  <c r="E11" i="27"/>
  <c r="F10" i="27"/>
  <c r="E10" i="27"/>
  <c r="E6" i="27"/>
  <c r="E76" i="26"/>
  <c r="E75" i="26"/>
  <c r="E72" i="26"/>
  <c r="D68" i="26"/>
  <c r="E67" i="26"/>
  <c r="D66" i="26"/>
  <c r="C66" i="26"/>
  <c r="G65" i="26"/>
  <c r="E65" i="26"/>
  <c r="G64" i="26"/>
  <c r="E64" i="26"/>
  <c r="G63" i="26"/>
  <c r="E63" i="26"/>
  <c r="G62" i="26"/>
  <c r="E62" i="26"/>
  <c r="E60" i="26"/>
  <c r="E59" i="26"/>
  <c r="D57" i="26"/>
  <c r="C57" i="26"/>
  <c r="F55" i="26" s="1"/>
  <c r="E56" i="26"/>
  <c r="E55" i="26"/>
  <c r="F54" i="26"/>
  <c r="E54" i="26"/>
  <c r="E53" i="26"/>
  <c r="D50" i="26"/>
  <c r="C50" i="26"/>
  <c r="G49" i="26"/>
  <c r="E49" i="26"/>
  <c r="G48" i="26"/>
  <c r="E48" i="26"/>
  <c r="G47" i="26"/>
  <c r="E47" i="26"/>
  <c r="G46" i="26"/>
  <c r="E46" i="26"/>
  <c r="E43" i="26"/>
  <c r="D43" i="26"/>
  <c r="C43" i="26"/>
  <c r="G42" i="26"/>
  <c r="F42" i="26"/>
  <c r="E42" i="26"/>
  <c r="G41" i="26"/>
  <c r="F41" i="26"/>
  <c r="E41" i="26"/>
  <c r="G40" i="26"/>
  <c r="F40" i="26"/>
  <c r="E40" i="26"/>
  <c r="G39" i="26"/>
  <c r="F39" i="26"/>
  <c r="E39" i="26"/>
  <c r="E34" i="26"/>
  <c r="D32" i="26"/>
  <c r="C32" i="26"/>
  <c r="F31" i="26" s="1"/>
  <c r="E31" i="26"/>
  <c r="F30" i="26"/>
  <c r="E30" i="26"/>
  <c r="F29" i="26"/>
  <c r="E29" i="26"/>
  <c r="E28" i="26"/>
  <c r="E26" i="26"/>
  <c r="H25" i="26" s="1"/>
  <c r="D26" i="26"/>
  <c r="C26" i="26"/>
  <c r="G25" i="26"/>
  <c r="E25" i="26"/>
  <c r="G24" i="26"/>
  <c r="E24" i="26"/>
  <c r="H24" i="26" s="1"/>
  <c r="G23" i="26"/>
  <c r="E23" i="26"/>
  <c r="H23" i="26" s="1"/>
  <c r="H22" i="26"/>
  <c r="G22" i="26"/>
  <c r="E22" i="26"/>
  <c r="D20" i="26"/>
  <c r="C20" i="26"/>
  <c r="F19" i="26"/>
  <c r="E19" i="26"/>
  <c r="F18" i="26"/>
  <c r="E18" i="26"/>
  <c r="F17" i="26"/>
  <c r="E17" i="26"/>
  <c r="F16" i="26"/>
  <c r="E16" i="26"/>
  <c r="D14" i="26"/>
  <c r="G13" i="26" s="1"/>
  <c r="C14" i="26"/>
  <c r="C33" i="26" s="1"/>
  <c r="E13" i="26"/>
  <c r="G12" i="26"/>
  <c r="E12" i="26"/>
  <c r="G11" i="26"/>
  <c r="F11" i="26"/>
  <c r="E11" i="26"/>
  <c r="G10" i="26"/>
  <c r="F10" i="26"/>
  <c r="E10" i="26"/>
  <c r="E6" i="26"/>
  <c r="E76" i="25"/>
  <c r="E75" i="25"/>
  <c r="E72" i="25"/>
  <c r="D68" i="25"/>
  <c r="E67" i="25"/>
  <c r="D66" i="25"/>
  <c r="C66" i="25"/>
  <c r="C68" i="25" s="1"/>
  <c r="G65" i="25"/>
  <c r="E65" i="25"/>
  <c r="G64" i="25"/>
  <c r="E64" i="25"/>
  <c r="G63" i="25"/>
  <c r="E63" i="25"/>
  <c r="G62" i="25"/>
  <c r="E62" i="25"/>
  <c r="E60" i="25"/>
  <c r="E59" i="25"/>
  <c r="D57" i="25"/>
  <c r="C57" i="25"/>
  <c r="F56" i="25" s="1"/>
  <c r="E56" i="25"/>
  <c r="F55" i="25"/>
  <c r="E55" i="25"/>
  <c r="F54" i="25"/>
  <c r="E54" i="25"/>
  <c r="F53" i="25"/>
  <c r="E53" i="25"/>
  <c r="E50" i="25"/>
  <c r="H49" i="25" s="1"/>
  <c r="D50" i="25"/>
  <c r="C50" i="25"/>
  <c r="G49" i="25"/>
  <c r="E49" i="25"/>
  <c r="G48" i="25"/>
  <c r="E48" i="25"/>
  <c r="H48" i="25" s="1"/>
  <c r="G47" i="25"/>
  <c r="E47" i="25"/>
  <c r="G46" i="25"/>
  <c r="E46" i="25"/>
  <c r="H46" i="25" s="1"/>
  <c r="D43" i="25"/>
  <c r="C43" i="25"/>
  <c r="F42" i="25"/>
  <c r="E42" i="25"/>
  <c r="F41" i="25"/>
  <c r="E41" i="25"/>
  <c r="F40" i="25"/>
  <c r="E40" i="25"/>
  <c r="F39" i="25"/>
  <c r="E39" i="25"/>
  <c r="C35" i="25"/>
  <c r="E34" i="25"/>
  <c r="C33" i="25"/>
  <c r="F66" i="25" s="1"/>
  <c r="D32" i="25"/>
  <c r="C32" i="25"/>
  <c r="F31" i="25"/>
  <c r="E31" i="25"/>
  <c r="E30" i="25"/>
  <c r="F29" i="25"/>
  <c r="E29" i="25"/>
  <c r="E28" i="25"/>
  <c r="E26" i="25"/>
  <c r="D26" i="25"/>
  <c r="C26" i="25"/>
  <c r="G25" i="25"/>
  <c r="E25" i="25"/>
  <c r="H25" i="25" s="1"/>
  <c r="G24" i="25"/>
  <c r="E24" i="25"/>
  <c r="H24" i="25" s="1"/>
  <c r="G23" i="25"/>
  <c r="E23" i="25"/>
  <c r="H23" i="25" s="1"/>
  <c r="H22" i="25"/>
  <c r="G22" i="25"/>
  <c r="E22" i="25"/>
  <c r="E20" i="25"/>
  <c r="D20" i="25"/>
  <c r="C20" i="25"/>
  <c r="G19" i="25"/>
  <c r="F19" i="25"/>
  <c r="E19" i="25"/>
  <c r="G18" i="25"/>
  <c r="F18" i="25"/>
  <c r="E18" i="25"/>
  <c r="G17" i="25"/>
  <c r="F17" i="25"/>
  <c r="E17" i="25"/>
  <c r="G16" i="25"/>
  <c r="F16" i="25"/>
  <c r="E16" i="25"/>
  <c r="D14" i="25"/>
  <c r="C14" i="25"/>
  <c r="F13" i="25" s="1"/>
  <c r="E13" i="25"/>
  <c r="F12" i="25"/>
  <c r="E12" i="25"/>
  <c r="F11" i="25"/>
  <c r="E11" i="25"/>
  <c r="F10" i="25"/>
  <c r="E10" i="25"/>
  <c r="E6" i="25"/>
  <c r="E76" i="24"/>
  <c r="E75" i="24"/>
  <c r="E72" i="24"/>
  <c r="C68" i="24"/>
  <c r="E67" i="24"/>
  <c r="D66" i="24"/>
  <c r="C33" i="9" s="1"/>
  <c r="C66" i="24"/>
  <c r="F65" i="24"/>
  <c r="E65" i="24"/>
  <c r="E64" i="24"/>
  <c r="F63" i="24"/>
  <c r="E63" i="24"/>
  <c r="E62" i="24"/>
  <c r="E60" i="24"/>
  <c r="E59" i="24"/>
  <c r="D57" i="24"/>
  <c r="C57" i="24"/>
  <c r="E57" i="24" s="1"/>
  <c r="H56" i="24" s="1"/>
  <c r="G56" i="24"/>
  <c r="E56" i="24"/>
  <c r="G55" i="24"/>
  <c r="E55" i="24"/>
  <c r="G54" i="24"/>
  <c r="E54" i="24"/>
  <c r="G53" i="24"/>
  <c r="E53" i="24"/>
  <c r="D50" i="24"/>
  <c r="C50" i="24"/>
  <c r="F49" i="24" s="1"/>
  <c r="E49" i="24"/>
  <c r="E48" i="24"/>
  <c r="E47" i="24"/>
  <c r="E46" i="24"/>
  <c r="D43" i="24"/>
  <c r="G41" i="24" s="1"/>
  <c r="C43" i="24"/>
  <c r="E42" i="24"/>
  <c r="E41" i="24"/>
  <c r="E40" i="24"/>
  <c r="G39" i="24"/>
  <c r="E39" i="24"/>
  <c r="E34" i="24"/>
  <c r="D32" i="24"/>
  <c r="G31" i="24" s="1"/>
  <c r="C32" i="24"/>
  <c r="E31" i="24"/>
  <c r="G30" i="24"/>
  <c r="E30" i="24"/>
  <c r="E29" i="24"/>
  <c r="G28" i="24"/>
  <c r="E28" i="24"/>
  <c r="D26" i="24"/>
  <c r="C26" i="24"/>
  <c r="F24" i="24" s="1"/>
  <c r="F25" i="24"/>
  <c r="E25" i="24"/>
  <c r="E24" i="24"/>
  <c r="F23" i="24"/>
  <c r="E23" i="24"/>
  <c r="E22" i="24"/>
  <c r="D20" i="24"/>
  <c r="C20" i="24"/>
  <c r="F17" i="24" s="1"/>
  <c r="G19" i="24"/>
  <c r="E19" i="24"/>
  <c r="G18" i="24"/>
  <c r="E18" i="24"/>
  <c r="G17" i="24"/>
  <c r="E17" i="24"/>
  <c r="G16" i="24"/>
  <c r="E16" i="24"/>
  <c r="D14" i="24"/>
  <c r="C14" i="24"/>
  <c r="F13" i="24"/>
  <c r="E13" i="24"/>
  <c r="E12" i="24"/>
  <c r="F11" i="24"/>
  <c r="E11" i="24"/>
  <c r="E10" i="24"/>
  <c r="E6" i="24"/>
  <c r="E76" i="23"/>
  <c r="E75" i="23"/>
  <c r="E67" i="23"/>
  <c r="D66" i="23"/>
  <c r="B33" i="9" s="1"/>
  <c r="C66" i="23"/>
  <c r="E65" i="23"/>
  <c r="F64" i="23"/>
  <c r="E64" i="23"/>
  <c r="E63" i="23"/>
  <c r="E62" i="23"/>
  <c r="E60" i="23"/>
  <c r="E59" i="23"/>
  <c r="D57" i="23"/>
  <c r="G55" i="23" s="1"/>
  <c r="C57" i="23"/>
  <c r="E57" i="23" s="1"/>
  <c r="E56" i="23"/>
  <c r="E55" i="23"/>
  <c r="E54" i="23"/>
  <c r="E53" i="23"/>
  <c r="G49" i="23"/>
  <c r="F49" i="23"/>
  <c r="E49" i="23"/>
  <c r="F48" i="23"/>
  <c r="E48" i="23"/>
  <c r="F47" i="23"/>
  <c r="E47" i="23"/>
  <c r="F46" i="23"/>
  <c r="E46" i="23"/>
  <c r="D43" i="23"/>
  <c r="C43" i="23"/>
  <c r="E42" i="23"/>
  <c r="E41" i="23"/>
  <c r="G40" i="23"/>
  <c r="E40" i="23"/>
  <c r="E39" i="23"/>
  <c r="E34" i="23"/>
  <c r="D32" i="23"/>
  <c r="G31" i="23" s="1"/>
  <c r="C32" i="23"/>
  <c r="E31" i="23"/>
  <c r="G30" i="23"/>
  <c r="E30" i="23"/>
  <c r="E29" i="23"/>
  <c r="G28" i="23"/>
  <c r="E28" i="23"/>
  <c r="D26" i="23"/>
  <c r="C26" i="23"/>
  <c r="F25" i="23"/>
  <c r="E25" i="23"/>
  <c r="F24" i="23"/>
  <c r="E24" i="23"/>
  <c r="F23" i="23"/>
  <c r="E23" i="23"/>
  <c r="F22" i="23"/>
  <c r="E22" i="23"/>
  <c r="D20" i="23"/>
  <c r="C20" i="23"/>
  <c r="G19" i="23"/>
  <c r="E19" i="23"/>
  <c r="G18" i="23"/>
  <c r="E18" i="23"/>
  <c r="G17" i="23"/>
  <c r="E17" i="23"/>
  <c r="G16" i="23"/>
  <c r="E16" i="23"/>
  <c r="D14" i="23"/>
  <c r="C14" i="23"/>
  <c r="F13" i="23"/>
  <c r="E13" i="23"/>
  <c r="F12" i="23"/>
  <c r="E12" i="23"/>
  <c r="F11" i="23"/>
  <c r="E11" i="23"/>
  <c r="F10" i="23"/>
  <c r="E10" i="23"/>
  <c r="E6" i="23"/>
  <c r="D82" i="31" l="1"/>
  <c r="D80" i="31"/>
  <c r="E35" i="31"/>
  <c r="E77" i="31"/>
  <c r="H66" i="31"/>
  <c r="F62" i="23"/>
  <c r="B50" i="9"/>
  <c r="F55" i="23"/>
  <c r="F54" i="23"/>
  <c r="G54" i="23"/>
  <c r="G53" i="23"/>
  <c r="G56" i="23"/>
  <c r="G29" i="23"/>
  <c r="F64" i="24"/>
  <c r="C50" i="9"/>
  <c r="F46" i="24"/>
  <c r="F48" i="24"/>
  <c r="F47" i="24"/>
  <c r="G29" i="24"/>
  <c r="F22" i="24"/>
  <c r="F62" i="24"/>
  <c r="H53" i="24"/>
  <c r="H55" i="24"/>
  <c r="C78" i="24"/>
  <c r="C79" i="24"/>
  <c r="D79" i="24"/>
  <c r="F40" i="24"/>
  <c r="E43" i="24"/>
  <c r="H42" i="24" s="1"/>
  <c r="H39" i="24"/>
  <c r="G40" i="24"/>
  <c r="F42" i="24"/>
  <c r="F63" i="23"/>
  <c r="G63" i="23"/>
  <c r="F65" i="23"/>
  <c r="G65" i="23"/>
  <c r="F53" i="23"/>
  <c r="F56" i="23"/>
  <c r="C79" i="23"/>
  <c r="F39" i="23"/>
  <c r="G39" i="23"/>
  <c r="D79" i="23"/>
  <c r="G41" i="23"/>
  <c r="F40" i="23"/>
  <c r="H24" i="29"/>
  <c r="C35" i="29"/>
  <c r="H16" i="30"/>
  <c r="F18" i="30"/>
  <c r="F19" i="30"/>
  <c r="H25" i="30"/>
  <c r="H24" i="30"/>
  <c r="H23" i="30"/>
  <c r="H22" i="30"/>
  <c r="F56" i="30"/>
  <c r="F55" i="30"/>
  <c r="F54" i="30"/>
  <c r="F53" i="30"/>
  <c r="E57" i="30"/>
  <c r="F28" i="29"/>
  <c r="F30" i="29"/>
  <c r="E32" i="29"/>
  <c r="H28" i="29" s="1"/>
  <c r="G31" i="29"/>
  <c r="G30" i="29"/>
  <c r="G29" i="29"/>
  <c r="G28" i="29"/>
  <c r="G64" i="29"/>
  <c r="G65" i="29"/>
  <c r="H12" i="30"/>
  <c r="F16" i="30"/>
  <c r="G19" i="30"/>
  <c r="D33" i="30"/>
  <c r="E20" i="30"/>
  <c r="G16" i="30"/>
  <c r="G10" i="29"/>
  <c r="E14" i="29"/>
  <c r="H19" i="29"/>
  <c r="F25" i="29"/>
  <c r="F24" i="29"/>
  <c r="F23" i="29"/>
  <c r="F22" i="29"/>
  <c r="H31" i="29"/>
  <c r="D33" i="29"/>
  <c r="F42" i="29"/>
  <c r="F41" i="29"/>
  <c r="F40" i="29"/>
  <c r="F39" i="29"/>
  <c r="H48" i="29"/>
  <c r="E66" i="29"/>
  <c r="G18" i="30"/>
  <c r="H30" i="30"/>
  <c r="H31" i="30"/>
  <c r="C33" i="30"/>
  <c r="H46" i="30"/>
  <c r="E26" i="29"/>
  <c r="H25" i="29" s="1"/>
  <c r="F29" i="29"/>
  <c r="G48" i="29"/>
  <c r="G49" i="29"/>
  <c r="G63" i="29"/>
  <c r="H11" i="30"/>
  <c r="F17" i="30"/>
  <c r="H19" i="30"/>
  <c r="C70" i="30"/>
  <c r="C74" i="30" s="1"/>
  <c r="C93" i="30" s="1"/>
  <c r="D70" i="29"/>
  <c r="E43" i="29"/>
  <c r="G42" i="29"/>
  <c r="H47" i="29"/>
  <c r="H63" i="29"/>
  <c r="H18" i="30"/>
  <c r="F31" i="30"/>
  <c r="F30" i="30"/>
  <c r="F29" i="30"/>
  <c r="F28" i="30"/>
  <c r="H39" i="30"/>
  <c r="D68" i="30"/>
  <c r="G66" i="30"/>
  <c r="F16" i="29"/>
  <c r="F17" i="29"/>
  <c r="F18" i="29"/>
  <c r="F19" i="29"/>
  <c r="G22" i="29"/>
  <c r="G23" i="29"/>
  <c r="G24" i="29"/>
  <c r="G25" i="29"/>
  <c r="H46" i="29"/>
  <c r="H62" i="29"/>
  <c r="C68" i="29"/>
  <c r="F66" i="29"/>
  <c r="E14" i="30"/>
  <c r="G13" i="30"/>
  <c r="G12" i="30"/>
  <c r="G11" i="30"/>
  <c r="G10" i="30"/>
  <c r="H17" i="30"/>
  <c r="H42" i="30"/>
  <c r="G46" i="30"/>
  <c r="G47" i="30"/>
  <c r="G48" i="30"/>
  <c r="G49" i="30"/>
  <c r="G62" i="30"/>
  <c r="G63" i="30"/>
  <c r="G64" i="30"/>
  <c r="G65" i="30"/>
  <c r="E66" i="30"/>
  <c r="C35" i="26"/>
  <c r="H62" i="27"/>
  <c r="H18" i="28"/>
  <c r="H65" i="26"/>
  <c r="H53" i="26"/>
  <c r="H56" i="26"/>
  <c r="H39" i="27"/>
  <c r="H42" i="28"/>
  <c r="D33" i="26"/>
  <c r="F65" i="26"/>
  <c r="F64" i="26"/>
  <c r="F63" i="26"/>
  <c r="F62" i="26"/>
  <c r="C70" i="27"/>
  <c r="C74" i="27" s="1"/>
  <c r="C93" i="27" s="1"/>
  <c r="F42" i="27"/>
  <c r="F41" i="27"/>
  <c r="F40" i="27"/>
  <c r="F39" i="27"/>
  <c r="H63" i="27"/>
  <c r="H56" i="28"/>
  <c r="H55" i="28"/>
  <c r="H54" i="28"/>
  <c r="H53" i="28"/>
  <c r="G16" i="26"/>
  <c r="G17" i="26"/>
  <c r="G18" i="26"/>
  <c r="G19" i="26"/>
  <c r="E20" i="26"/>
  <c r="H39" i="26"/>
  <c r="H40" i="26"/>
  <c r="H41" i="26"/>
  <c r="H42" i="26"/>
  <c r="F49" i="26"/>
  <c r="F48" i="26"/>
  <c r="F47" i="26"/>
  <c r="F46" i="26"/>
  <c r="F53" i="26"/>
  <c r="E57" i="26"/>
  <c r="G56" i="26"/>
  <c r="G55" i="26"/>
  <c r="G54" i="26"/>
  <c r="G53" i="26"/>
  <c r="D33" i="27"/>
  <c r="H16" i="27"/>
  <c r="H18" i="27"/>
  <c r="H19" i="27"/>
  <c r="H28" i="27"/>
  <c r="E32" i="27"/>
  <c r="H31" i="27" s="1"/>
  <c r="F63" i="27"/>
  <c r="H10" i="28"/>
  <c r="H12" i="28"/>
  <c r="H22" i="28"/>
  <c r="E26" i="28"/>
  <c r="H25" i="28" s="1"/>
  <c r="H28" i="28"/>
  <c r="H29" i="28"/>
  <c r="H30" i="28"/>
  <c r="D70" i="28"/>
  <c r="E43" i="28"/>
  <c r="G42" i="28"/>
  <c r="G41" i="28"/>
  <c r="G40" i="28"/>
  <c r="G39" i="28"/>
  <c r="F47" i="28"/>
  <c r="E50" i="28"/>
  <c r="H47" i="28" s="1"/>
  <c r="G46" i="28"/>
  <c r="C68" i="28"/>
  <c r="F66" i="28"/>
  <c r="F65" i="28"/>
  <c r="E14" i="26"/>
  <c r="H10" i="26" s="1"/>
  <c r="F25" i="26"/>
  <c r="F24" i="26"/>
  <c r="F23" i="26"/>
  <c r="F22" i="26"/>
  <c r="E32" i="26"/>
  <c r="G31" i="26"/>
  <c r="G30" i="26"/>
  <c r="G29" i="26"/>
  <c r="G28" i="26"/>
  <c r="F56" i="26"/>
  <c r="E66" i="26"/>
  <c r="C68" i="26"/>
  <c r="E68" i="26" s="1"/>
  <c r="G10" i="27"/>
  <c r="E14" i="27"/>
  <c r="G29" i="27"/>
  <c r="E43" i="27"/>
  <c r="F65" i="27"/>
  <c r="F66" i="27"/>
  <c r="C68" i="27"/>
  <c r="E68" i="27" s="1"/>
  <c r="C77" i="27"/>
  <c r="G23" i="28"/>
  <c r="G47" i="28"/>
  <c r="H49" i="28"/>
  <c r="F63" i="28"/>
  <c r="D68" i="28"/>
  <c r="E68" i="28" s="1"/>
  <c r="E66" i="28"/>
  <c r="G62" i="28"/>
  <c r="F13" i="26"/>
  <c r="F28" i="26"/>
  <c r="F12" i="26"/>
  <c r="D70" i="26"/>
  <c r="E50" i="26"/>
  <c r="F66" i="26"/>
  <c r="G13" i="27"/>
  <c r="G28" i="27"/>
  <c r="H30" i="27"/>
  <c r="E50" i="27"/>
  <c r="G49" i="27"/>
  <c r="G48" i="27"/>
  <c r="G47" i="27"/>
  <c r="G46" i="27"/>
  <c r="D70" i="27"/>
  <c r="F54" i="27"/>
  <c r="E57" i="27"/>
  <c r="H53" i="27" s="1"/>
  <c r="G53" i="27"/>
  <c r="F64" i="27"/>
  <c r="D33" i="28"/>
  <c r="G22" i="28"/>
  <c r="H24" i="28"/>
  <c r="C35" i="28"/>
  <c r="H41" i="28"/>
  <c r="F46" i="28"/>
  <c r="G49" i="28"/>
  <c r="H62" i="28"/>
  <c r="G63" i="28"/>
  <c r="C70" i="28"/>
  <c r="C74" i="28" s="1"/>
  <c r="C93" i="28" s="1"/>
  <c r="F19" i="27"/>
  <c r="F18" i="27"/>
  <c r="F17" i="27"/>
  <c r="F16" i="27"/>
  <c r="E26" i="27"/>
  <c r="H25" i="27" s="1"/>
  <c r="G25" i="27"/>
  <c r="G24" i="27"/>
  <c r="G23" i="27"/>
  <c r="G22" i="27"/>
  <c r="E66" i="27"/>
  <c r="G65" i="27"/>
  <c r="G64" i="27"/>
  <c r="G63" i="27"/>
  <c r="G62" i="27"/>
  <c r="F13" i="28"/>
  <c r="F12" i="28"/>
  <c r="F11" i="28"/>
  <c r="F10" i="28"/>
  <c r="E20" i="28"/>
  <c r="G19" i="28"/>
  <c r="G18" i="28"/>
  <c r="G17" i="28"/>
  <c r="G16" i="28"/>
  <c r="H23" i="28"/>
  <c r="H48" i="28"/>
  <c r="F31" i="24"/>
  <c r="F30" i="24"/>
  <c r="F29" i="24"/>
  <c r="F28" i="24"/>
  <c r="F31" i="23"/>
  <c r="F30" i="23"/>
  <c r="F29" i="23"/>
  <c r="F28" i="23"/>
  <c r="H56" i="23"/>
  <c r="H55" i="23"/>
  <c r="H54" i="23"/>
  <c r="H53" i="23"/>
  <c r="C33" i="24"/>
  <c r="F12" i="24"/>
  <c r="F10" i="24"/>
  <c r="F16" i="24"/>
  <c r="F18" i="24"/>
  <c r="E26" i="24"/>
  <c r="G25" i="24"/>
  <c r="G24" i="24"/>
  <c r="G23" i="24"/>
  <c r="G22" i="24"/>
  <c r="H11" i="25"/>
  <c r="D33" i="25"/>
  <c r="G12" i="25"/>
  <c r="E14" i="25"/>
  <c r="G10" i="25"/>
  <c r="F19" i="23"/>
  <c r="F18" i="23"/>
  <c r="F17" i="23"/>
  <c r="F16" i="23"/>
  <c r="E26" i="23"/>
  <c r="G25" i="23"/>
  <c r="G24" i="23"/>
  <c r="G23" i="23"/>
  <c r="G22" i="23"/>
  <c r="D33" i="23"/>
  <c r="D68" i="24"/>
  <c r="D78" i="24" s="1"/>
  <c r="E66" i="24"/>
  <c r="C81" i="24" s="1"/>
  <c r="G65" i="24"/>
  <c r="G64" i="24"/>
  <c r="G63" i="24"/>
  <c r="G62" i="24"/>
  <c r="H19" i="25"/>
  <c r="H18" i="25"/>
  <c r="H17" i="25"/>
  <c r="H16" i="25"/>
  <c r="C33" i="23"/>
  <c r="E20" i="23"/>
  <c r="H17" i="23" s="1"/>
  <c r="E43" i="23"/>
  <c r="G42" i="23"/>
  <c r="E50" i="23"/>
  <c r="H47" i="23" s="1"/>
  <c r="G46" i="23"/>
  <c r="G48" i="23"/>
  <c r="E32" i="24"/>
  <c r="H31" i="24" s="1"/>
  <c r="F56" i="24"/>
  <c r="F55" i="24"/>
  <c r="F54" i="24"/>
  <c r="F53" i="24"/>
  <c r="H13" i="25"/>
  <c r="F49" i="25"/>
  <c r="F48" i="25"/>
  <c r="F47" i="25"/>
  <c r="F46" i="25"/>
  <c r="C70" i="25"/>
  <c r="C74" i="25" s="1"/>
  <c r="E14" i="23"/>
  <c r="G13" i="23"/>
  <c r="G12" i="23"/>
  <c r="G11" i="23"/>
  <c r="G10" i="23"/>
  <c r="E32" i="23"/>
  <c r="H28" i="23" s="1"/>
  <c r="H39" i="23"/>
  <c r="G47" i="23"/>
  <c r="D68" i="23"/>
  <c r="D78" i="23" s="1"/>
  <c r="E66" i="23"/>
  <c r="H65" i="23" s="1"/>
  <c r="G62" i="23"/>
  <c r="G64" i="23"/>
  <c r="F19" i="24"/>
  <c r="E20" i="24"/>
  <c r="D33" i="24"/>
  <c r="C70" i="24"/>
  <c r="C74" i="24" s="1"/>
  <c r="C93" i="24" s="1"/>
  <c r="F41" i="24"/>
  <c r="F39" i="24"/>
  <c r="E50" i="24"/>
  <c r="G49" i="24"/>
  <c r="G48" i="24"/>
  <c r="G47" i="24"/>
  <c r="G46" i="24"/>
  <c r="H54" i="24"/>
  <c r="G11" i="25"/>
  <c r="G13" i="25"/>
  <c r="F30" i="25"/>
  <c r="F28" i="25"/>
  <c r="E43" i="25"/>
  <c r="G42" i="25"/>
  <c r="G41" i="25"/>
  <c r="G40" i="25"/>
  <c r="G39" i="25"/>
  <c r="H47" i="25"/>
  <c r="E57" i="25"/>
  <c r="G56" i="25"/>
  <c r="G55" i="25"/>
  <c r="G54" i="25"/>
  <c r="G53" i="25"/>
  <c r="D70" i="25"/>
  <c r="F41" i="23"/>
  <c r="F42" i="23"/>
  <c r="C68" i="23"/>
  <c r="C78" i="23" s="1"/>
  <c r="E14" i="24"/>
  <c r="H11" i="24" s="1"/>
  <c r="G13" i="24"/>
  <c r="G12" i="24"/>
  <c r="G11" i="24"/>
  <c r="G10" i="24"/>
  <c r="H17" i="24"/>
  <c r="H12" i="25"/>
  <c r="F25" i="25"/>
  <c r="F24" i="25"/>
  <c r="F23" i="25"/>
  <c r="F22" i="25"/>
  <c r="E32" i="25"/>
  <c r="G31" i="25"/>
  <c r="G30" i="25"/>
  <c r="G29" i="25"/>
  <c r="G28" i="25"/>
  <c r="E66" i="25"/>
  <c r="H63" i="25" s="1"/>
  <c r="E68" i="25"/>
  <c r="H64" i="23"/>
  <c r="H19" i="24"/>
  <c r="G42" i="24"/>
  <c r="H10" i="25"/>
  <c r="F65" i="25"/>
  <c r="F64" i="25"/>
  <c r="F63" i="25"/>
  <c r="F62" i="25"/>
  <c r="A35" i="9"/>
  <c r="A47" i="9" s="1"/>
  <c r="A52" i="9" s="1"/>
  <c r="A57" i="9" s="1"/>
  <c r="A62" i="9" s="1"/>
  <c r="A34" i="9"/>
  <c r="A40" i="9" s="1"/>
  <c r="A33" i="9"/>
  <c r="A39" i="9" s="1"/>
  <c r="H57" i="9"/>
  <c r="G57" i="9"/>
  <c r="F57" i="9"/>
  <c r="E57" i="9"/>
  <c r="H56" i="9"/>
  <c r="G56" i="9"/>
  <c r="F56" i="9"/>
  <c r="E56" i="9"/>
  <c r="H55" i="9"/>
  <c r="G55" i="9"/>
  <c r="F55" i="9"/>
  <c r="E55" i="9"/>
  <c r="H41" i="9"/>
  <c r="G41" i="9"/>
  <c r="F41" i="9"/>
  <c r="E41" i="9"/>
  <c r="H40" i="9"/>
  <c r="G40" i="9"/>
  <c r="F40" i="9"/>
  <c r="E40" i="9"/>
  <c r="H39" i="9"/>
  <c r="H42" i="9" s="1"/>
  <c r="G39" i="9"/>
  <c r="F39" i="9"/>
  <c r="E39" i="9"/>
  <c r="H35" i="9"/>
  <c r="F35" i="9"/>
  <c r="E35" i="9"/>
  <c r="D35" i="9" s="1"/>
  <c r="C35" i="9" s="1"/>
  <c r="B35" i="9" s="1"/>
  <c r="E76" i="22"/>
  <c r="E75" i="22"/>
  <c r="E72" i="22"/>
  <c r="D68" i="22"/>
  <c r="E67" i="22"/>
  <c r="D66" i="22"/>
  <c r="C66" i="22"/>
  <c r="F65" i="22"/>
  <c r="E65" i="22"/>
  <c r="E64" i="22"/>
  <c r="F63" i="22"/>
  <c r="E63" i="22"/>
  <c r="E62" i="22"/>
  <c r="E60" i="22"/>
  <c r="E59" i="22"/>
  <c r="D57" i="22"/>
  <c r="G56" i="22" s="1"/>
  <c r="C57" i="22"/>
  <c r="F56" i="22"/>
  <c r="E56" i="22"/>
  <c r="G55" i="22"/>
  <c r="F55" i="22"/>
  <c r="E55" i="22"/>
  <c r="G54" i="22"/>
  <c r="F54" i="22"/>
  <c r="E54" i="22"/>
  <c r="F53" i="22"/>
  <c r="E53" i="22"/>
  <c r="D50" i="22"/>
  <c r="C50" i="22"/>
  <c r="F48" i="22" s="1"/>
  <c r="F49" i="22"/>
  <c r="E49" i="22"/>
  <c r="E48" i="22"/>
  <c r="F47" i="22"/>
  <c r="E47" i="22"/>
  <c r="E46" i="22"/>
  <c r="D43" i="22"/>
  <c r="C43" i="22"/>
  <c r="E42" i="22"/>
  <c r="E41" i="22"/>
  <c r="E40" i="22"/>
  <c r="E39" i="22"/>
  <c r="E34" i="22"/>
  <c r="E32" i="22"/>
  <c r="D32" i="22"/>
  <c r="C32" i="22"/>
  <c r="G31" i="22"/>
  <c r="F31" i="22"/>
  <c r="E31" i="22"/>
  <c r="G30" i="22"/>
  <c r="F30" i="22"/>
  <c r="E30" i="22"/>
  <c r="G29" i="22"/>
  <c r="F29" i="22"/>
  <c r="E29" i="22"/>
  <c r="G28" i="22"/>
  <c r="F28" i="22"/>
  <c r="E28" i="22"/>
  <c r="D26" i="22"/>
  <c r="C26" i="22"/>
  <c r="F25" i="22" s="1"/>
  <c r="E25" i="22"/>
  <c r="E24" i="22"/>
  <c r="E23" i="22"/>
  <c r="E22" i="22"/>
  <c r="D20" i="22"/>
  <c r="C20" i="22"/>
  <c r="E19" i="22"/>
  <c r="E18" i="22"/>
  <c r="E17" i="22"/>
  <c r="E16" i="22"/>
  <c r="E14" i="22"/>
  <c r="H12" i="22" s="1"/>
  <c r="D14" i="22"/>
  <c r="D33" i="22" s="1"/>
  <c r="D35" i="22" s="1"/>
  <c r="C14" i="22"/>
  <c r="F13" i="22" s="1"/>
  <c r="G13" i="22"/>
  <c r="E13" i="22"/>
  <c r="G12" i="22"/>
  <c r="E12" i="22"/>
  <c r="H11" i="22"/>
  <c r="G11" i="22"/>
  <c r="E11" i="22"/>
  <c r="H10" i="22"/>
  <c r="G10" i="22"/>
  <c r="E10" i="22"/>
  <c r="E6" i="22"/>
  <c r="E76" i="18"/>
  <c r="E75" i="18"/>
  <c r="E72" i="18"/>
  <c r="E67" i="18"/>
  <c r="E66" i="18"/>
  <c r="D66" i="18"/>
  <c r="C66" i="18"/>
  <c r="F65" i="18" s="1"/>
  <c r="G65" i="18"/>
  <c r="E65" i="18"/>
  <c r="G64" i="18"/>
  <c r="E64" i="18"/>
  <c r="G63" i="18"/>
  <c r="E63" i="18"/>
  <c r="G62" i="18"/>
  <c r="E62" i="18"/>
  <c r="E60" i="18"/>
  <c r="E59" i="18"/>
  <c r="D57" i="18"/>
  <c r="E57" i="18" s="1"/>
  <c r="C57" i="18"/>
  <c r="F56" i="18" s="1"/>
  <c r="E56" i="18"/>
  <c r="H56" i="18" s="1"/>
  <c r="H55" i="18"/>
  <c r="E55" i="18"/>
  <c r="E54" i="18"/>
  <c r="H54" i="18" s="1"/>
  <c r="H53" i="18"/>
  <c r="E53" i="18"/>
  <c r="D50" i="18"/>
  <c r="E50" i="18" s="1"/>
  <c r="C50" i="18"/>
  <c r="F49" i="18" s="1"/>
  <c r="G49" i="18"/>
  <c r="E49" i="18"/>
  <c r="G48" i="18"/>
  <c r="E48" i="18"/>
  <c r="G47" i="18"/>
  <c r="E47" i="18"/>
  <c r="G46" i="18"/>
  <c r="E46" i="18"/>
  <c r="D43" i="18"/>
  <c r="C43" i="18"/>
  <c r="E42" i="18"/>
  <c r="E41" i="18"/>
  <c r="E40" i="18"/>
  <c r="G39" i="18"/>
  <c r="F39" i="18"/>
  <c r="E39" i="18"/>
  <c r="E34" i="18"/>
  <c r="D32" i="18"/>
  <c r="C32" i="18"/>
  <c r="E31" i="18"/>
  <c r="E30" i="18"/>
  <c r="E29" i="18"/>
  <c r="E28" i="18"/>
  <c r="D26" i="18"/>
  <c r="C26" i="18"/>
  <c r="F25" i="18" s="1"/>
  <c r="G25" i="18"/>
  <c r="E25" i="18"/>
  <c r="G24" i="18"/>
  <c r="E24" i="18"/>
  <c r="G23" i="18"/>
  <c r="E23" i="18"/>
  <c r="G22" i="18"/>
  <c r="E22" i="18"/>
  <c r="D20" i="18"/>
  <c r="C20" i="18"/>
  <c r="F18" i="18" s="1"/>
  <c r="F19" i="18"/>
  <c r="E19" i="18"/>
  <c r="E18" i="18"/>
  <c r="G17" i="18"/>
  <c r="F17" i="18"/>
  <c r="E17" i="18"/>
  <c r="F16" i="18"/>
  <c r="E16" i="18"/>
  <c r="D14" i="18"/>
  <c r="C14" i="18"/>
  <c r="F13" i="18"/>
  <c r="E13" i="18"/>
  <c r="E12" i="18"/>
  <c r="F11" i="18"/>
  <c r="E11" i="18"/>
  <c r="E10" i="18"/>
  <c r="E6" i="18"/>
  <c r="E76" i="19"/>
  <c r="E75" i="19"/>
  <c r="E72" i="19"/>
  <c r="E67" i="19"/>
  <c r="D66" i="19"/>
  <c r="C66" i="19"/>
  <c r="F52" i="9" s="1"/>
  <c r="F65" i="19"/>
  <c r="E65" i="19"/>
  <c r="E64" i="19"/>
  <c r="F63" i="19"/>
  <c r="E63" i="19"/>
  <c r="E62" i="19"/>
  <c r="E60" i="19"/>
  <c r="E59" i="19"/>
  <c r="D57" i="19"/>
  <c r="E57" i="19" s="1"/>
  <c r="C57" i="19"/>
  <c r="F56" i="19" s="1"/>
  <c r="G56" i="19"/>
  <c r="E56" i="19"/>
  <c r="G55" i="19"/>
  <c r="F55" i="19"/>
  <c r="E55" i="19"/>
  <c r="G54" i="19"/>
  <c r="F54" i="19"/>
  <c r="E54" i="19"/>
  <c r="E53" i="19"/>
  <c r="D50" i="19"/>
  <c r="C50" i="19"/>
  <c r="F49" i="19" s="1"/>
  <c r="E49" i="19"/>
  <c r="E48" i="19"/>
  <c r="E47" i="19"/>
  <c r="E46" i="19"/>
  <c r="D43" i="19"/>
  <c r="C43" i="19"/>
  <c r="E42" i="19"/>
  <c r="E41" i="19"/>
  <c r="E40" i="19"/>
  <c r="E39" i="19"/>
  <c r="E34" i="19"/>
  <c r="D32" i="19"/>
  <c r="G31" i="19" s="1"/>
  <c r="C32" i="19"/>
  <c r="F29" i="19" s="1"/>
  <c r="F31" i="19"/>
  <c r="E31" i="19"/>
  <c r="G30" i="19"/>
  <c r="F30" i="19"/>
  <c r="E30" i="19"/>
  <c r="E29" i="19"/>
  <c r="F28" i="19"/>
  <c r="E28" i="19"/>
  <c r="D26" i="19"/>
  <c r="C26" i="19"/>
  <c r="F24" i="19" s="1"/>
  <c r="F25" i="19"/>
  <c r="E25" i="19"/>
  <c r="E24" i="19"/>
  <c r="F23" i="19"/>
  <c r="E23" i="19"/>
  <c r="E22" i="19"/>
  <c r="D20" i="19"/>
  <c r="C20" i="19"/>
  <c r="E19" i="19"/>
  <c r="E18" i="19"/>
  <c r="E17" i="19"/>
  <c r="E16" i="19"/>
  <c r="D14" i="19"/>
  <c r="G12" i="19" s="1"/>
  <c r="C14" i="19"/>
  <c r="F13" i="19" s="1"/>
  <c r="E13" i="19"/>
  <c r="E12" i="19"/>
  <c r="G11" i="19"/>
  <c r="E11" i="19"/>
  <c r="G10" i="19"/>
  <c r="E10" i="19"/>
  <c r="E6" i="19"/>
  <c r="E76" i="20"/>
  <c r="E75" i="20"/>
  <c r="E72" i="20"/>
  <c r="E67" i="20"/>
  <c r="D66" i="20"/>
  <c r="C66" i="20"/>
  <c r="G52" i="9" s="1"/>
  <c r="H52" i="9" s="1"/>
  <c r="F65" i="20"/>
  <c r="E65" i="20"/>
  <c r="E64" i="20"/>
  <c r="F63" i="20"/>
  <c r="E63" i="20"/>
  <c r="E62" i="20"/>
  <c r="E60" i="20"/>
  <c r="E59" i="20"/>
  <c r="D57" i="20"/>
  <c r="G56" i="20" s="1"/>
  <c r="C57" i="20"/>
  <c r="F56" i="20"/>
  <c r="E56" i="20"/>
  <c r="G55" i="20"/>
  <c r="F55" i="20"/>
  <c r="E55" i="20"/>
  <c r="F54" i="20"/>
  <c r="E54" i="20"/>
  <c r="F53" i="20"/>
  <c r="D50" i="20"/>
  <c r="C50" i="20"/>
  <c r="F48" i="20" s="1"/>
  <c r="F49" i="20"/>
  <c r="E49" i="20"/>
  <c r="E48" i="20"/>
  <c r="F47" i="20"/>
  <c r="E47" i="20"/>
  <c r="E46" i="20"/>
  <c r="D43" i="20"/>
  <c r="C43" i="20"/>
  <c r="E42" i="20"/>
  <c r="E41" i="20"/>
  <c r="E40" i="20"/>
  <c r="E39" i="20"/>
  <c r="E34" i="20"/>
  <c r="E32" i="20"/>
  <c r="D32" i="20"/>
  <c r="C32" i="20"/>
  <c r="G31" i="20"/>
  <c r="F31" i="20"/>
  <c r="E31" i="20"/>
  <c r="G30" i="20"/>
  <c r="F30" i="20"/>
  <c r="E30" i="20"/>
  <c r="G29" i="20"/>
  <c r="F29" i="20"/>
  <c r="E29" i="20"/>
  <c r="G28" i="20"/>
  <c r="F28" i="20"/>
  <c r="E28" i="20"/>
  <c r="D26" i="20"/>
  <c r="C26" i="20"/>
  <c r="F25" i="20" s="1"/>
  <c r="E25" i="20"/>
  <c r="E24" i="20"/>
  <c r="E23" i="20"/>
  <c r="E22" i="20"/>
  <c r="D20" i="20"/>
  <c r="C20" i="20"/>
  <c r="E19" i="20"/>
  <c r="E18" i="20"/>
  <c r="E17" i="20"/>
  <c r="E16" i="20"/>
  <c r="E14" i="20"/>
  <c r="H12" i="20" s="1"/>
  <c r="D14" i="20"/>
  <c r="C14" i="20"/>
  <c r="F13" i="20" s="1"/>
  <c r="G13" i="20"/>
  <c r="E13" i="20"/>
  <c r="G12" i="20"/>
  <c r="E12" i="20"/>
  <c r="G11" i="20"/>
  <c r="E11" i="20"/>
  <c r="G10" i="20"/>
  <c r="E10" i="20"/>
  <c r="H10" i="20" s="1"/>
  <c r="E6" i="20"/>
  <c r="E76" i="8"/>
  <c r="E75" i="8"/>
  <c r="E72" i="8"/>
  <c r="E67" i="8"/>
  <c r="D66" i="8"/>
  <c r="C66" i="8"/>
  <c r="F65" i="8" s="1"/>
  <c r="E65" i="8"/>
  <c r="E64" i="8"/>
  <c r="F63" i="8"/>
  <c r="E63" i="8"/>
  <c r="E62" i="8"/>
  <c r="E60" i="8"/>
  <c r="E59" i="8"/>
  <c r="D57" i="8"/>
  <c r="E57" i="8" s="1"/>
  <c r="C57" i="8"/>
  <c r="G56" i="8"/>
  <c r="F56" i="8"/>
  <c r="E56" i="8"/>
  <c r="G55" i="8"/>
  <c r="F55" i="8"/>
  <c r="E55" i="8"/>
  <c r="G54" i="8"/>
  <c r="F54" i="8"/>
  <c r="E54" i="8"/>
  <c r="F53" i="8"/>
  <c r="E53" i="8"/>
  <c r="D50" i="8"/>
  <c r="C50" i="8"/>
  <c r="F48" i="8" s="1"/>
  <c r="E49" i="8"/>
  <c r="E48" i="8"/>
  <c r="E47" i="8"/>
  <c r="E46" i="8"/>
  <c r="D43" i="8"/>
  <c r="C43" i="8"/>
  <c r="E42" i="8"/>
  <c r="E41" i="8"/>
  <c r="E40" i="8"/>
  <c r="E39" i="8"/>
  <c r="E34" i="8"/>
  <c r="D32" i="8"/>
  <c r="G30" i="8" s="1"/>
  <c r="C32" i="8"/>
  <c r="F31" i="8"/>
  <c r="E31" i="8"/>
  <c r="F30" i="8"/>
  <c r="E30" i="8"/>
  <c r="G29" i="8"/>
  <c r="F29" i="8"/>
  <c r="E29" i="8"/>
  <c r="F28" i="8"/>
  <c r="E28" i="8"/>
  <c r="D26" i="8"/>
  <c r="C26" i="8"/>
  <c r="F24" i="8" s="1"/>
  <c r="F25" i="8"/>
  <c r="E25" i="8"/>
  <c r="E24" i="8"/>
  <c r="F23" i="8"/>
  <c r="E23" i="8"/>
  <c r="E22" i="8"/>
  <c r="D20" i="8"/>
  <c r="E20" i="8" s="1"/>
  <c r="C20" i="8"/>
  <c r="E19" i="8"/>
  <c r="H19" i="8" s="1"/>
  <c r="H18" i="8"/>
  <c r="E18" i="8"/>
  <c r="E17" i="8"/>
  <c r="H17" i="8" s="1"/>
  <c r="H16" i="8"/>
  <c r="E16" i="8"/>
  <c r="D14" i="8"/>
  <c r="G13" i="8" s="1"/>
  <c r="C14" i="8"/>
  <c r="F13" i="8" s="1"/>
  <c r="E13" i="8"/>
  <c r="G12" i="8"/>
  <c r="E12" i="8"/>
  <c r="G11" i="8"/>
  <c r="E11" i="8"/>
  <c r="E10" i="8"/>
  <c r="E6" i="8"/>
  <c r="E76" i="7"/>
  <c r="E75" i="7"/>
  <c r="E72" i="7"/>
  <c r="E67" i="7"/>
  <c r="D66" i="7"/>
  <c r="C66" i="7"/>
  <c r="F65" i="7" s="1"/>
  <c r="E65" i="7"/>
  <c r="G64" i="7"/>
  <c r="E64" i="7"/>
  <c r="E63" i="7"/>
  <c r="G62" i="7"/>
  <c r="E62" i="7"/>
  <c r="E60" i="7"/>
  <c r="E59" i="7"/>
  <c r="D57" i="7"/>
  <c r="E57" i="7" s="1"/>
  <c r="C57" i="7"/>
  <c r="F56" i="7" s="1"/>
  <c r="E56" i="7"/>
  <c r="H56" i="7" s="1"/>
  <c r="E55" i="7"/>
  <c r="H55" i="7" s="1"/>
  <c r="E54" i="7"/>
  <c r="H54" i="7" s="1"/>
  <c r="E53" i="7"/>
  <c r="H53" i="7" s="1"/>
  <c r="D50" i="7"/>
  <c r="G49" i="7" s="1"/>
  <c r="C50" i="7"/>
  <c r="F49" i="7" s="1"/>
  <c r="E49" i="7"/>
  <c r="G48" i="7"/>
  <c r="E48" i="7"/>
  <c r="E47" i="7"/>
  <c r="G46" i="7"/>
  <c r="E46" i="7"/>
  <c r="D43" i="7"/>
  <c r="C43" i="7"/>
  <c r="F42" i="7"/>
  <c r="E42" i="7"/>
  <c r="G41" i="7"/>
  <c r="F41" i="7"/>
  <c r="E41" i="7"/>
  <c r="F40" i="7"/>
  <c r="E40" i="7"/>
  <c r="G39" i="7"/>
  <c r="F39" i="7"/>
  <c r="E39" i="7"/>
  <c r="E34" i="7"/>
  <c r="D32" i="7"/>
  <c r="E32" i="7" s="1"/>
  <c r="C32" i="7"/>
  <c r="E31" i="7"/>
  <c r="H31" i="7" s="1"/>
  <c r="H30" i="7"/>
  <c r="E30" i="7"/>
  <c r="E29" i="7"/>
  <c r="H29" i="7" s="1"/>
  <c r="H28" i="7"/>
  <c r="E28" i="7"/>
  <c r="E26" i="7"/>
  <c r="H25" i="7" s="1"/>
  <c r="D26" i="7"/>
  <c r="C26" i="7"/>
  <c r="F25" i="7" s="1"/>
  <c r="G25" i="7"/>
  <c r="E25" i="7"/>
  <c r="H24" i="7"/>
  <c r="G24" i="7"/>
  <c r="E24" i="7"/>
  <c r="H23" i="7"/>
  <c r="G23" i="7"/>
  <c r="E23" i="7"/>
  <c r="H22" i="7"/>
  <c r="G22" i="7"/>
  <c r="E22" i="7"/>
  <c r="D20" i="7"/>
  <c r="C20" i="7"/>
  <c r="F19" i="7" s="1"/>
  <c r="G19" i="7"/>
  <c r="E19" i="7"/>
  <c r="G18" i="7"/>
  <c r="F18" i="7"/>
  <c r="E18" i="7"/>
  <c r="G17" i="7"/>
  <c r="F17" i="7"/>
  <c r="E17" i="7"/>
  <c r="E16" i="7"/>
  <c r="D14" i="7"/>
  <c r="C14" i="7"/>
  <c r="F13" i="7"/>
  <c r="E13" i="7"/>
  <c r="F12" i="7"/>
  <c r="E12" i="7"/>
  <c r="F11" i="7"/>
  <c r="E11" i="7"/>
  <c r="F10" i="7"/>
  <c r="E10" i="7"/>
  <c r="E6" i="7"/>
  <c r="E76" i="6"/>
  <c r="E75" i="6"/>
  <c r="E72" i="6"/>
  <c r="E67" i="6"/>
  <c r="D66" i="6"/>
  <c r="C66" i="6"/>
  <c r="E65" i="6"/>
  <c r="E64" i="6"/>
  <c r="E63" i="6"/>
  <c r="E62" i="6"/>
  <c r="E60" i="6"/>
  <c r="E59" i="6"/>
  <c r="G55" i="6"/>
  <c r="F56" i="6"/>
  <c r="E56" i="6"/>
  <c r="F55" i="6"/>
  <c r="E55" i="6"/>
  <c r="G54" i="6"/>
  <c r="F54" i="6"/>
  <c r="E54" i="6"/>
  <c r="F53" i="6"/>
  <c r="E53" i="6"/>
  <c r="D50" i="6"/>
  <c r="C50" i="6"/>
  <c r="F48" i="6" s="1"/>
  <c r="F49" i="6"/>
  <c r="E49" i="6"/>
  <c r="E48" i="6"/>
  <c r="F47" i="6"/>
  <c r="E47" i="6"/>
  <c r="E46" i="6"/>
  <c r="D43" i="6"/>
  <c r="C43" i="6"/>
  <c r="E42" i="6"/>
  <c r="E41" i="6"/>
  <c r="E40" i="6"/>
  <c r="E39" i="6"/>
  <c r="E34" i="6"/>
  <c r="D32" i="6"/>
  <c r="E32" i="6" s="1"/>
  <c r="C32" i="6"/>
  <c r="G31" i="6"/>
  <c r="F31" i="6"/>
  <c r="E31" i="6"/>
  <c r="G30" i="6"/>
  <c r="F30" i="6"/>
  <c r="E30" i="6"/>
  <c r="G29" i="6"/>
  <c r="F29" i="6"/>
  <c r="E29" i="6"/>
  <c r="F28" i="6"/>
  <c r="E28" i="6"/>
  <c r="D26" i="6"/>
  <c r="C26" i="6"/>
  <c r="F25" i="6"/>
  <c r="E25" i="6"/>
  <c r="F24" i="6"/>
  <c r="E24" i="6"/>
  <c r="F23" i="6"/>
  <c r="E23" i="6"/>
  <c r="F22" i="6"/>
  <c r="E22" i="6"/>
  <c r="D20" i="6"/>
  <c r="C20" i="6"/>
  <c r="E19" i="6"/>
  <c r="E18" i="6"/>
  <c r="E17" i="6"/>
  <c r="E16" i="6"/>
  <c r="D14" i="6"/>
  <c r="G13" i="6" s="1"/>
  <c r="C14" i="6"/>
  <c r="F13" i="6" s="1"/>
  <c r="E13" i="6"/>
  <c r="G12" i="6"/>
  <c r="E12" i="6"/>
  <c r="E11" i="6"/>
  <c r="E10" i="6"/>
  <c r="E6" i="6"/>
  <c r="E76" i="1"/>
  <c r="E75" i="1"/>
  <c r="E72" i="1"/>
  <c r="E67" i="1"/>
  <c r="D66" i="1"/>
  <c r="C66" i="1"/>
  <c r="F65" i="1"/>
  <c r="E65" i="1"/>
  <c r="E64" i="1"/>
  <c r="F63" i="1"/>
  <c r="E63" i="1"/>
  <c r="E62" i="1"/>
  <c r="E60" i="1"/>
  <c r="E59" i="1"/>
  <c r="D57" i="1"/>
  <c r="G56" i="1" s="1"/>
  <c r="C57" i="1"/>
  <c r="F56" i="1"/>
  <c r="E56" i="1"/>
  <c r="G55" i="1"/>
  <c r="F55" i="1"/>
  <c r="E55" i="1"/>
  <c r="G54" i="1"/>
  <c r="F54" i="1"/>
  <c r="E54" i="1"/>
  <c r="F53" i="1"/>
  <c r="E53" i="1"/>
  <c r="D50" i="1"/>
  <c r="C50" i="1"/>
  <c r="F48" i="1" s="1"/>
  <c r="F49" i="1"/>
  <c r="E49" i="1"/>
  <c r="E48" i="1"/>
  <c r="F47" i="1"/>
  <c r="E47" i="1"/>
  <c r="E46" i="1"/>
  <c r="D43" i="1"/>
  <c r="C43" i="1"/>
  <c r="E42" i="1"/>
  <c r="E41" i="1"/>
  <c r="E40" i="1"/>
  <c r="E39" i="1"/>
  <c r="E34" i="1"/>
  <c r="E32" i="1"/>
  <c r="D32" i="1"/>
  <c r="C32" i="1"/>
  <c r="G31" i="1"/>
  <c r="F31" i="1"/>
  <c r="E31" i="1"/>
  <c r="G30" i="1"/>
  <c r="F30" i="1"/>
  <c r="E30" i="1"/>
  <c r="G29" i="1"/>
  <c r="F29" i="1"/>
  <c r="E29" i="1"/>
  <c r="G28" i="1"/>
  <c r="F28" i="1"/>
  <c r="E28" i="1"/>
  <c r="D26" i="1"/>
  <c r="C26" i="1"/>
  <c r="F25" i="1" s="1"/>
  <c r="E25" i="1"/>
  <c r="E24" i="1"/>
  <c r="E23" i="1"/>
  <c r="E22" i="1"/>
  <c r="D20" i="1"/>
  <c r="C20" i="1"/>
  <c r="E19" i="1"/>
  <c r="E18" i="1"/>
  <c r="E17" i="1"/>
  <c r="E16" i="1"/>
  <c r="E14" i="1"/>
  <c r="H12" i="1" s="1"/>
  <c r="D14" i="1"/>
  <c r="D33" i="1" s="1"/>
  <c r="C14" i="1"/>
  <c r="F13" i="1" s="1"/>
  <c r="G13" i="1"/>
  <c r="E13" i="1"/>
  <c r="G12" i="1"/>
  <c r="E12" i="1"/>
  <c r="H11" i="1"/>
  <c r="G11" i="1"/>
  <c r="E11" i="1"/>
  <c r="H10" i="1"/>
  <c r="G10" i="1"/>
  <c r="E10" i="1"/>
  <c r="E6" i="1"/>
  <c r="E76" i="17"/>
  <c r="E75" i="17"/>
  <c r="E72" i="17"/>
  <c r="E67" i="17"/>
  <c r="D66" i="17"/>
  <c r="C66" i="17"/>
  <c r="F63" i="17" s="1"/>
  <c r="F65" i="17"/>
  <c r="E65" i="17"/>
  <c r="E64" i="17"/>
  <c r="E63" i="17"/>
  <c r="E62" i="17"/>
  <c r="E60" i="17"/>
  <c r="E59" i="17"/>
  <c r="D57" i="17"/>
  <c r="G55" i="17" s="1"/>
  <c r="C57" i="17"/>
  <c r="F55" i="17" s="1"/>
  <c r="E56" i="17"/>
  <c r="E55" i="17"/>
  <c r="G54" i="17"/>
  <c r="F54" i="17"/>
  <c r="E54" i="17"/>
  <c r="E53" i="17"/>
  <c r="D50" i="17"/>
  <c r="C50" i="17"/>
  <c r="F49" i="17" s="1"/>
  <c r="E49" i="17"/>
  <c r="E48" i="17"/>
  <c r="E47" i="17"/>
  <c r="E46" i="17"/>
  <c r="D43" i="17"/>
  <c r="C43" i="17"/>
  <c r="E42" i="17"/>
  <c r="E41" i="17"/>
  <c r="E40" i="17"/>
  <c r="E39" i="17"/>
  <c r="E34" i="17"/>
  <c r="D32" i="17"/>
  <c r="G30" i="17" s="1"/>
  <c r="C32" i="17"/>
  <c r="F31" i="17"/>
  <c r="E31" i="17"/>
  <c r="F30" i="17"/>
  <c r="E30" i="17"/>
  <c r="G29" i="17"/>
  <c r="F29" i="17"/>
  <c r="E29" i="17"/>
  <c r="F28" i="17"/>
  <c r="E28" i="17"/>
  <c r="D26" i="17"/>
  <c r="C26" i="17"/>
  <c r="F24" i="17" s="1"/>
  <c r="E25" i="17"/>
  <c r="E24" i="17"/>
  <c r="E23" i="17"/>
  <c r="E22" i="17"/>
  <c r="D20" i="17"/>
  <c r="C20" i="17"/>
  <c r="E19" i="17"/>
  <c r="E18" i="17"/>
  <c r="E17" i="17"/>
  <c r="E16" i="17"/>
  <c r="D14" i="17"/>
  <c r="C14" i="17"/>
  <c r="F13" i="17" s="1"/>
  <c r="E13" i="17"/>
  <c r="E12" i="17"/>
  <c r="E11" i="17"/>
  <c r="E10" i="17"/>
  <c r="E6" i="17"/>
  <c r="E76" i="11"/>
  <c r="E75" i="11"/>
  <c r="E72" i="11"/>
  <c r="E67" i="11"/>
  <c r="D66" i="11"/>
  <c r="C66" i="11"/>
  <c r="F65" i="11" s="1"/>
  <c r="E65" i="11"/>
  <c r="G64" i="11"/>
  <c r="E64" i="11"/>
  <c r="E63" i="11"/>
  <c r="G62" i="11"/>
  <c r="E62" i="11"/>
  <c r="E60" i="11"/>
  <c r="E59" i="11"/>
  <c r="D57" i="11"/>
  <c r="C57" i="11"/>
  <c r="F56" i="11" s="1"/>
  <c r="E56" i="11"/>
  <c r="E55" i="11"/>
  <c r="E53" i="11"/>
  <c r="D50" i="11"/>
  <c r="G49" i="11" s="1"/>
  <c r="C50" i="11"/>
  <c r="F49" i="11" s="1"/>
  <c r="E49" i="11"/>
  <c r="G48" i="11"/>
  <c r="E48" i="11"/>
  <c r="E47" i="11"/>
  <c r="G46" i="11"/>
  <c r="E46" i="11"/>
  <c r="D43" i="11"/>
  <c r="C43" i="11"/>
  <c r="F41" i="11" s="1"/>
  <c r="F42" i="11"/>
  <c r="E42" i="11"/>
  <c r="E41" i="11"/>
  <c r="G40" i="11"/>
  <c r="E40" i="11"/>
  <c r="G39" i="11"/>
  <c r="F39" i="11"/>
  <c r="E39" i="11"/>
  <c r="E34" i="11"/>
  <c r="D32" i="11"/>
  <c r="C32" i="11"/>
  <c r="E31" i="11"/>
  <c r="E30" i="11"/>
  <c r="E29" i="11"/>
  <c r="E28" i="11"/>
  <c r="D26" i="11"/>
  <c r="C26" i="11"/>
  <c r="F25" i="11" s="1"/>
  <c r="E25" i="11"/>
  <c r="E24" i="11"/>
  <c r="G23" i="11"/>
  <c r="E23" i="11"/>
  <c r="E22" i="11"/>
  <c r="D20" i="11"/>
  <c r="E20" i="11" s="1"/>
  <c r="C20" i="11"/>
  <c r="F19" i="11" s="1"/>
  <c r="G19" i="11"/>
  <c r="E19" i="11"/>
  <c r="G18" i="11"/>
  <c r="F18" i="11"/>
  <c r="E18" i="11"/>
  <c r="G17" i="11"/>
  <c r="F17" i="11"/>
  <c r="E17" i="11"/>
  <c r="E16" i="11"/>
  <c r="D14" i="11"/>
  <c r="C14" i="11"/>
  <c r="F13" i="11" s="1"/>
  <c r="E13" i="11"/>
  <c r="E12" i="11"/>
  <c r="E11" i="11"/>
  <c r="E10" i="11"/>
  <c r="E6" i="11"/>
  <c r="E76" i="13"/>
  <c r="E75" i="13"/>
  <c r="E72" i="13"/>
  <c r="E67" i="13"/>
  <c r="D66" i="13"/>
  <c r="C66" i="13"/>
  <c r="F65" i="13"/>
  <c r="E65" i="13"/>
  <c r="E64" i="13"/>
  <c r="F63" i="13"/>
  <c r="E63" i="13"/>
  <c r="E62" i="13"/>
  <c r="E60" i="13"/>
  <c r="E59" i="13"/>
  <c r="D57" i="13"/>
  <c r="G54" i="13" s="1"/>
  <c r="C57" i="13"/>
  <c r="F56" i="13" s="1"/>
  <c r="G56" i="13"/>
  <c r="E56" i="13"/>
  <c r="G55" i="13"/>
  <c r="E55" i="13"/>
  <c r="E54" i="13"/>
  <c r="E53" i="13"/>
  <c r="D50" i="13"/>
  <c r="C50" i="13"/>
  <c r="F48" i="13" s="1"/>
  <c r="F49" i="13"/>
  <c r="E49" i="13"/>
  <c r="E48" i="13"/>
  <c r="F47" i="13"/>
  <c r="E47" i="13"/>
  <c r="E46" i="13"/>
  <c r="D43" i="13"/>
  <c r="C43" i="13"/>
  <c r="E42" i="13"/>
  <c r="E41" i="13"/>
  <c r="E40" i="13"/>
  <c r="E39" i="13"/>
  <c r="E34" i="13"/>
  <c r="D32" i="13"/>
  <c r="G30" i="13" s="1"/>
  <c r="C32" i="13"/>
  <c r="F31" i="13"/>
  <c r="E31" i="13"/>
  <c r="F30" i="13"/>
  <c r="E30" i="13"/>
  <c r="G29" i="13"/>
  <c r="F29" i="13"/>
  <c r="E29" i="13"/>
  <c r="F28" i="13"/>
  <c r="E28" i="13"/>
  <c r="D26" i="13"/>
  <c r="C26" i="13"/>
  <c r="F24" i="13" s="1"/>
  <c r="E25" i="13"/>
  <c r="E24" i="13"/>
  <c r="E23" i="13"/>
  <c r="E22" i="13"/>
  <c r="D20" i="13"/>
  <c r="C20" i="13"/>
  <c r="E19" i="13"/>
  <c r="E18" i="13"/>
  <c r="E17" i="13"/>
  <c r="E16" i="13"/>
  <c r="D14" i="13"/>
  <c r="G12" i="13" s="1"/>
  <c r="C14" i="13"/>
  <c r="F13" i="13" s="1"/>
  <c r="E13" i="13"/>
  <c r="E12" i="13"/>
  <c r="G11" i="13"/>
  <c r="E11" i="13"/>
  <c r="E10" i="13"/>
  <c r="E6" i="13"/>
  <c r="E76" i="14"/>
  <c r="E75" i="14"/>
  <c r="E72" i="14"/>
  <c r="E67" i="14"/>
  <c r="D66" i="14"/>
  <c r="C66" i="14"/>
  <c r="F65" i="14" s="1"/>
  <c r="E65" i="14"/>
  <c r="G64" i="14"/>
  <c r="E64" i="14"/>
  <c r="E63" i="14"/>
  <c r="G62" i="14"/>
  <c r="E62" i="14"/>
  <c r="E60" i="14"/>
  <c r="E59" i="14"/>
  <c r="D57" i="14"/>
  <c r="C57" i="14"/>
  <c r="F56" i="14" s="1"/>
  <c r="E56" i="14"/>
  <c r="E55" i="14"/>
  <c r="E54" i="14"/>
  <c r="E53" i="14"/>
  <c r="D50" i="14"/>
  <c r="G49" i="14" s="1"/>
  <c r="C50" i="14"/>
  <c r="F49" i="14" s="1"/>
  <c r="E49" i="14"/>
  <c r="G48" i="14"/>
  <c r="E48" i="14"/>
  <c r="E47" i="14"/>
  <c r="G46" i="14"/>
  <c r="E46" i="14"/>
  <c r="D43" i="14"/>
  <c r="C43" i="14"/>
  <c r="E42" i="14"/>
  <c r="G41" i="14"/>
  <c r="F41" i="14"/>
  <c r="E41" i="14"/>
  <c r="E40" i="14"/>
  <c r="G39" i="14"/>
  <c r="E39" i="14"/>
  <c r="E34" i="14"/>
  <c r="D32" i="14"/>
  <c r="E32" i="14" s="1"/>
  <c r="H31" i="14" s="1"/>
  <c r="C32" i="14"/>
  <c r="E31" i="14"/>
  <c r="H30" i="14"/>
  <c r="E30" i="14"/>
  <c r="E29" i="14"/>
  <c r="H28" i="14"/>
  <c r="E28" i="14"/>
  <c r="D26" i="14"/>
  <c r="G25" i="14" s="1"/>
  <c r="C26" i="14"/>
  <c r="F25" i="14" s="1"/>
  <c r="E25" i="14"/>
  <c r="G24" i="14"/>
  <c r="E24" i="14"/>
  <c r="E23" i="14"/>
  <c r="E22" i="14"/>
  <c r="D20" i="14"/>
  <c r="C20" i="14"/>
  <c r="F17" i="14" s="1"/>
  <c r="G19" i="14"/>
  <c r="F19" i="14"/>
  <c r="E19" i="14"/>
  <c r="F18" i="14"/>
  <c r="E18" i="14"/>
  <c r="G17" i="14"/>
  <c r="E17" i="14"/>
  <c r="F16" i="14"/>
  <c r="E16" i="14"/>
  <c r="D14" i="14"/>
  <c r="C14" i="14"/>
  <c r="F13" i="14"/>
  <c r="E13" i="14"/>
  <c r="F12" i="14"/>
  <c r="E12" i="14"/>
  <c r="F11" i="14"/>
  <c r="E11" i="14"/>
  <c r="F10" i="14"/>
  <c r="E10" i="14"/>
  <c r="E6" i="14"/>
  <c r="H51" i="9"/>
  <c r="F51" i="9"/>
  <c r="E51" i="9"/>
  <c r="D51" i="9" s="1"/>
  <c r="C51" i="9" s="1"/>
  <c r="B51" i="9" s="1"/>
  <c r="F50" i="9"/>
  <c r="H34" i="9"/>
  <c r="F26" i="9"/>
  <c r="G26" i="9"/>
  <c r="H26" i="9"/>
  <c r="E26" i="9"/>
  <c r="D68" i="20" l="1"/>
  <c r="D78" i="20" s="1"/>
  <c r="G35" i="9"/>
  <c r="G54" i="20"/>
  <c r="D79" i="20"/>
  <c r="C78" i="20"/>
  <c r="C79" i="20"/>
  <c r="D33" i="20"/>
  <c r="G30" i="9" s="1"/>
  <c r="H30" i="9" s="1"/>
  <c r="H11" i="20"/>
  <c r="D35" i="20"/>
  <c r="D83" i="20"/>
  <c r="F62" i="19"/>
  <c r="F64" i="19"/>
  <c r="C81" i="19"/>
  <c r="F53" i="19"/>
  <c r="G53" i="19"/>
  <c r="C79" i="19"/>
  <c r="D79" i="19"/>
  <c r="G29" i="19"/>
  <c r="G13" i="19"/>
  <c r="E14" i="19"/>
  <c r="C68" i="18"/>
  <c r="E52" i="9"/>
  <c r="D52" i="9" s="1"/>
  <c r="C52" i="9" s="1"/>
  <c r="B52" i="9" s="1"/>
  <c r="B53" i="9" s="1"/>
  <c r="B11" i="9" s="1"/>
  <c r="C81" i="18"/>
  <c r="D68" i="18"/>
  <c r="E68" i="18" s="1"/>
  <c r="C78" i="18"/>
  <c r="C79" i="18"/>
  <c r="F41" i="18"/>
  <c r="D78" i="18"/>
  <c r="D79" i="18"/>
  <c r="F40" i="18"/>
  <c r="F42" i="18"/>
  <c r="C70" i="18"/>
  <c r="C74" i="18" s="1"/>
  <c r="C93" i="18" s="1"/>
  <c r="H22" i="18"/>
  <c r="E26" i="18"/>
  <c r="H23" i="18" s="1"/>
  <c r="C33" i="18"/>
  <c r="C83" i="18" s="1"/>
  <c r="E47" i="9"/>
  <c r="D47" i="9" s="1"/>
  <c r="C47" i="9" s="1"/>
  <c r="B47" i="9" s="1"/>
  <c r="E80" i="31"/>
  <c r="E82" i="31"/>
  <c r="H63" i="23"/>
  <c r="D83" i="23"/>
  <c r="B28" i="9"/>
  <c r="C83" i="23"/>
  <c r="B45" i="9"/>
  <c r="H41" i="24"/>
  <c r="D83" i="24"/>
  <c r="C28" i="9"/>
  <c r="C83" i="24"/>
  <c r="C45" i="9"/>
  <c r="C81" i="14"/>
  <c r="D68" i="14"/>
  <c r="E66" i="14"/>
  <c r="H63" i="14" s="1"/>
  <c r="G63" i="14"/>
  <c r="G65" i="14"/>
  <c r="C68" i="14"/>
  <c r="E57" i="14"/>
  <c r="H53" i="14" s="1"/>
  <c r="E50" i="14"/>
  <c r="G47" i="14"/>
  <c r="C78" i="14"/>
  <c r="C79" i="14"/>
  <c r="D78" i="14"/>
  <c r="D79" i="14"/>
  <c r="F40" i="14"/>
  <c r="F39" i="14"/>
  <c r="F42" i="14"/>
  <c r="C70" i="14"/>
  <c r="C74" i="14" s="1"/>
  <c r="C93" i="14" s="1"/>
  <c r="C33" i="14"/>
  <c r="C83" i="14" s="1"/>
  <c r="D33" i="14"/>
  <c r="D83" i="14" s="1"/>
  <c r="G23" i="14"/>
  <c r="E26" i="14"/>
  <c r="G22" i="14"/>
  <c r="E57" i="17"/>
  <c r="H54" i="17" s="1"/>
  <c r="F53" i="17"/>
  <c r="F56" i="17"/>
  <c r="G56" i="17"/>
  <c r="F46" i="17"/>
  <c r="F48" i="17"/>
  <c r="F47" i="17"/>
  <c r="C78" i="17"/>
  <c r="C79" i="17"/>
  <c r="D79" i="17"/>
  <c r="F23" i="17"/>
  <c r="F25" i="17"/>
  <c r="E20" i="17"/>
  <c r="H16" i="17" s="1"/>
  <c r="E14" i="17"/>
  <c r="H13" i="17" s="1"/>
  <c r="G12" i="17"/>
  <c r="G11" i="17"/>
  <c r="G13" i="17"/>
  <c r="G10" i="17"/>
  <c r="C81" i="8"/>
  <c r="F47" i="8"/>
  <c r="F49" i="8"/>
  <c r="F46" i="8"/>
  <c r="D79" i="8"/>
  <c r="C79" i="8"/>
  <c r="H10" i="8"/>
  <c r="G10" i="8"/>
  <c r="E14" i="8"/>
  <c r="C81" i="11"/>
  <c r="D68" i="11"/>
  <c r="E66" i="11"/>
  <c r="H64" i="11" s="1"/>
  <c r="G63" i="11"/>
  <c r="G65" i="11"/>
  <c r="F34" i="9"/>
  <c r="F36" i="9" s="1"/>
  <c r="F5" i="9" s="1"/>
  <c r="C68" i="11"/>
  <c r="C78" i="11" s="1"/>
  <c r="E57" i="11"/>
  <c r="E50" i="11"/>
  <c r="G47" i="11"/>
  <c r="D79" i="11"/>
  <c r="D78" i="11"/>
  <c r="C79" i="11"/>
  <c r="F40" i="11"/>
  <c r="H22" i="11"/>
  <c r="E26" i="11"/>
  <c r="G22" i="11"/>
  <c r="G24" i="11"/>
  <c r="H23" i="11"/>
  <c r="H24" i="11"/>
  <c r="H25" i="11"/>
  <c r="G25" i="11"/>
  <c r="F16" i="11"/>
  <c r="G16" i="11"/>
  <c r="C81" i="7"/>
  <c r="D68" i="7"/>
  <c r="F33" i="9"/>
  <c r="E66" i="7"/>
  <c r="H65" i="7" s="1"/>
  <c r="G63" i="7"/>
  <c r="G65" i="7"/>
  <c r="C68" i="7"/>
  <c r="C70" i="7" s="1"/>
  <c r="C74" i="7" s="1"/>
  <c r="C93" i="7" s="1"/>
  <c r="E50" i="7"/>
  <c r="G47" i="7"/>
  <c r="C79" i="7"/>
  <c r="C78" i="7"/>
  <c r="D78" i="7"/>
  <c r="D79" i="7"/>
  <c r="C33" i="7"/>
  <c r="C83" i="7" s="1"/>
  <c r="F16" i="7"/>
  <c r="C35" i="7"/>
  <c r="G34" i="9"/>
  <c r="F55" i="13"/>
  <c r="F54" i="13"/>
  <c r="E57" i="13"/>
  <c r="H53" i="13" s="1"/>
  <c r="F53" i="13"/>
  <c r="F46" i="13"/>
  <c r="C78" i="13"/>
  <c r="C79" i="13"/>
  <c r="D79" i="13"/>
  <c r="D78" i="13"/>
  <c r="F23" i="13"/>
  <c r="F25" i="13"/>
  <c r="E20" i="13"/>
  <c r="H16" i="13" s="1"/>
  <c r="G10" i="13"/>
  <c r="E14" i="13"/>
  <c r="G13" i="13"/>
  <c r="C79" i="6"/>
  <c r="D79" i="6"/>
  <c r="G10" i="6"/>
  <c r="E14" i="6"/>
  <c r="G11" i="6"/>
  <c r="E42" i="9"/>
  <c r="F58" i="9"/>
  <c r="E58" i="9"/>
  <c r="E21" i="9" s="1"/>
  <c r="H58" i="9"/>
  <c r="E79" i="24"/>
  <c r="H40" i="24"/>
  <c r="G66" i="24"/>
  <c r="C70" i="23"/>
  <c r="C74" i="23" s="1"/>
  <c r="C93" i="23" s="1"/>
  <c r="C81" i="23"/>
  <c r="H62" i="23"/>
  <c r="E68" i="23"/>
  <c r="E78" i="23" s="1"/>
  <c r="E79" i="23"/>
  <c r="F66" i="23"/>
  <c r="H41" i="29"/>
  <c r="H42" i="29"/>
  <c r="H39" i="29"/>
  <c r="H40" i="29"/>
  <c r="E33" i="29"/>
  <c r="D35" i="29"/>
  <c r="H13" i="29"/>
  <c r="H12" i="29"/>
  <c r="H11" i="29"/>
  <c r="H10" i="29"/>
  <c r="E33" i="30"/>
  <c r="D35" i="30"/>
  <c r="E68" i="30"/>
  <c r="D74" i="29"/>
  <c r="F66" i="30"/>
  <c r="C77" i="30"/>
  <c r="C35" i="30"/>
  <c r="H54" i="30"/>
  <c r="H55" i="30"/>
  <c r="H30" i="29"/>
  <c r="H23" i="29"/>
  <c r="H66" i="30"/>
  <c r="H65" i="30"/>
  <c r="H62" i="30"/>
  <c r="H63" i="30"/>
  <c r="H64" i="30"/>
  <c r="H10" i="30"/>
  <c r="H13" i="30"/>
  <c r="H56" i="30"/>
  <c r="C70" i="29"/>
  <c r="C74" i="29" s="1"/>
  <c r="H29" i="29"/>
  <c r="G66" i="29"/>
  <c r="E68" i="29"/>
  <c r="H22" i="29"/>
  <c r="D70" i="30"/>
  <c r="H53" i="30"/>
  <c r="H65" i="29"/>
  <c r="H64" i="29"/>
  <c r="D35" i="28"/>
  <c r="E33" i="28"/>
  <c r="H49" i="27"/>
  <c r="H46" i="27"/>
  <c r="H47" i="27"/>
  <c r="H48" i="26"/>
  <c r="H49" i="26"/>
  <c r="H30" i="26"/>
  <c r="H31" i="26"/>
  <c r="D74" i="28"/>
  <c r="E70" i="28"/>
  <c r="G66" i="27"/>
  <c r="E33" i="27"/>
  <c r="D35" i="27"/>
  <c r="H19" i="26"/>
  <c r="H17" i="26"/>
  <c r="H16" i="26"/>
  <c r="H18" i="26"/>
  <c r="D77" i="26"/>
  <c r="E33" i="26"/>
  <c r="G66" i="26"/>
  <c r="D35" i="26"/>
  <c r="H65" i="27"/>
  <c r="H64" i="27"/>
  <c r="G66" i="28"/>
  <c r="D74" i="26"/>
  <c r="H66" i="28"/>
  <c r="H54" i="27"/>
  <c r="H13" i="27"/>
  <c r="H12" i="27"/>
  <c r="H11" i="27"/>
  <c r="H10" i="27"/>
  <c r="H63" i="26"/>
  <c r="H64" i="26"/>
  <c r="H48" i="27"/>
  <c r="H13" i="26"/>
  <c r="C70" i="26"/>
  <c r="C74" i="26" s="1"/>
  <c r="H22" i="27"/>
  <c r="H29" i="26"/>
  <c r="H46" i="26"/>
  <c r="H55" i="27"/>
  <c r="H65" i="28"/>
  <c r="D74" i="27"/>
  <c r="E70" i="27"/>
  <c r="H40" i="27"/>
  <c r="H41" i="27"/>
  <c r="H12" i="26"/>
  <c r="C77" i="28"/>
  <c r="H54" i="26"/>
  <c r="H55" i="26"/>
  <c r="H56" i="27"/>
  <c r="H62" i="26"/>
  <c r="H47" i="26"/>
  <c r="H28" i="26"/>
  <c r="H64" i="28"/>
  <c r="H19" i="28"/>
  <c r="H29" i="27"/>
  <c r="H17" i="28"/>
  <c r="H23" i="27"/>
  <c r="H11" i="26"/>
  <c r="H46" i="28"/>
  <c r="H42" i="27"/>
  <c r="H63" i="28"/>
  <c r="H39" i="28"/>
  <c r="H40" i="28"/>
  <c r="H24" i="27"/>
  <c r="H16" i="28"/>
  <c r="H11" i="23"/>
  <c r="H12" i="23"/>
  <c r="H13" i="23"/>
  <c r="H10" i="23"/>
  <c r="H42" i="23"/>
  <c r="H25" i="24"/>
  <c r="H22" i="24"/>
  <c r="H23" i="24"/>
  <c r="H24" i="24"/>
  <c r="H12" i="24"/>
  <c r="H10" i="24"/>
  <c r="E70" i="25"/>
  <c r="D74" i="25"/>
  <c r="D77" i="25" s="1"/>
  <c r="H62" i="25"/>
  <c r="H49" i="23"/>
  <c r="D70" i="23"/>
  <c r="H19" i="23"/>
  <c r="E33" i="23"/>
  <c r="E83" i="23" s="1"/>
  <c r="D35" i="23"/>
  <c r="G66" i="23"/>
  <c r="H41" i="23"/>
  <c r="H48" i="23"/>
  <c r="H55" i="25"/>
  <c r="H54" i="25"/>
  <c r="H40" i="25"/>
  <c r="H41" i="25"/>
  <c r="H42" i="25"/>
  <c r="H39" i="25"/>
  <c r="H47" i="24"/>
  <c r="H48" i="24"/>
  <c r="H46" i="24"/>
  <c r="H49" i="24"/>
  <c r="H16" i="24"/>
  <c r="H31" i="23"/>
  <c r="H29" i="24"/>
  <c r="H28" i="24"/>
  <c r="H30" i="24"/>
  <c r="D70" i="24"/>
  <c r="E68" i="24"/>
  <c r="E78" i="24" s="1"/>
  <c r="H24" i="23"/>
  <c r="H25" i="23"/>
  <c r="H22" i="23"/>
  <c r="H23" i="23"/>
  <c r="H53" i="25"/>
  <c r="C77" i="24"/>
  <c r="F66" i="24"/>
  <c r="C35" i="24"/>
  <c r="H30" i="23"/>
  <c r="H16" i="23"/>
  <c r="H64" i="25"/>
  <c r="H46" i="23"/>
  <c r="H65" i="25"/>
  <c r="H18" i="23"/>
  <c r="H31" i="25"/>
  <c r="H30" i="25"/>
  <c r="H28" i="25"/>
  <c r="E33" i="24"/>
  <c r="E83" i="24" s="1"/>
  <c r="D35" i="24"/>
  <c r="H13" i="24"/>
  <c r="H29" i="23"/>
  <c r="C93" i="25"/>
  <c r="C77" i="25"/>
  <c r="H40" i="23"/>
  <c r="C35" i="23"/>
  <c r="H66" i="24"/>
  <c r="H64" i="24"/>
  <c r="H65" i="24"/>
  <c r="H62" i="24"/>
  <c r="H63" i="24"/>
  <c r="H18" i="24"/>
  <c r="H29" i="25"/>
  <c r="G66" i="25"/>
  <c r="D35" i="25"/>
  <c r="E33" i="25"/>
  <c r="H56" i="25"/>
  <c r="G58" i="9"/>
  <c r="F42" i="9"/>
  <c r="G42" i="9"/>
  <c r="H40" i="22"/>
  <c r="H18" i="22"/>
  <c r="H41" i="22"/>
  <c r="H42" i="22"/>
  <c r="H16" i="22"/>
  <c r="H39" i="22"/>
  <c r="H22" i="22"/>
  <c r="H24" i="22"/>
  <c r="H31" i="22"/>
  <c r="H30" i="22"/>
  <c r="H29" i="22"/>
  <c r="H28" i="22"/>
  <c r="C70" i="22"/>
  <c r="C74" i="22" s="1"/>
  <c r="C93" i="22" s="1"/>
  <c r="F42" i="22"/>
  <c r="F41" i="22"/>
  <c r="F40" i="22"/>
  <c r="F39" i="22"/>
  <c r="H49" i="22"/>
  <c r="F22" i="22"/>
  <c r="F24" i="22"/>
  <c r="E26" i="22"/>
  <c r="G25" i="22"/>
  <c r="G24" i="22"/>
  <c r="G23" i="22"/>
  <c r="G22" i="22"/>
  <c r="H64" i="22"/>
  <c r="C68" i="22"/>
  <c r="E68" i="22"/>
  <c r="H13" i="22"/>
  <c r="F19" i="22"/>
  <c r="F18" i="22"/>
  <c r="F17" i="22"/>
  <c r="F16" i="22"/>
  <c r="H23" i="22"/>
  <c r="H25" i="22"/>
  <c r="H46" i="22"/>
  <c r="G53" i="22"/>
  <c r="E57" i="22"/>
  <c r="F62" i="22"/>
  <c r="F64" i="22"/>
  <c r="E66" i="22"/>
  <c r="G65" i="22"/>
  <c r="G64" i="22"/>
  <c r="G63" i="22"/>
  <c r="G62" i="22"/>
  <c r="E20" i="22"/>
  <c r="F23" i="22"/>
  <c r="F46" i="22"/>
  <c r="E50" i="22"/>
  <c r="H47" i="22" s="1"/>
  <c r="G49" i="22"/>
  <c r="G48" i="22"/>
  <c r="G47" i="22"/>
  <c r="G46" i="22"/>
  <c r="H63" i="22"/>
  <c r="H65" i="22"/>
  <c r="G66" i="22"/>
  <c r="C33" i="22"/>
  <c r="F10" i="22"/>
  <c r="F11" i="22"/>
  <c r="F12" i="22"/>
  <c r="G16" i="22"/>
  <c r="G17" i="22"/>
  <c r="G18" i="22"/>
  <c r="G19" i="22"/>
  <c r="G39" i="22"/>
  <c r="G40" i="22"/>
  <c r="G41" i="22"/>
  <c r="G42" i="22"/>
  <c r="E43" i="22"/>
  <c r="D70" i="22"/>
  <c r="F66" i="18"/>
  <c r="C35" i="18"/>
  <c r="D33" i="18"/>
  <c r="H65" i="18"/>
  <c r="H64" i="18"/>
  <c r="H63" i="18"/>
  <c r="H62" i="18"/>
  <c r="G16" i="18"/>
  <c r="E20" i="18"/>
  <c r="H25" i="18"/>
  <c r="F31" i="18"/>
  <c r="F30" i="18"/>
  <c r="F29" i="18"/>
  <c r="F28" i="18"/>
  <c r="H49" i="18"/>
  <c r="H48" i="18"/>
  <c r="H47" i="18"/>
  <c r="H46" i="18"/>
  <c r="F10" i="18"/>
  <c r="F12" i="18"/>
  <c r="E14" i="18"/>
  <c r="H10" i="18" s="1"/>
  <c r="G13" i="18"/>
  <c r="G12" i="18"/>
  <c r="G11" i="18"/>
  <c r="G10" i="18"/>
  <c r="G19" i="18"/>
  <c r="H24" i="18"/>
  <c r="E32" i="18"/>
  <c r="E43" i="18"/>
  <c r="G42" i="18"/>
  <c r="G41" i="18"/>
  <c r="G40" i="18"/>
  <c r="G18" i="18"/>
  <c r="F53" i="18"/>
  <c r="F54" i="18"/>
  <c r="F55" i="18"/>
  <c r="F22" i="18"/>
  <c r="F23" i="18"/>
  <c r="F24" i="18"/>
  <c r="G28" i="18"/>
  <c r="G29" i="18"/>
  <c r="G30" i="18"/>
  <c r="G31" i="18"/>
  <c r="F46" i="18"/>
  <c r="F47" i="18"/>
  <c r="F48" i="18"/>
  <c r="G53" i="18"/>
  <c r="G54" i="18"/>
  <c r="G55" i="18"/>
  <c r="G56" i="18"/>
  <c r="F62" i="18"/>
  <c r="F63" i="18"/>
  <c r="F64" i="18"/>
  <c r="H41" i="19"/>
  <c r="F19" i="19"/>
  <c r="F18" i="19"/>
  <c r="F17" i="19"/>
  <c r="F16" i="19"/>
  <c r="H48" i="19"/>
  <c r="H56" i="19"/>
  <c r="H55" i="19"/>
  <c r="H54" i="19"/>
  <c r="H53" i="19"/>
  <c r="E66" i="19"/>
  <c r="G65" i="19"/>
  <c r="G64" i="19"/>
  <c r="G63" i="19"/>
  <c r="G62" i="19"/>
  <c r="E20" i="19"/>
  <c r="H17" i="19" s="1"/>
  <c r="F46" i="19"/>
  <c r="F48" i="19"/>
  <c r="E50" i="19"/>
  <c r="H47" i="19" s="1"/>
  <c r="G49" i="19"/>
  <c r="G48" i="19"/>
  <c r="G47" i="19"/>
  <c r="G46" i="19"/>
  <c r="H63" i="19"/>
  <c r="H65" i="19"/>
  <c r="D33" i="19"/>
  <c r="G28" i="19"/>
  <c r="E32" i="19"/>
  <c r="C70" i="19"/>
  <c r="C74" i="19" s="1"/>
  <c r="C93" i="19" s="1"/>
  <c r="F42" i="19"/>
  <c r="F41" i="19"/>
  <c r="F40" i="19"/>
  <c r="F39" i="19"/>
  <c r="H49" i="19"/>
  <c r="F22" i="19"/>
  <c r="E26" i="19"/>
  <c r="H23" i="19" s="1"/>
  <c r="G25" i="19"/>
  <c r="G24" i="19"/>
  <c r="G23" i="19"/>
  <c r="G22" i="19"/>
  <c r="F47" i="19"/>
  <c r="H62" i="19"/>
  <c r="H64" i="19"/>
  <c r="C68" i="19"/>
  <c r="C78" i="19" s="1"/>
  <c r="D68" i="19"/>
  <c r="E68" i="19" s="1"/>
  <c r="C33" i="19"/>
  <c r="F10" i="19"/>
  <c r="F11" i="19"/>
  <c r="F12" i="19"/>
  <c r="G16" i="19"/>
  <c r="G17" i="19"/>
  <c r="G18" i="19"/>
  <c r="G19" i="19"/>
  <c r="G39" i="19"/>
  <c r="G40" i="19"/>
  <c r="G41" i="19"/>
  <c r="G42" i="19"/>
  <c r="E43" i="19"/>
  <c r="H40" i="19" s="1"/>
  <c r="H16" i="20"/>
  <c r="H31" i="20"/>
  <c r="H30" i="20"/>
  <c r="H29" i="20"/>
  <c r="H28" i="20"/>
  <c r="F42" i="20"/>
  <c r="F41" i="20"/>
  <c r="F40" i="20"/>
  <c r="F39" i="20"/>
  <c r="F22" i="20"/>
  <c r="F24" i="20"/>
  <c r="E26" i="20"/>
  <c r="H22" i="20" s="1"/>
  <c r="G25" i="20"/>
  <c r="G24" i="20"/>
  <c r="G23" i="20"/>
  <c r="G22" i="20"/>
  <c r="C68" i="20"/>
  <c r="C70" i="20" s="1"/>
  <c r="C74" i="20" s="1"/>
  <c r="C93" i="20" s="1"/>
  <c r="E68" i="20"/>
  <c r="H13" i="20"/>
  <c r="F19" i="20"/>
  <c r="F18" i="20"/>
  <c r="F17" i="20"/>
  <c r="F16" i="20"/>
  <c r="H23" i="20"/>
  <c r="G53" i="20"/>
  <c r="E57" i="20"/>
  <c r="F62" i="20"/>
  <c r="F64" i="20"/>
  <c r="E66" i="20"/>
  <c r="C81" i="20" s="1"/>
  <c r="G65" i="20"/>
  <c r="G64" i="20"/>
  <c r="G63" i="20"/>
  <c r="G62" i="20"/>
  <c r="E20" i="20"/>
  <c r="H18" i="20" s="1"/>
  <c r="F23" i="20"/>
  <c r="F46" i="20"/>
  <c r="E50" i="20"/>
  <c r="H47" i="20" s="1"/>
  <c r="G49" i="20"/>
  <c r="G48" i="20"/>
  <c r="G47" i="20"/>
  <c r="G46" i="20"/>
  <c r="H63" i="20"/>
  <c r="H65" i="20"/>
  <c r="G66" i="20"/>
  <c r="C33" i="20"/>
  <c r="F10" i="20"/>
  <c r="F11" i="20"/>
  <c r="F12" i="20"/>
  <c r="G16" i="20"/>
  <c r="G17" i="20"/>
  <c r="G18" i="20"/>
  <c r="G19" i="20"/>
  <c r="G39" i="20"/>
  <c r="G40" i="20"/>
  <c r="G41" i="20"/>
  <c r="G42" i="20"/>
  <c r="E43" i="20"/>
  <c r="D70" i="20"/>
  <c r="H56" i="8"/>
  <c r="H55" i="8"/>
  <c r="H54" i="8"/>
  <c r="H53" i="8"/>
  <c r="E50" i="8"/>
  <c r="H49" i="8" s="1"/>
  <c r="G49" i="8"/>
  <c r="G48" i="8"/>
  <c r="G47" i="8"/>
  <c r="G46" i="8"/>
  <c r="D33" i="8"/>
  <c r="D83" i="8" s="1"/>
  <c r="H22" i="8"/>
  <c r="G28" i="8"/>
  <c r="E32" i="8"/>
  <c r="F42" i="8"/>
  <c r="F41" i="8"/>
  <c r="F40" i="8"/>
  <c r="F39" i="8"/>
  <c r="H47" i="8"/>
  <c r="F22" i="8"/>
  <c r="E26" i="8"/>
  <c r="H24" i="8" s="1"/>
  <c r="G25" i="8"/>
  <c r="G24" i="8"/>
  <c r="G23" i="8"/>
  <c r="G22" i="8"/>
  <c r="G31" i="8"/>
  <c r="C68" i="8"/>
  <c r="C78" i="8" s="1"/>
  <c r="E50" i="9"/>
  <c r="D50" i="9" s="1"/>
  <c r="D53" i="9" s="1"/>
  <c r="D11" i="9" s="1"/>
  <c r="F19" i="8"/>
  <c r="F18" i="8"/>
  <c r="F17" i="8"/>
  <c r="F16" i="8"/>
  <c r="H23" i="8"/>
  <c r="H25" i="8"/>
  <c r="G53" i="8"/>
  <c r="F62" i="8"/>
  <c r="F64" i="8"/>
  <c r="E66" i="8"/>
  <c r="G65" i="8"/>
  <c r="G64" i="8"/>
  <c r="G63" i="8"/>
  <c r="G62" i="8"/>
  <c r="E33" i="9"/>
  <c r="D33" i="9" s="1"/>
  <c r="D68" i="8"/>
  <c r="D70" i="8" s="1"/>
  <c r="C33" i="8"/>
  <c r="C83" i="8" s="1"/>
  <c r="F10" i="8"/>
  <c r="F11" i="8"/>
  <c r="F12" i="8"/>
  <c r="G16" i="8"/>
  <c r="G17" i="8"/>
  <c r="G18" i="8"/>
  <c r="G19" i="8"/>
  <c r="G39" i="8"/>
  <c r="G40" i="8"/>
  <c r="G41" i="8"/>
  <c r="G42" i="8"/>
  <c r="E43" i="8"/>
  <c r="E14" i="7"/>
  <c r="H11" i="7" s="1"/>
  <c r="G13" i="7"/>
  <c r="G12" i="7"/>
  <c r="G11" i="7"/>
  <c r="G10" i="7"/>
  <c r="H63" i="7"/>
  <c r="H62" i="7"/>
  <c r="F45" i="9"/>
  <c r="C77" i="7"/>
  <c r="F66" i="7"/>
  <c r="H49" i="7"/>
  <c r="H48" i="7"/>
  <c r="H47" i="7"/>
  <c r="H46" i="7"/>
  <c r="D33" i="7"/>
  <c r="D83" i="7" s="1"/>
  <c r="D70" i="7"/>
  <c r="E43" i="7"/>
  <c r="G42" i="7"/>
  <c r="H12" i="7"/>
  <c r="G16" i="7"/>
  <c r="E20" i="7"/>
  <c r="F31" i="7"/>
  <c r="F30" i="7"/>
  <c r="F29" i="7"/>
  <c r="F28" i="7"/>
  <c r="G40" i="7"/>
  <c r="F53" i="7"/>
  <c r="F54" i="7"/>
  <c r="F55" i="7"/>
  <c r="F53" i="9"/>
  <c r="F11" i="9" s="1"/>
  <c r="F22" i="7"/>
  <c r="F23" i="7"/>
  <c r="F24" i="7"/>
  <c r="G28" i="7"/>
  <c r="G29" i="7"/>
  <c r="G30" i="7"/>
  <c r="G31" i="7"/>
  <c r="F46" i="7"/>
  <c r="F47" i="7"/>
  <c r="F48" i="7"/>
  <c r="G53" i="7"/>
  <c r="G54" i="7"/>
  <c r="G55" i="7"/>
  <c r="G56" i="7"/>
  <c r="F62" i="7"/>
  <c r="F63" i="7"/>
  <c r="F64" i="7"/>
  <c r="H31" i="6"/>
  <c r="H30" i="6"/>
  <c r="H29" i="6"/>
  <c r="H28" i="6"/>
  <c r="E26" i="6"/>
  <c r="H25" i="6" s="1"/>
  <c r="G25" i="6"/>
  <c r="G24" i="6"/>
  <c r="G23" i="6"/>
  <c r="G22" i="6"/>
  <c r="C68" i="6"/>
  <c r="C78" i="6" s="1"/>
  <c r="G50" i="9"/>
  <c r="H50" i="9" s="1"/>
  <c r="H13" i="6"/>
  <c r="F19" i="6"/>
  <c r="F18" i="6"/>
  <c r="F17" i="6"/>
  <c r="F16" i="6"/>
  <c r="H23" i="6"/>
  <c r="G53" i="6"/>
  <c r="E57" i="6"/>
  <c r="F62" i="6"/>
  <c r="F64" i="6"/>
  <c r="G33" i="9"/>
  <c r="E66" i="6"/>
  <c r="C81" i="6" s="1"/>
  <c r="G65" i="6"/>
  <c r="G64" i="6"/>
  <c r="G63" i="6"/>
  <c r="G62" i="6"/>
  <c r="D68" i="6"/>
  <c r="D78" i="6" s="1"/>
  <c r="H12" i="6"/>
  <c r="E20" i="6"/>
  <c r="H16" i="6" s="1"/>
  <c r="F46" i="6"/>
  <c r="E50" i="6"/>
  <c r="H46" i="6" s="1"/>
  <c r="G49" i="6"/>
  <c r="G48" i="6"/>
  <c r="G47" i="6"/>
  <c r="G46" i="6"/>
  <c r="G56" i="6"/>
  <c r="H65" i="6"/>
  <c r="D33" i="6"/>
  <c r="D83" i="6" s="1"/>
  <c r="H24" i="6"/>
  <c r="G28" i="6"/>
  <c r="C70" i="6"/>
  <c r="C74" i="6" s="1"/>
  <c r="C93" i="6" s="1"/>
  <c r="F42" i="6"/>
  <c r="F41" i="6"/>
  <c r="F40" i="6"/>
  <c r="F39" i="6"/>
  <c r="F63" i="6"/>
  <c r="F65" i="6"/>
  <c r="C33" i="6"/>
  <c r="C83" i="6" s="1"/>
  <c r="F10" i="6"/>
  <c r="F11" i="6"/>
  <c r="F12" i="6"/>
  <c r="G16" i="6"/>
  <c r="G17" i="6"/>
  <c r="G18" i="6"/>
  <c r="G19" i="6"/>
  <c r="G39" i="6"/>
  <c r="G40" i="6"/>
  <c r="G41" i="6"/>
  <c r="G42" i="6"/>
  <c r="E43" i="6"/>
  <c r="D70" i="6"/>
  <c r="D35" i="1"/>
  <c r="H31" i="1"/>
  <c r="H30" i="1"/>
  <c r="H29" i="1"/>
  <c r="H28" i="1"/>
  <c r="F42" i="1"/>
  <c r="F41" i="1"/>
  <c r="F40" i="1"/>
  <c r="F39" i="1"/>
  <c r="H47" i="1"/>
  <c r="H49" i="1"/>
  <c r="F22" i="1"/>
  <c r="F24" i="1"/>
  <c r="E26" i="1"/>
  <c r="H22" i="1" s="1"/>
  <c r="G25" i="1"/>
  <c r="G24" i="1"/>
  <c r="G23" i="1"/>
  <c r="G22" i="1"/>
  <c r="E33" i="1"/>
  <c r="H62" i="1"/>
  <c r="H64" i="1"/>
  <c r="C68" i="1"/>
  <c r="C70" i="1" s="1"/>
  <c r="C74" i="1" s="1"/>
  <c r="C93" i="1" s="1"/>
  <c r="H53" i="9"/>
  <c r="H11" i="9" s="1"/>
  <c r="H13" i="1"/>
  <c r="F19" i="1"/>
  <c r="F18" i="1"/>
  <c r="F17" i="1"/>
  <c r="F16" i="1"/>
  <c r="H23" i="1"/>
  <c r="H25" i="1"/>
  <c r="G53" i="1"/>
  <c r="E57" i="1"/>
  <c r="F62" i="1"/>
  <c r="F64" i="1"/>
  <c r="E66" i="1"/>
  <c r="G65" i="1"/>
  <c r="G64" i="1"/>
  <c r="G63" i="1"/>
  <c r="G62" i="1"/>
  <c r="D68" i="1"/>
  <c r="E20" i="1"/>
  <c r="F23" i="1"/>
  <c r="F46" i="1"/>
  <c r="E50" i="1"/>
  <c r="H46" i="1" s="1"/>
  <c r="G49" i="1"/>
  <c r="G48" i="1"/>
  <c r="G47" i="1"/>
  <c r="G46" i="1"/>
  <c r="H63" i="1"/>
  <c r="H65" i="1"/>
  <c r="G66" i="1"/>
  <c r="C33" i="1"/>
  <c r="F10" i="1"/>
  <c r="F11" i="1"/>
  <c r="F12" i="1"/>
  <c r="G16" i="1"/>
  <c r="G17" i="1"/>
  <c r="G18" i="1"/>
  <c r="G19" i="1"/>
  <c r="G39" i="1"/>
  <c r="G40" i="1"/>
  <c r="G41" i="1"/>
  <c r="G42" i="1"/>
  <c r="E43" i="1"/>
  <c r="H55" i="17"/>
  <c r="E50" i="17"/>
  <c r="H49" i="17" s="1"/>
  <c r="G49" i="17"/>
  <c r="G48" i="17"/>
  <c r="G47" i="17"/>
  <c r="G46" i="17"/>
  <c r="D33" i="17"/>
  <c r="D83" i="17" s="1"/>
  <c r="H24" i="17"/>
  <c r="G28" i="17"/>
  <c r="E32" i="17"/>
  <c r="C70" i="17"/>
  <c r="C74" i="17" s="1"/>
  <c r="C93" i="17" s="1"/>
  <c r="F42" i="17"/>
  <c r="F41" i="17"/>
  <c r="F40" i="17"/>
  <c r="F39" i="17"/>
  <c r="H47" i="17"/>
  <c r="F22" i="17"/>
  <c r="E26" i="17"/>
  <c r="H22" i="17" s="1"/>
  <c r="G25" i="17"/>
  <c r="G24" i="17"/>
  <c r="G23" i="17"/>
  <c r="G22" i="17"/>
  <c r="G31" i="17"/>
  <c r="C68" i="17"/>
  <c r="F19" i="17"/>
  <c r="F18" i="17"/>
  <c r="F17" i="17"/>
  <c r="F16" i="17"/>
  <c r="H23" i="17"/>
  <c r="G53" i="17"/>
  <c r="F62" i="17"/>
  <c r="F64" i="17"/>
  <c r="E66" i="17"/>
  <c r="H62" i="17" s="1"/>
  <c r="G65" i="17"/>
  <c r="G64" i="17"/>
  <c r="G63" i="17"/>
  <c r="G62" i="17"/>
  <c r="E34" i="9"/>
  <c r="D34" i="9" s="1"/>
  <c r="C34" i="9" s="1"/>
  <c r="D68" i="17"/>
  <c r="E68" i="17" s="1"/>
  <c r="C33" i="17"/>
  <c r="C83" i="17" s="1"/>
  <c r="F10" i="17"/>
  <c r="F11" i="17"/>
  <c r="F12" i="17"/>
  <c r="G16" i="17"/>
  <c r="G17" i="17"/>
  <c r="G18" i="17"/>
  <c r="G19" i="17"/>
  <c r="G39" i="17"/>
  <c r="G40" i="17"/>
  <c r="G41" i="17"/>
  <c r="G42" i="17"/>
  <c r="E43" i="17"/>
  <c r="H10" i="11"/>
  <c r="H19" i="11"/>
  <c r="H18" i="11"/>
  <c r="H17" i="11"/>
  <c r="H16" i="11"/>
  <c r="F31" i="11"/>
  <c r="F30" i="11"/>
  <c r="F29" i="11"/>
  <c r="F28" i="11"/>
  <c r="H65" i="11"/>
  <c r="H63" i="11"/>
  <c r="H62" i="11"/>
  <c r="F10" i="11"/>
  <c r="F12" i="11"/>
  <c r="E14" i="11"/>
  <c r="H12" i="11" s="1"/>
  <c r="G13" i="11"/>
  <c r="G12" i="11"/>
  <c r="G11" i="11"/>
  <c r="G10" i="11"/>
  <c r="E32" i="11"/>
  <c r="H29" i="11" s="1"/>
  <c r="H49" i="11"/>
  <c r="H48" i="11"/>
  <c r="H47" i="11"/>
  <c r="H46" i="11"/>
  <c r="C33" i="11"/>
  <c r="C83" i="11" s="1"/>
  <c r="D70" i="11"/>
  <c r="E43" i="11"/>
  <c r="G42" i="11"/>
  <c r="G41" i="11"/>
  <c r="F11" i="11"/>
  <c r="D33" i="11"/>
  <c r="D83" i="11" s="1"/>
  <c r="F53" i="11"/>
  <c r="F54" i="11"/>
  <c r="F55" i="11"/>
  <c r="F22" i="11"/>
  <c r="F23" i="11"/>
  <c r="F24" i="11"/>
  <c r="G28" i="11"/>
  <c r="G29" i="11"/>
  <c r="G30" i="11"/>
  <c r="G31" i="11"/>
  <c r="F46" i="11"/>
  <c r="F47" i="11"/>
  <c r="F48" i="11"/>
  <c r="G53" i="11"/>
  <c r="G54" i="11"/>
  <c r="G55" i="11"/>
  <c r="G56" i="11"/>
  <c r="F62" i="11"/>
  <c r="F63" i="11"/>
  <c r="F64" i="11"/>
  <c r="H56" i="13"/>
  <c r="E50" i="13"/>
  <c r="H48" i="13" s="1"/>
  <c r="G49" i="13"/>
  <c r="G48" i="13"/>
  <c r="G47" i="13"/>
  <c r="G46" i="13"/>
  <c r="H65" i="13"/>
  <c r="D33" i="13"/>
  <c r="D83" i="13" s="1"/>
  <c r="G28" i="13"/>
  <c r="E32" i="13"/>
  <c r="F42" i="13"/>
  <c r="F41" i="13"/>
  <c r="F40" i="13"/>
  <c r="F39" i="13"/>
  <c r="H47" i="13"/>
  <c r="H49" i="13"/>
  <c r="F22" i="13"/>
  <c r="E26" i="13"/>
  <c r="H22" i="13" s="1"/>
  <c r="G25" i="13"/>
  <c r="G24" i="13"/>
  <c r="G23" i="13"/>
  <c r="G22" i="13"/>
  <c r="G31" i="13"/>
  <c r="C68" i="13"/>
  <c r="C70" i="13" s="1"/>
  <c r="C74" i="13" s="1"/>
  <c r="C93" i="13" s="1"/>
  <c r="G51" i="9"/>
  <c r="F19" i="13"/>
  <c r="F18" i="13"/>
  <c r="F17" i="13"/>
  <c r="F16" i="13"/>
  <c r="H23" i="13"/>
  <c r="H25" i="13"/>
  <c r="H46" i="13"/>
  <c r="G53" i="13"/>
  <c r="F62" i="13"/>
  <c r="F64" i="13"/>
  <c r="E66" i="13"/>
  <c r="C81" i="13" s="1"/>
  <c r="G65" i="13"/>
  <c r="G64" i="13"/>
  <c r="G63" i="13"/>
  <c r="G62" i="13"/>
  <c r="D68" i="13"/>
  <c r="E68" i="13" s="1"/>
  <c r="C33" i="13"/>
  <c r="C83" i="13" s="1"/>
  <c r="F10" i="13"/>
  <c r="F11" i="13"/>
  <c r="F12" i="13"/>
  <c r="G16" i="13"/>
  <c r="G17" i="13"/>
  <c r="G18" i="13"/>
  <c r="G19" i="13"/>
  <c r="G39" i="13"/>
  <c r="G40" i="13"/>
  <c r="G41" i="13"/>
  <c r="G42" i="13"/>
  <c r="E43" i="13"/>
  <c r="D70" i="13"/>
  <c r="H46" i="9"/>
  <c r="H29" i="9"/>
  <c r="D35" i="14"/>
  <c r="H29" i="14"/>
  <c r="D70" i="14"/>
  <c r="E43" i="14"/>
  <c r="G42" i="14"/>
  <c r="G16" i="14"/>
  <c r="E20" i="14"/>
  <c r="H25" i="14"/>
  <c r="F31" i="14"/>
  <c r="F30" i="14"/>
  <c r="F29" i="14"/>
  <c r="F28" i="14"/>
  <c r="G40" i="14"/>
  <c r="E14" i="14"/>
  <c r="H10" i="14" s="1"/>
  <c r="G13" i="14"/>
  <c r="G12" i="14"/>
  <c r="G11" i="14"/>
  <c r="G10" i="14"/>
  <c r="H65" i="14"/>
  <c r="H64" i="14"/>
  <c r="H62" i="14"/>
  <c r="G18" i="14"/>
  <c r="H49" i="14"/>
  <c r="H48" i="14"/>
  <c r="H47" i="14"/>
  <c r="H46" i="14"/>
  <c r="F53" i="14"/>
  <c r="F54" i="14"/>
  <c r="F55" i="14"/>
  <c r="F22" i="14"/>
  <c r="F23" i="14"/>
  <c r="F24" i="14"/>
  <c r="G28" i="14"/>
  <c r="G29" i="14"/>
  <c r="G30" i="14"/>
  <c r="G31" i="14"/>
  <c r="F46" i="14"/>
  <c r="F47" i="14"/>
  <c r="F48" i="14"/>
  <c r="G53" i="14"/>
  <c r="G54" i="14"/>
  <c r="G55" i="14"/>
  <c r="G56" i="14"/>
  <c r="F62" i="14"/>
  <c r="F63" i="14"/>
  <c r="F64" i="14"/>
  <c r="A46" i="9"/>
  <c r="A51" i="9" s="1"/>
  <c r="A56" i="9" s="1"/>
  <c r="A61" i="9" s="1"/>
  <c r="A45" i="9"/>
  <c r="A50" i="9" s="1"/>
  <c r="A55" i="9" s="1"/>
  <c r="A60" i="9" s="1"/>
  <c r="A41" i="9"/>
  <c r="B31" i="9" l="1"/>
  <c r="B4" i="9" s="1"/>
  <c r="E53" i="9"/>
  <c r="E11" i="9" s="1"/>
  <c r="D36" i="9"/>
  <c r="D5" i="9" s="1"/>
  <c r="G36" i="9"/>
  <c r="G5" i="9" s="1"/>
  <c r="H33" i="9"/>
  <c r="H36" i="9" s="1"/>
  <c r="H5" i="9" s="1"/>
  <c r="B34" i="9"/>
  <c r="B36" i="9" s="1"/>
  <c r="B5" i="9" s="1"/>
  <c r="C36" i="9"/>
  <c r="C5" i="9" s="1"/>
  <c r="C53" i="9"/>
  <c r="C11" i="9" s="1"/>
  <c r="H64" i="20"/>
  <c r="H46" i="20"/>
  <c r="H49" i="20"/>
  <c r="E79" i="20"/>
  <c r="E78" i="20"/>
  <c r="H39" i="20"/>
  <c r="H40" i="20"/>
  <c r="H42" i="20"/>
  <c r="H41" i="20"/>
  <c r="H24" i="20"/>
  <c r="H25" i="20"/>
  <c r="C83" i="20"/>
  <c r="G47" i="9"/>
  <c r="H47" i="9" s="1"/>
  <c r="D82" i="20"/>
  <c r="D80" i="20"/>
  <c r="D78" i="19"/>
  <c r="E78" i="19"/>
  <c r="E79" i="19"/>
  <c r="H39" i="19"/>
  <c r="H42" i="19"/>
  <c r="H11" i="19"/>
  <c r="H12" i="19"/>
  <c r="H13" i="19"/>
  <c r="C83" i="19"/>
  <c r="F47" i="9"/>
  <c r="G66" i="19"/>
  <c r="D83" i="19"/>
  <c r="F30" i="9"/>
  <c r="H10" i="19"/>
  <c r="D70" i="18"/>
  <c r="C77" i="18"/>
  <c r="E78" i="18"/>
  <c r="E79" i="18"/>
  <c r="D83" i="18"/>
  <c r="E30" i="9"/>
  <c r="D30" i="9" s="1"/>
  <c r="C30" i="9" s="1"/>
  <c r="B30" i="9" s="1"/>
  <c r="C82" i="18"/>
  <c r="C80" i="18"/>
  <c r="H13" i="18"/>
  <c r="H12" i="18"/>
  <c r="H11" i="18"/>
  <c r="E68" i="14"/>
  <c r="E78" i="14" s="1"/>
  <c r="H56" i="14"/>
  <c r="H54" i="14"/>
  <c r="H55" i="14"/>
  <c r="E79" i="14"/>
  <c r="E33" i="14"/>
  <c r="F66" i="14"/>
  <c r="H23" i="14"/>
  <c r="H24" i="14"/>
  <c r="H22" i="14"/>
  <c r="G66" i="14"/>
  <c r="C77" i="14"/>
  <c r="C35" i="14"/>
  <c r="C80" i="14" s="1"/>
  <c r="H13" i="14"/>
  <c r="H12" i="14"/>
  <c r="H11" i="14"/>
  <c r="D82" i="14"/>
  <c r="D80" i="14"/>
  <c r="C81" i="17"/>
  <c r="H65" i="17"/>
  <c r="H63" i="17"/>
  <c r="D78" i="17"/>
  <c r="H56" i="17"/>
  <c r="H53" i="17"/>
  <c r="H48" i="17"/>
  <c r="H46" i="17"/>
  <c r="E79" i="17"/>
  <c r="E78" i="17"/>
  <c r="H25" i="17"/>
  <c r="H17" i="17"/>
  <c r="H18" i="17"/>
  <c r="H19" i="17"/>
  <c r="H12" i="17"/>
  <c r="H10" i="17"/>
  <c r="H11" i="17"/>
  <c r="F66" i="17"/>
  <c r="D78" i="8"/>
  <c r="E79" i="8"/>
  <c r="H13" i="8"/>
  <c r="H12" i="8"/>
  <c r="H11" i="8"/>
  <c r="C70" i="11"/>
  <c r="C74" i="11" s="1"/>
  <c r="C93" i="11" s="1"/>
  <c r="E68" i="11"/>
  <c r="E78" i="11" s="1"/>
  <c r="H55" i="11"/>
  <c r="H56" i="11"/>
  <c r="H54" i="11"/>
  <c r="H53" i="11"/>
  <c r="E79" i="11"/>
  <c r="H64" i="7"/>
  <c r="E68" i="7"/>
  <c r="E78" i="7"/>
  <c r="E79" i="7"/>
  <c r="C82" i="7"/>
  <c r="C80" i="7"/>
  <c r="H55" i="13"/>
  <c r="H54" i="13"/>
  <c r="E78" i="13"/>
  <c r="E79" i="13"/>
  <c r="H24" i="13"/>
  <c r="H17" i="13"/>
  <c r="H18" i="13"/>
  <c r="H19" i="13"/>
  <c r="H13" i="13"/>
  <c r="H11" i="13"/>
  <c r="H12" i="13"/>
  <c r="H10" i="13"/>
  <c r="H63" i="6"/>
  <c r="H64" i="6"/>
  <c r="G53" i="9"/>
  <c r="G11" i="9" s="1"/>
  <c r="E78" i="6"/>
  <c r="E79" i="6"/>
  <c r="H18" i="6"/>
  <c r="H11" i="6"/>
  <c r="H10" i="6"/>
  <c r="F17" i="9"/>
  <c r="F23" i="9" s="1"/>
  <c r="C82" i="24"/>
  <c r="C80" i="24"/>
  <c r="D82" i="24"/>
  <c r="D80" i="24"/>
  <c r="C77" i="23"/>
  <c r="D82" i="23"/>
  <c r="D80" i="23"/>
  <c r="C82" i="23"/>
  <c r="C80" i="23"/>
  <c r="H66" i="23"/>
  <c r="E93" i="29"/>
  <c r="E74" i="29"/>
  <c r="E35" i="29"/>
  <c r="E70" i="30"/>
  <c r="D74" i="30"/>
  <c r="C93" i="29"/>
  <c r="C77" i="29"/>
  <c r="E35" i="30"/>
  <c r="E77" i="29"/>
  <c r="H66" i="29"/>
  <c r="D77" i="29"/>
  <c r="E70" i="29"/>
  <c r="E35" i="27"/>
  <c r="C93" i="26"/>
  <c r="C77" i="26"/>
  <c r="E35" i="26"/>
  <c r="E74" i="27"/>
  <c r="E77" i="27" s="1"/>
  <c r="E93" i="27"/>
  <c r="E70" i="26"/>
  <c r="E77" i="28"/>
  <c r="H66" i="26"/>
  <c r="E93" i="26"/>
  <c r="E74" i="26"/>
  <c r="E77" i="26" s="1"/>
  <c r="H66" i="27"/>
  <c r="D77" i="27"/>
  <c r="E35" i="28"/>
  <c r="E93" i="28"/>
  <c r="E74" i="28"/>
  <c r="D77" i="28"/>
  <c r="E35" i="24"/>
  <c r="E70" i="24"/>
  <c r="D74" i="24"/>
  <c r="D74" i="23"/>
  <c r="E70" i="23"/>
  <c r="H66" i="25"/>
  <c r="E35" i="23"/>
  <c r="E35" i="25"/>
  <c r="E93" i="25"/>
  <c r="E74" i="25"/>
  <c r="E77" i="25" s="1"/>
  <c r="G21" i="9"/>
  <c r="F21" i="9"/>
  <c r="C77" i="22"/>
  <c r="C35" i="22"/>
  <c r="H66" i="22"/>
  <c r="H56" i="22"/>
  <c r="H55" i="22"/>
  <c r="H54" i="22"/>
  <c r="H53" i="22"/>
  <c r="H62" i="22"/>
  <c r="D74" i="22"/>
  <c r="E70" i="22"/>
  <c r="F66" i="22"/>
  <c r="E33" i="22"/>
  <c r="H48" i="22"/>
  <c r="H19" i="22"/>
  <c r="H17" i="22"/>
  <c r="H42" i="18"/>
  <c r="H41" i="18"/>
  <c r="H40" i="18"/>
  <c r="H39" i="18"/>
  <c r="H31" i="18"/>
  <c r="H29" i="18"/>
  <c r="H28" i="18"/>
  <c r="E70" i="18"/>
  <c r="D74" i="18"/>
  <c r="D77" i="18" s="1"/>
  <c r="G66" i="18"/>
  <c r="E33" i="18"/>
  <c r="E83" i="18" s="1"/>
  <c r="D35" i="18"/>
  <c r="H30" i="18"/>
  <c r="H19" i="18"/>
  <c r="H18" i="18"/>
  <c r="H17" i="18"/>
  <c r="H16" i="18"/>
  <c r="D70" i="19"/>
  <c r="F66" i="19"/>
  <c r="H24" i="19"/>
  <c r="H46" i="19"/>
  <c r="H22" i="19"/>
  <c r="H25" i="19"/>
  <c r="H19" i="19"/>
  <c r="C77" i="19"/>
  <c r="C35" i="19"/>
  <c r="H31" i="19"/>
  <c r="H30" i="19"/>
  <c r="H29" i="19"/>
  <c r="H28" i="19"/>
  <c r="D35" i="19"/>
  <c r="E33" i="19"/>
  <c r="E83" i="19" s="1"/>
  <c r="H18" i="19"/>
  <c r="H16" i="19"/>
  <c r="C77" i="20"/>
  <c r="C35" i="20"/>
  <c r="H56" i="20"/>
  <c r="H55" i="20"/>
  <c r="H54" i="20"/>
  <c r="H53" i="20"/>
  <c r="H62" i="20"/>
  <c r="D74" i="20"/>
  <c r="E70" i="20"/>
  <c r="F66" i="20"/>
  <c r="E33" i="20"/>
  <c r="E83" i="20" s="1"/>
  <c r="H48" i="20"/>
  <c r="H19" i="20"/>
  <c r="H17" i="20"/>
  <c r="H42" i="8"/>
  <c r="H40" i="8"/>
  <c r="H41" i="8"/>
  <c r="E36" i="9"/>
  <c r="E5" i="9" s="1"/>
  <c r="C35" i="8"/>
  <c r="E45" i="9"/>
  <c r="D45" i="9" s="1"/>
  <c r="D48" i="9" s="1"/>
  <c r="D10" i="9" s="1"/>
  <c r="H64" i="8"/>
  <c r="H31" i="8"/>
  <c r="H30" i="8"/>
  <c r="H29" i="8"/>
  <c r="H28" i="8"/>
  <c r="D35" i="8"/>
  <c r="E33" i="8"/>
  <c r="E83" i="8" s="1"/>
  <c r="E28" i="9"/>
  <c r="D28" i="9" s="1"/>
  <c r="D31" i="9" s="1"/>
  <c r="D4" i="9" s="1"/>
  <c r="G66" i="8"/>
  <c r="H48" i="8"/>
  <c r="H62" i="8"/>
  <c r="C70" i="8"/>
  <c r="C74" i="8" s="1"/>
  <c r="C93" i="8" s="1"/>
  <c r="H65" i="8"/>
  <c r="D74" i="8"/>
  <c r="E68" i="8"/>
  <c r="E78" i="8" s="1"/>
  <c r="H46" i="8"/>
  <c r="F66" i="8"/>
  <c r="H63" i="8"/>
  <c r="H39" i="8"/>
  <c r="H42" i="7"/>
  <c r="H41" i="7"/>
  <c r="H40" i="7"/>
  <c r="H39" i="7"/>
  <c r="G66" i="7"/>
  <c r="E33" i="7"/>
  <c r="E83" i="7" s="1"/>
  <c r="D35" i="7"/>
  <c r="F28" i="9"/>
  <c r="H10" i="7"/>
  <c r="E70" i="7"/>
  <c r="D74" i="7"/>
  <c r="D77" i="7" s="1"/>
  <c r="H19" i="7"/>
  <c r="H18" i="7"/>
  <c r="H17" i="7"/>
  <c r="H16" i="7"/>
  <c r="H13" i="7"/>
  <c r="D74" i="6"/>
  <c r="D77" i="6" s="1"/>
  <c r="E70" i="6"/>
  <c r="H41" i="6"/>
  <c r="H39" i="6"/>
  <c r="H49" i="6"/>
  <c r="H22" i="6"/>
  <c r="E68" i="6"/>
  <c r="H48" i="6"/>
  <c r="H42" i="6"/>
  <c r="C77" i="6"/>
  <c r="C35" i="6"/>
  <c r="G45" i="9"/>
  <c r="H45" i="9" s="1"/>
  <c r="H48" i="9" s="1"/>
  <c r="H10" i="9" s="1"/>
  <c r="H47" i="6"/>
  <c r="D35" i="6"/>
  <c r="G28" i="9"/>
  <c r="H28" i="9" s="1"/>
  <c r="E33" i="6"/>
  <c r="E83" i="6" s="1"/>
  <c r="H19" i="6"/>
  <c r="H17" i="6"/>
  <c r="H62" i="6"/>
  <c r="H40" i="6"/>
  <c r="G66" i="6"/>
  <c r="H56" i="6"/>
  <c r="H55" i="6"/>
  <c r="H54" i="6"/>
  <c r="H53" i="6"/>
  <c r="F66" i="6"/>
  <c r="H56" i="1"/>
  <c r="H55" i="1"/>
  <c r="H54" i="1"/>
  <c r="H53" i="1"/>
  <c r="H39" i="1"/>
  <c r="H41" i="1"/>
  <c r="C77" i="1"/>
  <c r="C35" i="1"/>
  <c r="E35" i="1"/>
  <c r="H16" i="1"/>
  <c r="H18" i="1"/>
  <c r="E68" i="1"/>
  <c r="H48" i="1"/>
  <c r="H24" i="1"/>
  <c r="H40" i="1"/>
  <c r="H42" i="1"/>
  <c r="H31" i="9"/>
  <c r="H4" i="9" s="1"/>
  <c r="D70" i="1"/>
  <c r="H66" i="1"/>
  <c r="F66" i="1"/>
  <c r="H17" i="1"/>
  <c r="H19" i="1"/>
  <c r="H42" i="17"/>
  <c r="H40" i="17"/>
  <c r="H41" i="17"/>
  <c r="C77" i="17"/>
  <c r="E46" i="9"/>
  <c r="D46" i="9" s="1"/>
  <c r="C46" i="9" s="1"/>
  <c r="B46" i="9" s="1"/>
  <c r="B48" i="9" s="1"/>
  <c r="B10" i="9" s="1"/>
  <c r="C35" i="17"/>
  <c r="D70" i="17"/>
  <c r="H64" i="17"/>
  <c r="H31" i="17"/>
  <c r="H30" i="17"/>
  <c r="H29" i="17"/>
  <c r="H28" i="17"/>
  <c r="D35" i="17"/>
  <c r="E29" i="9"/>
  <c r="D29" i="9" s="1"/>
  <c r="C29" i="9" s="1"/>
  <c r="B29" i="9" s="1"/>
  <c r="E33" i="17"/>
  <c r="E83" i="17" s="1"/>
  <c r="G66" i="17"/>
  <c r="H39" i="17"/>
  <c r="H28" i="11"/>
  <c r="H42" i="11"/>
  <c r="H41" i="11"/>
  <c r="H40" i="11"/>
  <c r="H39" i="11"/>
  <c r="F66" i="11"/>
  <c r="F46" i="9"/>
  <c r="C35" i="11"/>
  <c r="H30" i="11"/>
  <c r="H31" i="11"/>
  <c r="G66" i="11"/>
  <c r="E33" i="11"/>
  <c r="E83" i="11" s="1"/>
  <c r="D35" i="11"/>
  <c r="F29" i="9"/>
  <c r="E70" i="11"/>
  <c r="D74" i="11"/>
  <c r="H13" i="11"/>
  <c r="H11" i="11"/>
  <c r="D74" i="13"/>
  <c r="E70" i="13"/>
  <c r="H42" i="13"/>
  <c r="H40" i="13"/>
  <c r="H64" i="13"/>
  <c r="H63" i="13"/>
  <c r="H41" i="13"/>
  <c r="C77" i="13"/>
  <c r="C35" i="13"/>
  <c r="G46" i="9"/>
  <c r="H62" i="13"/>
  <c r="H31" i="13"/>
  <c r="H30" i="13"/>
  <c r="H29" i="13"/>
  <c r="H28" i="13"/>
  <c r="D35" i="13"/>
  <c r="D77" i="13"/>
  <c r="E33" i="13"/>
  <c r="E83" i="13" s="1"/>
  <c r="G29" i="9"/>
  <c r="G66" i="13"/>
  <c r="F66" i="13"/>
  <c r="H39" i="13"/>
  <c r="H17" i="9"/>
  <c r="H19" i="14"/>
  <c r="H18" i="14"/>
  <c r="H17" i="14"/>
  <c r="H16" i="14"/>
  <c r="H42" i="14"/>
  <c r="H41" i="14"/>
  <c r="H40" i="14"/>
  <c r="H39" i="14"/>
  <c r="E70" i="14"/>
  <c r="D74" i="14"/>
  <c r="D22" i="9" l="1"/>
  <c r="D16" i="9"/>
  <c r="D19" i="9" s="1"/>
  <c r="C17" i="9"/>
  <c r="C20" i="9" s="1"/>
  <c r="F48" i="9"/>
  <c r="F10" i="9" s="1"/>
  <c r="E17" i="9"/>
  <c r="E23" i="9" s="1"/>
  <c r="C48" i="9"/>
  <c r="C10" i="9" s="1"/>
  <c r="B17" i="9"/>
  <c r="B20" i="9" s="1"/>
  <c r="H16" i="9"/>
  <c r="H22" i="9" s="1"/>
  <c r="G17" i="9"/>
  <c r="G23" i="9" s="1"/>
  <c r="B16" i="9"/>
  <c r="B19" i="9" s="1"/>
  <c r="C31" i="9"/>
  <c r="C4" i="9" s="1"/>
  <c r="H23" i="9"/>
  <c r="D17" i="9"/>
  <c r="D20" i="9" s="1"/>
  <c r="D23" i="9"/>
  <c r="C82" i="20"/>
  <c r="C80" i="20"/>
  <c r="H66" i="20"/>
  <c r="H66" i="19"/>
  <c r="C82" i="19"/>
  <c r="C80" i="19"/>
  <c r="D82" i="19"/>
  <c r="D80" i="19"/>
  <c r="D82" i="18"/>
  <c r="D80" i="18"/>
  <c r="E35" i="14"/>
  <c r="E80" i="14" s="1"/>
  <c r="C82" i="14"/>
  <c r="E83" i="14"/>
  <c r="H66" i="14"/>
  <c r="E82" i="14"/>
  <c r="D82" i="17"/>
  <c r="D80" i="17"/>
  <c r="C82" i="17"/>
  <c r="C80" i="17"/>
  <c r="E70" i="8"/>
  <c r="C77" i="8"/>
  <c r="D82" i="8"/>
  <c r="D80" i="8"/>
  <c r="C82" i="8"/>
  <c r="C80" i="8"/>
  <c r="C77" i="11"/>
  <c r="C82" i="11"/>
  <c r="C80" i="11"/>
  <c r="D82" i="11"/>
  <c r="D80" i="11"/>
  <c r="D82" i="7"/>
  <c r="D80" i="7"/>
  <c r="C82" i="13"/>
  <c r="C80" i="13"/>
  <c r="D82" i="13"/>
  <c r="D80" i="13"/>
  <c r="H66" i="6"/>
  <c r="C82" i="6"/>
  <c r="C80" i="6"/>
  <c r="D82" i="6"/>
  <c r="D80" i="6"/>
  <c r="G31" i="9"/>
  <c r="G4" i="9" s="1"/>
  <c r="E82" i="24"/>
  <c r="E80" i="24"/>
  <c r="E82" i="23"/>
  <c r="E80" i="23"/>
  <c r="E74" i="30"/>
  <c r="E77" i="30" s="1"/>
  <c r="E93" i="30"/>
  <c r="D77" i="30"/>
  <c r="E74" i="24"/>
  <c r="E77" i="24" s="1"/>
  <c r="E93" i="24"/>
  <c r="D77" i="24"/>
  <c r="E93" i="23"/>
  <c r="E74" i="23"/>
  <c r="E77" i="23" s="1"/>
  <c r="D77" i="23"/>
  <c r="E35" i="22"/>
  <c r="E77" i="22"/>
  <c r="E93" i="22"/>
  <c r="E74" i="22"/>
  <c r="D77" i="22"/>
  <c r="E35" i="18"/>
  <c r="E74" i="18"/>
  <c r="E77" i="18" s="1"/>
  <c r="E93" i="18"/>
  <c r="H66" i="18"/>
  <c r="E35" i="19"/>
  <c r="D74" i="19"/>
  <c r="E70" i="19"/>
  <c r="E35" i="20"/>
  <c r="E93" i="20"/>
  <c r="E74" i="20"/>
  <c r="E77" i="20" s="1"/>
  <c r="D77" i="20"/>
  <c r="E35" i="8"/>
  <c r="E48" i="9"/>
  <c r="E10" i="9" s="1"/>
  <c r="E93" i="8"/>
  <c r="E74" i="8"/>
  <c r="E77" i="8" s="1"/>
  <c r="E31" i="9"/>
  <c r="E4" i="9" s="1"/>
  <c r="D77" i="8"/>
  <c r="H66" i="8"/>
  <c r="H66" i="7"/>
  <c r="F31" i="9"/>
  <c r="F4" i="9" s="1"/>
  <c r="E74" i="7"/>
  <c r="E77" i="7" s="1"/>
  <c r="E93" i="7"/>
  <c r="E35" i="7"/>
  <c r="E93" i="6"/>
  <c r="E74" i="6"/>
  <c r="E77" i="6" s="1"/>
  <c r="G48" i="9"/>
  <c r="G10" i="9" s="1"/>
  <c r="E35" i="6"/>
  <c r="D74" i="1"/>
  <c r="E70" i="1"/>
  <c r="H66" i="17"/>
  <c r="D74" i="17"/>
  <c r="E70" i="17"/>
  <c r="E35" i="17"/>
  <c r="E35" i="11"/>
  <c r="E74" i="11"/>
  <c r="E77" i="11" s="1"/>
  <c r="E93" i="11"/>
  <c r="H66" i="11"/>
  <c r="D77" i="11"/>
  <c r="H66" i="13"/>
  <c r="E93" i="13"/>
  <c r="E74" i="13"/>
  <c r="E77" i="13" s="1"/>
  <c r="E35" i="13"/>
  <c r="E74" i="14"/>
  <c r="E77" i="14" s="1"/>
  <c r="E93" i="14"/>
  <c r="D77" i="14"/>
  <c r="F9" i="9"/>
  <c r="F15" i="9" s="1"/>
  <c r="G9" i="9"/>
  <c r="G15" i="9" s="1"/>
  <c r="H9" i="9"/>
  <c r="H15" i="9" s="1"/>
  <c r="E9" i="9"/>
  <c r="E15" i="9" s="1"/>
  <c r="B22" i="9" l="1"/>
  <c r="B23" i="9"/>
  <c r="C23" i="9"/>
  <c r="G22" i="9"/>
  <c r="F16" i="9"/>
  <c r="F22" i="9"/>
  <c r="C22" i="9"/>
  <c r="C16" i="9"/>
  <c r="C19" i="9" s="1"/>
  <c r="E82" i="20"/>
  <c r="E80" i="20"/>
  <c r="E82" i="19"/>
  <c r="E80" i="19"/>
  <c r="E82" i="18"/>
  <c r="E80" i="18"/>
  <c r="E82" i="17"/>
  <c r="E80" i="17"/>
  <c r="E82" i="8"/>
  <c r="E80" i="8"/>
  <c r="E82" i="11"/>
  <c r="E80" i="11"/>
  <c r="E82" i="7"/>
  <c r="E80" i="7"/>
  <c r="E82" i="13"/>
  <c r="E80" i="13"/>
  <c r="E82" i="6"/>
  <c r="E80" i="6"/>
  <c r="E93" i="19"/>
  <c r="E74" i="19"/>
  <c r="E77" i="19" s="1"/>
  <c r="D77" i="19"/>
  <c r="G16" i="9"/>
  <c r="E93" i="1"/>
  <c r="E74" i="1"/>
  <c r="E77" i="1" s="1"/>
  <c r="D77" i="1"/>
  <c r="E93" i="17"/>
  <c r="E74" i="17"/>
  <c r="E77" i="17" s="1"/>
  <c r="D77" i="17"/>
  <c r="H20" i="9" l="1"/>
  <c r="F20" i="9"/>
  <c r="E16" i="9"/>
  <c r="E22" i="9" s="1"/>
  <c r="G20" i="9" l="1"/>
  <c r="E20" i="9"/>
  <c r="E19" i="9"/>
  <c r="H19" i="9"/>
  <c r="G19" i="9"/>
  <c r="F19" i="9"/>
</calcChain>
</file>

<file path=xl/sharedStrings.xml><?xml version="1.0" encoding="utf-8"?>
<sst xmlns="http://schemas.openxmlformats.org/spreadsheetml/2006/main" count="2297" uniqueCount="142">
  <si>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</si>
  <si>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</si>
  <si>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</si>
  <si>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</si>
  <si>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</si>
  <si>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</si>
  <si>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</si>
  <si>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</si>
  <si>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</si>
  <si>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</si>
  <si>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</si>
  <si>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</si>
  <si>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</si>
  <si>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</si>
  <si>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</si>
  <si>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</si>
  <si>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</si>
  <si>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</si>
  <si>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</si>
  <si>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</si>
  <si>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</si>
  <si>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</si>
  <si>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</si>
  <si>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</si>
  <si>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</si>
  <si>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</si>
  <si>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</si>
  <si>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</si>
  <si>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</si>
  <si>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</si>
  <si>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</si>
  <si>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</si>
  <si>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</si>
  <si>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</si>
  <si>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</si>
  <si>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</si>
  <si>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</si>
  <si>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</si>
  <si>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</si>
  <si>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</si>
  <si>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</si>
  <si>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</si>
  <si>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</si>
  <si>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</si>
  <si>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</si>
  <si>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</si>
  <si>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</si>
  <si>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</si>
  <si>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</si>
  <si>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</si>
  <si>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</si>
  <si>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</si>
  <si>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</si>
  <si>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</si>
  <si>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</si>
  <si>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</si>
  <si>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</si>
  <si>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</si>
  <si>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</si>
  <si>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</si>
  <si>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</si>
  <si>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</si>
  <si>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</si>
  <si>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</si>
  <si>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</si>
  <si>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</si>
  <si>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</si>
  <si>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</si>
  <si>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</si>
  <si>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</si>
  <si>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</si>
  <si>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</si>
  <si>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</si>
  <si>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</si>
  <si>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</si>
  <si>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</si>
  <si>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</si>
  <si>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</si>
  <si>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</si>
  <si>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</si>
  <si>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</si>
  <si>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</si>
  <si>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</si>
  <si>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</si>
  <si>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</si>
  <si>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</si>
  <si>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</si>
  <si>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</si>
  <si>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 transferred in</t>
  </si>
  <si>
    <t xml:space="preserve">NAME OF ORGANIZATION: </t>
  </si>
  <si>
    <t>percentage in each health</t>
  </si>
  <si>
    <t xml:space="preserve">DATE OF REPORT:  </t>
  </si>
  <si>
    <t>category</t>
  </si>
  <si>
    <t>Animals spayed or neutered</t>
  </si>
  <si>
    <t>save rate</t>
  </si>
  <si>
    <t>total</t>
  </si>
  <si>
    <t>cats s/ned</t>
  </si>
  <si>
    <t>dogs s/ned</t>
  </si>
  <si>
    <r>
      <t>Live Release Rate (</t>
    </r>
    <r>
      <rPr>
        <b/>
        <sz val="11"/>
        <rFont val="Times New Roman"/>
        <family val="1"/>
      </rPr>
      <t>LLR</t>
    </r>
    <r>
      <rPr>
        <sz val="11"/>
        <rFont val="Times New Roman"/>
        <family val="1"/>
      </rPr>
      <t>) % of all outcomes Excludes Owner-Requested Euthanasia and Spay/Neuter</t>
    </r>
  </si>
  <si>
    <r>
      <t>Modified Live Release Rate (</t>
    </r>
    <r>
      <rPr>
        <b/>
        <sz val="11"/>
        <rFont val="Times New Roman"/>
        <family val="1"/>
      </rPr>
      <t>MLLR</t>
    </r>
    <r>
      <rPr>
        <sz val="11"/>
        <rFont val="Times New Roman"/>
        <family val="1"/>
      </rPr>
      <t>) % of all outcomes Includes Owner-Requested Euthanasia Excludes Spay/Neuter</t>
    </r>
  </si>
  <si>
    <r>
      <t>% of adjusted intake Returned to Owners (</t>
    </r>
    <r>
      <rPr>
        <b/>
        <sz val="11"/>
        <rFont val="Times New Roman"/>
        <family val="1"/>
      </rPr>
      <t>RTO</t>
    </r>
    <r>
      <rPr>
        <sz val="11"/>
        <rFont val="Times New Roman"/>
        <family val="1"/>
      </rPr>
      <t>)</t>
    </r>
  </si>
  <si>
    <r>
      <t>% of all Euthanasia that are cats (</t>
    </r>
    <r>
      <rPr>
        <b/>
        <sz val="11"/>
        <rFont val="Times New Roman"/>
        <family val="1"/>
      </rPr>
      <t>cat deaths</t>
    </r>
    <r>
      <rPr>
        <sz val="11"/>
        <rFont val="Times New Roman"/>
        <family val="1"/>
      </rPr>
      <t>)</t>
    </r>
  </si>
  <si>
    <t>% of adjusted intake transferred in</t>
  </si>
  <si>
    <r>
      <t>% of beginning count and intake released alive (</t>
    </r>
    <r>
      <rPr>
        <b/>
        <sz val="11"/>
        <rFont val="Times New Roman"/>
        <family val="1"/>
      </rPr>
      <t>Save Rate</t>
    </r>
    <r>
      <rPr>
        <sz val="11"/>
        <rFont val="Times New Roman"/>
        <family val="1"/>
      </rPr>
      <t>)</t>
    </r>
  </si>
  <si>
    <r>
      <t>Live Release Rate (</t>
    </r>
    <r>
      <rPr>
        <b/>
        <sz val="9"/>
        <rFont val="Calibri"/>
        <family val="2"/>
        <scheme val="minor"/>
      </rPr>
      <t>LLR</t>
    </r>
    <r>
      <rPr>
        <sz val="9"/>
        <rFont val="Calibri"/>
        <family val="2"/>
        <scheme val="minor"/>
      </rPr>
      <t>) % of all outcomes Excludes Owner-Requested Euthanasia and Spay/Neuter</t>
    </r>
  </si>
  <si>
    <r>
      <t>Modified Live Release Rate (</t>
    </r>
    <r>
      <rPr>
        <b/>
        <sz val="9"/>
        <rFont val="Calibri"/>
        <family val="2"/>
        <scheme val="minor"/>
      </rPr>
      <t>MLLR</t>
    </r>
    <r>
      <rPr>
        <sz val="9"/>
        <rFont val="Calibri"/>
        <family val="2"/>
        <scheme val="minor"/>
      </rPr>
      <t>) % of all outcomes Includes Owner-Requested Euthanasia Excludes Spay/Neuter</t>
    </r>
  </si>
  <si>
    <r>
      <t>% of adjusted intake Returned to Owners (</t>
    </r>
    <r>
      <rPr>
        <b/>
        <sz val="9"/>
        <rFont val="Calibri"/>
        <family val="2"/>
        <scheme val="minor"/>
      </rPr>
      <t>RTO</t>
    </r>
    <r>
      <rPr>
        <sz val="9"/>
        <rFont val="Calibri"/>
        <family val="2"/>
        <scheme val="minor"/>
      </rPr>
      <t>)</t>
    </r>
  </si>
  <si>
    <r>
      <t>% of all Euthanasia that are cats (</t>
    </r>
    <r>
      <rPr>
        <b/>
        <sz val="9"/>
        <rFont val="Calibri"/>
        <family val="2"/>
        <scheme val="minor"/>
      </rPr>
      <t>cat deaths</t>
    </r>
    <r>
      <rPr>
        <sz val="9"/>
        <rFont val="Calibri"/>
        <family val="2"/>
        <scheme val="minor"/>
      </rPr>
      <t>)</t>
    </r>
  </si>
  <si>
    <r>
      <t>% of beginning count and intake released alive (</t>
    </r>
    <r>
      <rPr>
        <b/>
        <sz val="9"/>
        <rFont val="Calibri"/>
        <family val="2"/>
        <scheme val="minor"/>
      </rPr>
      <t>Save Rate</t>
    </r>
    <r>
      <rPr>
        <sz val="9"/>
        <rFont val="Calibri"/>
        <family val="2"/>
        <scheme val="minor"/>
      </rPr>
      <t>)</t>
    </r>
  </si>
  <si>
    <t>1/2006 to 12/2006</t>
  </si>
  <si>
    <t>1/2007 to 12/2007</t>
  </si>
  <si>
    <t>Albuquerque Animal Welfare Dept.</t>
  </si>
  <si>
    <t>January 2011 - December 2011</t>
  </si>
  <si>
    <t>Animal Humane New Mexico</t>
  </si>
  <si>
    <r>
      <t>OUTGOING TRANSFERS</t>
    </r>
    <r>
      <rPr>
        <i/>
        <sz val="9"/>
        <rFont val="Times New Roman"/>
        <family val="1"/>
      </rPr>
      <t>Community/Coalition (specify orgs)</t>
    </r>
  </si>
  <si>
    <t>TOTAL OUTGOING TRANSFERS to Orgs outside Community/Coalition</t>
  </si>
  <si>
    <t>TOTAL OUTGOING TRANSFERS to Orgs within Community/Coalition</t>
  </si>
  <si>
    <t>ADOPTIONS (only dogs and cats adopted by the public)</t>
  </si>
  <si>
    <t>Involving Dogs and Cats from Animal Control and Traditional Shelters in Project</t>
  </si>
  <si>
    <t>Subtotal Adoptions Involving Dogs and Cats from Animal Control and Traditional Shelters</t>
  </si>
  <si>
    <t>Involving Dogs and Cats From the Public and Other Organizations</t>
  </si>
  <si>
    <t>January 2010 - December 2010</t>
  </si>
  <si>
    <r>
      <t xml:space="preserve">ADOPTIONS </t>
    </r>
    <r>
      <rPr>
        <sz val="8"/>
        <color rgb="FF000000"/>
        <rFont val="Times New Roman"/>
        <family val="1"/>
      </rPr>
      <t>(only dogs and cats adopted by the public)</t>
    </r>
  </si>
  <si>
    <t>Subtotal Adoptions Involving Dogs and Cats From the Public and Other Organizations</t>
  </si>
  <si>
    <t>TOTAL OUTGOING TRANSFERS to Non-Partner Orgs</t>
  </si>
  <si>
    <t>January 2009 - December 2009</t>
  </si>
  <si>
    <t>YEAR: 2012</t>
  </si>
  <si>
    <r>
      <t xml:space="preserve">ADOPTIONS </t>
    </r>
    <r>
      <rPr>
        <sz val="8"/>
        <color rgb="FF000000"/>
        <rFont val="Arial"/>
        <family val="2"/>
      </rPr>
      <t>(only dogs and cats adopted by the public)</t>
    </r>
  </si>
  <si>
    <t>Involving Dogs and Cats from Animal Control Agencies in Project</t>
  </si>
  <si>
    <t>Subtotal Adoptions Involving Dogs and Cats from Animal Control</t>
  </si>
  <si>
    <r>
      <t xml:space="preserve">TOTAL OUTGOING TRANSFERS </t>
    </r>
    <r>
      <rPr>
        <sz val="8"/>
        <color rgb="FF000000"/>
        <rFont val="Arial Bold Italic"/>
      </rPr>
      <t>to Orgs within Target Community</t>
    </r>
  </si>
  <si>
    <r>
      <t xml:space="preserve">TOTAL OUTGOING TRANSFERS </t>
    </r>
    <r>
      <rPr>
        <sz val="8"/>
        <color rgb="FF000000"/>
        <rFont val="Arial Bold Italic"/>
      </rPr>
      <t>to Orgs outside Target Community</t>
    </r>
  </si>
  <si>
    <t>AG Groups</t>
  </si>
  <si>
    <t>OUTGOING TRANSFERS to Organizations within Community/Coalition  (specify orgs)</t>
  </si>
  <si>
    <t>% cats intake</t>
  </si>
  <si>
    <t>% dog RTO</t>
  </si>
  <si>
    <t>dogs RTO</t>
  </si>
  <si>
    <t>http://www.asilomaraccords.org/participating_organizations.html#NewMexico</t>
  </si>
  <si>
    <t>http://www.cabq.gov/pets</t>
  </si>
  <si>
    <t>http://animalhumanenm.org/</t>
  </si>
  <si>
    <t>Sources:</t>
  </si>
  <si>
    <r>
      <t xml:space="preserve">interpolated figures are in </t>
    </r>
    <r>
      <rPr>
        <sz val="10"/>
        <color rgb="FFFF0000"/>
        <rFont val="Arial"/>
        <family val="2"/>
      </rPr>
      <t>red text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</si>
</sst>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
    <numFmt numFmtId="166" formatCode="0.0%"/>
  </numFmts>
  <fonts count="94">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i/>
      <sz val="10"/>
      <name val="Arial"/>
      <family val="2"/>
    </font>
    <font>
      <b/>
      <sz val="11"/>
      <name val="Times New Roman"/>
      <family val="1"/>
    </font>
    <font>
      <sz val="9"/>
      <name val="Calibri"/>
      <family val="2"/>
      <scheme val="minor"/>
    </font>
    <font>
      <b/>
      <sz val="9"/>
      <name val="Calibri"/>
      <family val="2"/>
      <scheme val="minor"/>
    </font>
    <font>
      <sz val="8"/>
      <color rgb="FFFF0000"/>
      <name val="Times New Roman Bold"/>
    </font>
    <font>
      <sz val="8"/>
      <color rgb="FFFF0000"/>
      <name val="Times New Roman"/>
      <family val="1"/>
    </font>
    <font>
      <sz val="8"/>
      <color rgb="FF000000"/>
      <name val="Arial Bold"/>
    </font>
    <font>
      <sz val="8"/>
      <color rgb="FF000000"/>
      <name val="Arial"/>
      <family val="2"/>
    </font>
    <font>
      <sz val="8"/>
      <color rgb="FF000000"/>
      <name val="Times New Roman Italic"/>
    </font>
    <font>
      <sz val="8"/>
      <color rgb="FF000000"/>
      <name val="Arial Italic"/>
    </font>
    <font>
      <sz val="8"/>
      <color rgb="FF000000"/>
      <name val="Arial Bold Italic"/>
    </font>
    <font>
      <sz val="10"/>
      <color rgb="FFFF0000"/>
      <name val="MS Sans Serif"/>
      <family val="2"/>
    </font>
    <font>
      <sz val="10"/>
      <name val="Calibri"/>
      <family val="2"/>
      <scheme val="minor"/>
    </font>
    <font>
      <sz val="10"/>
      <color rgb="FFFF0000"/>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6394">
    <xf numFmtId="0" fontId="0" fillId="0" borderId="0"/>
    <xf numFmtId="9" fontId="38" fillId="0" borderId="0" applyFon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12" applyNumberFormat="0" applyAlignment="0" applyProtection="0"/>
    <xf numFmtId="0" fontId="47" fillId="6" borderId="13" applyNumberFormat="0" applyAlignment="0" applyProtection="0"/>
    <xf numFmtId="0" fontId="48" fillId="6" borderId="12" applyNumberFormat="0" applyAlignment="0" applyProtection="0"/>
    <xf numFmtId="0" fontId="50" fillId="7" borderId="15" applyNumberFormat="0" applyAlignment="0" applyProtection="0"/>
    <xf numFmtId="0" fontId="5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60" fillId="0" borderId="0"/>
    <xf numFmtId="0" fontId="2"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8" fillId="0" borderId="0"/>
    <xf numFmtId="0" fontId="59" fillId="0" borderId="0"/>
    <xf numFmtId="0" fontId="20"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2" fillId="0" borderId="0"/>
    <xf numFmtId="0" fontId="2" fillId="0" borderId="0"/>
    <xf numFmtId="0" fontId="60" fillId="0" borderId="0"/>
    <xf numFmtId="0" fontId="2" fillId="0" borderId="0"/>
    <xf numFmtId="0" fontId="2" fillId="0" borderId="0"/>
    <xf numFmtId="0" fontId="60" fillId="0" borderId="0"/>
    <xf numFmtId="0" fontId="58" fillId="0" borderId="0"/>
    <xf numFmtId="0" fontId="2" fillId="0" borderId="0"/>
    <xf numFmtId="0" fontId="2" fillId="0" borderId="0"/>
    <xf numFmtId="0" fontId="2" fillId="0" borderId="0"/>
    <xf numFmtId="0" fontId="60" fillId="0" borderId="0"/>
    <xf numFmtId="0" fontId="2" fillId="0" borderId="0"/>
    <xf numFmtId="0" fontId="59"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8" fillId="0" borderId="0"/>
    <xf numFmtId="0" fontId="2" fillId="0" borderId="0"/>
    <xf numFmtId="0" fontId="60" fillId="0" borderId="0"/>
    <xf numFmtId="0" fontId="2" fillId="0" borderId="0"/>
    <xf numFmtId="0" fontId="2" fillId="0" borderId="0"/>
    <xf numFmtId="0" fontId="60" fillId="0" borderId="0"/>
    <xf numFmtId="0" fontId="60" fillId="0" borderId="0"/>
    <xf numFmtId="0" fontId="2" fillId="0" borderId="0"/>
    <xf numFmtId="0" fontId="2" fillId="0" borderId="0"/>
    <xf numFmtId="0" fontId="60" fillId="0" borderId="0"/>
    <xf numFmtId="0" fontId="58" fillId="0" borderId="0"/>
    <xf numFmtId="0" fontId="60" fillId="0" borderId="0"/>
    <xf numFmtId="0" fontId="58" fillId="0" borderId="0"/>
    <xf numFmtId="0" fontId="2" fillId="0" borderId="0"/>
    <xf numFmtId="0" fontId="2" fillId="0" borderId="0"/>
    <xf numFmtId="0" fontId="2" fillId="0" borderId="0"/>
    <xf numFmtId="0" fontId="60" fillId="0" borderId="0"/>
    <xf numFmtId="0" fontId="2" fillId="0" borderId="0"/>
    <xf numFmtId="0" fontId="60" fillId="0" borderId="0"/>
    <xf numFmtId="0" fontId="2" fillId="0" borderId="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2" fillId="0" borderId="0"/>
    <xf numFmtId="0" fontId="2" fillId="0" borderId="0"/>
    <xf numFmtId="0" fontId="2" fillId="0" borderId="0"/>
    <xf numFmtId="0" fontId="59" fillId="0" borderId="0"/>
    <xf numFmtId="0" fontId="20" fillId="0" borderId="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59" fillId="0" borderId="0"/>
    <xf numFmtId="0" fontId="62" fillId="36" borderId="0" applyNumberFormat="0" applyBorder="0" applyAlignment="0" applyProtection="0"/>
    <xf numFmtId="0" fontId="62" fillId="36" borderId="0" applyNumberFormat="0" applyBorder="0" applyAlignment="0" applyProtection="0"/>
    <xf numFmtId="0" fontId="59" fillId="0" borderId="0"/>
    <xf numFmtId="0" fontId="62" fillId="39"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6" fillId="52" borderId="21" applyNumberFormat="0" applyAlignment="0" applyProtection="0"/>
    <xf numFmtId="0" fontId="66" fillId="52" borderId="21" applyNumberFormat="0" applyAlignment="0" applyProtection="0"/>
    <xf numFmtId="0" fontId="5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8" fillId="35" borderId="0" applyNumberFormat="0" applyBorder="0" applyAlignment="0" applyProtection="0"/>
    <xf numFmtId="0" fontId="40" fillId="0" borderId="9"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41" fillId="0" borderId="10"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42" fillId="0" borderId="11" applyNumberFormat="0" applyFill="0" applyAlignment="0" applyProtection="0"/>
    <xf numFmtId="0" fontId="71" fillId="0" borderId="24" applyNumberFormat="0" applyFill="0" applyAlignment="0" applyProtection="0"/>
    <xf numFmtId="0" fontId="71" fillId="0" borderId="24" applyNumberFormat="0" applyFill="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38" borderId="20" applyNumberFormat="0" applyAlignment="0" applyProtection="0"/>
    <xf numFmtId="0" fontId="72" fillId="38" borderId="20" applyNumberFormat="0" applyAlignment="0" applyProtection="0"/>
    <xf numFmtId="0" fontId="49" fillId="0" borderId="14"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4" fillId="53" borderId="0" applyNumberFormat="0" applyBorder="0" applyAlignment="0" applyProtection="0"/>
    <xf numFmtId="0" fontId="74" fillId="53" borderId="0" applyNumberFormat="0" applyBorder="0" applyAlignment="0" applyProtection="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75" fillId="51" borderId="27" applyNumberFormat="0" applyAlignment="0" applyProtection="0"/>
    <xf numFmtId="0" fontId="75" fillId="51" borderId="27" applyNumberFormat="0" applyAlignment="0" applyProtection="0"/>
    <xf numFmtId="0" fontId="39"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3" fillId="0" borderId="17"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59" fillId="0" borderId="0"/>
    <xf numFmtId="0" fontId="59" fillId="0" borderId="0"/>
    <xf numFmtId="0" fontId="59" fillId="0" borderId="0"/>
    <xf numFmtId="0" fontId="2" fillId="0" borderId="0"/>
    <xf numFmtId="0" fontId="62" fillId="38" borderId="0" applyNumberFormat="0" applyBorder="0" applyAlignment="0" applyProtection="0"/>
    <xf numFmtId="0" fontId="67" fillId="0" borderId="0" applyNumberFormat="0" applyFill="0" applyBorder="0" applyAlignment="0" applyProtection="0"/>
    <xf numFmtId="0" fontId="66" fillId="52" borderId="21" applyNumberFormat="0" applyAlignment="0" applyProtection="0"/>
    <xf numFmtId="0" fontId="63" fillId="50" borderId="0" applyNumberFormat="0" applyBorder="0" applyAlignment="0" applyProtection="0"/>
    <xf numFmtId="0" fontId="63" fillId="49" borderId="0" applyNumberFormat="0" applyBorder="0" applyAlignment="0" applyProtection="0"/>
    <xf numFmtId="0" fontId="70" fillId="0" borderId="23" applyNumberFormat="0" applyFill="0" applyAlignment="0" applyProtection="0"/>
    <xf numFmtId="0" fontId="62" fillId="42" borderId="0" applyNumberFormat="0" applyBorder="0" applyAlignment="0" applyProtection="0"/>
    <xf numFmtId="0" fontId="63" fillId="46" borderId="0" applyNumberFormat="0" applyBorder="0" applyAlignment="0" applyProtection="0"/>
    <xf numFmtId="0" fontId="62" fillId="41" borderId="0" applyNumberFormat="0" applyBorder="0" applyAlignment="0" applyProtection="0"/>
    <xf numFmtId="0" fontId="77" fillId="0" borderId="28" applyNumberFormat="0" applyFill="0" applyAlignment="0" applyProtection="0"/>
    <xf numFmtId="0" fontId="63" fillId="41" borderId="0" applyNumberFormat="0" applyBorder="0" applyAlignment="0" applyProtection="0"/>
    <xf numFmtId="0" fontId="20" fillId="54" borderId="26" applyNumberFormat="0" applyFont="0" applyAlignment="0" applyProtection="0"/>
    <xf numFmtId="0" fontId="20" fillId="0" borderId="0"/>
    <xf numFmtId="0" fontId="72" fillId="38" borderId="20" applyNumberFormat="0" applyAlignment="0" applyProtection="0"/>
    <xf numFmtId="0" fontId="62"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78" fillId="0" borderId="0" applyNumberFormat="0" applyFill="0" applyBorder="0" applyAlignment="0" applyProtection="0"/>
    <xf numFmtId="0" fontId="76" fillId="0" borderId="0" applyNumberFormat="0" applyFill="0" applyBorder="0" applyAlignment="0" applyProtection="0"/>
    <xf numFmtId="0" fontId="75" fillId="51" borderId="27" applyNumberFormat="0" applyAlignment="0" applyProtection="0"/>
    <xf numFmtId="0" fontId="74" fillId="53" borderId="0" applyNumberFormat="0" applyBorder="0" applyAlignment="0" applyProtection="0"/>
    <xf numFmtId="0" fontId="73" fillId="0" borderId="25" applyNumberFormat="0" applyFill="0" applyAlignment="0" applyProtection="0"/>
    <xf numFmtId="0" fontId="71" fillId="0" borderId="0" applyNumberFormat="0" applyFill="0" applyBorder="0" applyAlignment="0" applyProtection="0"/>
    <xf numFmtId="0" fontId="71" fillId="0" borderId="24" applyNumberFormat="0" applyFill="0" applyAlignment="0" applyProtection="0"/>
    <xf numFmtId="0" fontId="69" fillId="0" borderId="22" applyNumberFormat="0" applyFill="0" applyAlignment="0" applyProtection="0"/>
    <xf numFmtId="0" fontId="68" fillId="35" borderId="0" applyNumberFormat="0" applyBorder="0" applyAlignment="0" applyProtection="0"/>
    <xf numFmtId="0" fontId="65" fillId="51" borderId="20" applyNumberFormat="0" applyAlignment="0" applyProtection="0"/>
    <xf numFmtId="0" fontId="64" fillId="34"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47"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62" fillId="40" borderId="0" applyNumberFormat="0" applyBorder="0" applyAlignment="0" applyProtection="0"/>
    <xf numFmtId="0" fontId="62" fillId="39" borderId="0" applyNumberFormat="0" applyBorder="0" applyAlignment="0" applyProtection="0"/>
    <xf numFmtId="0" fontId="62" fillId="37" borderId="0" applyNumberFormat="0" applyBorder="0" applyAlignment="0" applyProtection="0"/>
    <xf numFmtId="0" fontId="62" fillId="36" borderId="0" applyNumberFormat="0" applyBorder="0" applyAlignment="0" applyProtection="0"/>
    <xf numFmtId="0" fontId="62" fillId="34" borderId="0" applyNumberFormat="0" applyBorder="0" applyAlignment="0" applyProtection="0"/>
    <xf numFmtId="0" fontId="62"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0" fillId="54" borderId="26" applyNumberFormat="0" applyFont="0" applyAlignment="0" applyProtection="0"/>
    <xf numFmtId="0" fontId="20" fillId="54" borderId="26" applyNumberFormat="0" applyFont="0" applyAlignment="0" applyProtection="0"/>
    <xf numFmtId="0" fontId="2" fillId="0" borderId="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9"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2" fillId="8" borderId="16" applyNumberFormat="0" applyFont="0" applyAlignment="0" applyProtection="0"/>
    <xf numFmtId="0" fontId="62" fillId="37"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63"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6"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63" fillId="45" borderId="0" applyNumberFormat="0" applyBorder="0" applyAlignment="0" applyProtection="0"/>
    <xf numFmtId="0" fontId="77" fillId="0" borderId="28"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25" applyNumberFormat="0" applyFill="0" applyAlignment="0" applyProtection="0"/>
    <xf numFmtId="0" fontId="20" fillId="0" borderId="0"/>
    <xf numFmtId="0" fontId="2" fillId="0" borderId="0"/>
    <xf numFmtId="0" fontId="64" fillId="34" borderId="0" applyNumberFormat="0" applyBorder="0" applyAlignment="0" applyProtection="0"/>
    <xf numFmtId="0" fontId="59" fillId="0" borderId="0"/>
    <xf numFmtId="0" fontId="59" fillId="0" borderId="0"/>
    <xf numFmtId="0" fontId="72" fillId="38" borderId="20" applyNumberFormat="0" applyAlignment="0" applyProtection="0"/>
    <xf numFmtId="0" fontId="71" fillId="0" borderId="24" applyNumberFormat="0" applyFill="0" applyAlignment="0" applyProtection="0"/>
    <xf numFmtId="0" fontId="67" fillId="0" borderId="0" applyNumberFormat="0" applyFill="0" applyBorder="0" applyAlignment="0" applyProtection="0"/>
    <xf numFmtId="0" fontId="62" fillId="33" borderId="0" applyNumberFormat="0" applyBorder="0" applyAlignment="0" applyProtection="0"/>
    <xf numFmtId="0" fontId="66" fillId="52" borderId="21" applyNumberFormat="0" applyAlignment="0" applyProtection="0"/>
    <xf numFmtId="0" fontId="65" fillId="51" borderId="20" applyNumberFormat="0" applyAlignment="0" applyProtection="0"/>
    <xf numFmtId="0" fontId="63" fillId="5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0" fillId="0" borderId="0"/>
    <xf numFmtId="0" fontId="62" fillId="34" borderId="0" applyNumberFormat="0" applyBorder="0" applyAlignment="0" applyProtection="0"/>
    <xf numFmtId="0" fontId="74" fillId="53" borderId="0" applyNumberFormat="0" applyBorder="0" applyAlignment="0" applyProtection="0"/>
    <xf numFmtId="0" fontId="20" fillId="54" borderId="26" applyNumberFormat="0" applyFont="0" applyAlignment="0" applyProtection="0"/>
    <xf numFmtId="0" fontId="20" fillId="0" borderId="0"/>
    <xf numFmtId="0" fontId="20" fillId="0" borderId="0"/>
    <xf numFmtId="0" fontId="62" fillId="33" borderId="0" applyNumberFormat="0" applyBorder="0" applyAlignment="0" applyProtection="0"/>
    <xf numFmtId="0" fontId="62" fillId="38" borderId="0" applyNumberFormat="0" applyBorder="0" applyAlignment="0" applyProtection="0"/>
    <xf numFmtId="0" fontId="62" fillId="41" borderId="0" applyNumberFormat="0" applyBorder="0" applyAlignment="0" applyProtection="0"/>
    <xf numFmtId="0" fontId="63" fillId="40"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74" fillId="53" borderId="0" applyNumberFormat="0" applyBorder="0" applyAlignment="0" applyProtection="0"/>
    <xf numFmtId="0" fontId="78" fillId="0" borderId="0" applyNumberFormat="0" applyFill="0" applyBorder="0" applyAlignment="0" applyProtection="0"/>
    <xf numFmtId="0" fontId="62" fillId="38" borderId="0" applyNumberFormat="0" applyBorder="0" applyAlignment="0" applyProtection="0"/>
    <xf numFmtId="0" fontId="62" fillId="41" borderId="0" applyNumberFormat="0" applyBorder="0" applyAlignment="0" applyProtection="0"/>
    <xf numFmtId="0" fontId="63" fillId="43" borderId="0" applyNumberFormat="0" applyBorder="0" applyAlignment="0" applyProtection="0"/>
    <xf numFmtId="0" fontId="63" fillId="41"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62" fillId="35" borderId="0" applyNumberFormat="0" applyBorder="0" applyAlignment="0" applyProtection="0"/>
    <xf numFmtId="0" fontId="63" fillId="41" borderId="0" applyNumberFormat="0" applyBorder="0" applyAlignment="0" applyProtection="0"/>
    <xf numFmtId="0" fontId="62"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59" fillId="0" borderId="0"/>
    <xf numFmtId="0" fontId="58" fillId="0" borderId="0"/>
    <xf numFmtId="0" fontId="20" fillId="54" borderId="26" applyNumberFormat="0" applyFont="0" applyAlignment="0" applyProtection="0"/>
    <xf numFmtId="0" fontId="59" fillId="0" borderId="0"/>
    <xf numFmtId="0" fontId="59" fillId="0" borderId="0"/>
    <xf numFmtId="0" fontId="59" fillId="0" borderId="0"/>
    <xf numFmtId="0" fontId="79" fillId="0" borderId="0"/>
    <xf numFmtId="0" fontId="58" fillId="0" borderId="0"/>
    <xf numFmtId="0" fontId="20" fillId="0" borderId="0"/>
    <xf numFmtId="0" fontId="20" fillId="0" borderId="0"/>
    <xf numFmtId="0" fontId="20" fillId="0" borderId="0"/>
    <xf numFmtId="0" fontId="79" fillId="0" borderId="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62" fillId="39"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2" fillId="31" borderId="0" applyNumberFormat="0" applyBorder="0" applyAlignment="0" applyProtection="0"/>
    <xf numFmtId="0" fontId="20" fillId="0" borderId="0"/>
    <xf numFmtId="0" fontId="78" fillId="0" borderId="0" applyNumberFormat="0" applyFill="0" applyBorder="0" applyAlignment="0" applyProtection="0"/>
    <xf numFmtId="0" fontId="68" fillId="35" borderId="0" applyNumberFormat="0" applyBorder="0" applyAlignment="0" applyProtection="0"/>
    <xf numFmtId="0" fontId="67" fillId="0" borderId="0" applyNumberFormat="0" applyFill="0" applyBorder="0" applyAlignment="0" applyProtection="0"/>
    <xf numFmtId="0" fontId="62" fillId="34" borderId="0" applyNumberFormat="0" applyBorder="0" applyAlignment="0" applyProtection="0"/>
    <xf numFmtId="0" fontId="66" fillId="52" borderId="21" applyNumberFormat="0" applyAlignment="0" applyProtection="0"/>
    <xf numFmtId="0" fontId="64" fillId="34" borderId="0" applyNumberFormat="0" applyBorder="0" applyAlignment="0" applyProtection="0"/>
    <xf numFmtId="0" fontId="63" fillId="50" borderId="0" applyNumberFormat="0" applyBorder="0" applyAlignment="0" applyProtection="0"/>
    <xf numFmtId="0" fontId="63" fillId="44" borderId="0" applyNumberFormat="0" applyBorder="0" applyAlignment="0" applyProtection="0"/>
    <xf numFmtId="0" fontId="63" fillId="49"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9" fillId="0" borderId="0"/>
    <xf numFmtId="0" fontId="59" fillId="0" borderId="0"/>
    <xf numFmtId="0" fontId="59" fillId="0" borderId="0"/>
    <xf numFmtId="0" fontId="2" fillId="22" borderId="0" applyNumberFormat="0" applyBorder="0" applyAlignment="0" applyProtection="0"/>
    <xf numFmtId="0" fontId="59" fillId="0" borderId="0"/>
    <xf numFmtId="0" fontId="73" fillId="0" borderId="25" applyNumberFormat="0" applyFill="0" applyAlignment="0" applyProtection="0"/>
    <xf numFmtId="0" fontId="2" fillId="30" borderId="0" applyNumberFormat="0" applyBorder="0" applyAlignment="0" applyProtection="0"/>
    <xf numFmtId="0" fontId="2" fillId="0" borderId="0"/>
    <xf numFmtId="0" fontId="62" fillId="34"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58" fillId="0" borderId="0"/>
    <xf numFmtId="0" fontId="2" fillId="27" borderId="0" applyNumberFormat="0" applyBorder="0" applyAlignment="0" applyProtection="0"/>
    <xf numFmtId="0" fontId="59"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6" applyNumberFormat="0" applyFont="0" applyAlignment="0" applyProtection="0"/>
    <xf numFmtId="0" fontId="2" fillId="0" borderId="0"/>
    <xf numFmtId="0" fontId="75" fillId="51" borderId="27" applyNumberFormat="0" applyAlignment="0" applyProtection="0"/>
    <xf numFmtId="0" fontId="63" fillId="44" borderId="0" applyNumberFormat="0" applyBorder="0" applyAlignment="0" applyProtection="0"/>
    <xf numFmtId="0" fontId="62" fillId="36" borderId="0" applyNumberFormat="0" applyBorder="0" applyAlignment="0" applyProtection="0"/>
    <xf numFmtId="0" fontId="20" fillId="54" borderId="26" applyNumberFormat="0" applyFont="0" applyAlignment="0" applyProtection="0"/>
    <xf numFmtId="0" fontId="2" fillId="8" borderId="16" applyNumberFormat="0" applyFont="0" applyAlignment="0" applyProtection="0"/>
    <xf numFmtId="0" fontId="62" fillId="34" borderId="0" applyNumberFormat="0" applyBorder="0" applyAlignment="0" applyProtection="0"/>
    <xf numFmtId="0" fontId="20" fillId="0" borderId="0"/>
    <xf numFmtId="0" fontId="71" fillId="0" borderId="24"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64" fillId="34" borderId="0" applyNumberFormat="0" applyBorder="0" applyAlignment="0" applyProtection="0"/>
    <xf numFmtId="0" fontId="62" fillId="35"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64" fillId="34" borderId="0" applyNumberFormat="0" applyBorder="0" applyAlignment="0" applyProtection="0"/>
    <xf numFmtId="0" fontId="69" fillId="0" borderId="22" applyNumberFormat="0" applyFill="0" applyAlignment="0" applyProtection="0"/>
    <xf numFmtId="0" fontId="59"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5" fillId="51" borderId="27"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70" fillId="0" borderId="23"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2" fillId="38" borderId="20" applyNumberFormat="0" applyAlignment="0" applyProtection="0"/>
    <xf numFmtId="0" fontId="62" fillId="39" borderId="0" applyNumberFormat="0" applyBorder="0" applyAlignment="0" applyProtection="0"/>
    <xf numFmtId="0" fontId="2" fillId="0" borderId="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7" fillId="0" borderId="28" applyNumberFormat="0" applyFill="0" applyAlignment="0" applyProtection="0"/>
    <xf numFmtId="0" fontId="71" fillId="0" borderId="24"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20" fillId="54" borderId="26" applyNumberFormat="0" applyFont="0" applyAlignment="0" applyProtection="0"/>
    <xf numFmtId="0" fontId="58" fillId="0" borderId="0"/>
    <xf numFmtId="0" fontId="20" fillId="0" borderId="0"/>
    <xf numFmtId="0" fontId="79" fillId="0" borderId="0"/>
    <xf numFmtId="0" fontId="5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59" fillId="0" borderId="0"/>
    <xf numFmtId="0" fontId="20" fillId="0" borderId="0"/>
    <xf numFmtId="0" fontId="59" fillId="0" borderId="0"/>
    <xf numFmtId="0" fontId="20" fillId="0" borderId="0"/>
    <xf numFmtId="0" fontId="20"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59" fillId="0" borderId="0"/>
    <xf numFmtId="0" fontId="59" fillId="0" borderId="0"/>
    <xf numFmtId="0" fontId="79" fillId="0" borderId="0"/>
    <xf numFmtId="0" fontId="20" fillId="0" borderId="0"/>
    <xf numFmtId="0" fontId="20" fillId="0" borderId="0"/>
    <xf numFmtId="0" fontId="20" fillId="0" borderId="0"/>
    <xf numFmtId="0" fontId="20" fillId="0" borderId="0"/>
    <xf numFmtId="0" fontId="59" fillId="0" borderId="0"/>
    <xf numFmtId="0" fontId="79" fillId="0" borderId="0"/>
    <xf numFmtId="0" fontId="59" fillId="0" borderId="0"/>
    <xf numFmtId="0" fontId="20" fillId="0" borderId="0"/>
    <xf numFmtId="0" fontId="79" fillId="0" borderId="0"/>
    <xf numFmtId="0" fontId="59" fillId="0" borderId="0"/>
    <xf numFmtId="0" fontId="59" fillId="0" borderId="0"/>
    <xf numFmtId="0" fontId="20" fillId="0" borderId="0"/>
    <xf numFmtId="0" fontId="59" fillId="0" borderId="0"/>
    <xf numFmtId="0" fontId="20" fillId="0" borderId="0"/>
    <xf numFmtId="0" fontId="58" fillId="0" borderId="0"/>
    <xf numFmtId="0" fontId="20" fillId="0" borderId="0"/>
    <xf numFmtId="0" fontId="20" fillId="0" borderId="0"/>
    <xf numFmtId="0" fontId="59" fillId="0" borderId="0"/>
    <xf numFmtId="0" fontId="59" fillId="0" borderId="0"/>
    <xf numFmtId="0" fontId="20" fillId="54" borderId="26" applyNumberFormat="0" applyFont="0" applyAlignment="0" applyProtection="0"/>
    <xf numFmtId="0" fontId="20" fillId="0" borderId="0"/>
    <xf numFmtId="0" fontId="20" fillId="54" borderId="26" applyNumberFormat="0" applyFont="0" applyAlignment="0" applyProtection="0"/>
    <xf numFmtId="0" fontId="59"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79" fillId="0" borderId="0"/>
    <xf numFmtId="0" fontId="59" fillId="0" borderId="0"/>
    <xf numFmtId="0" fontId="59" fillId="0" borderId="0"/>
    <xf numFmtId="0" fontId="59" fillId="0" borderId="0"/>
    <xf numFmtId="0" fontId="20" fillId="54" borderId="26" applyNumberFormat="0" applyFont="0" applyAlignment="0" applyProtection="0"/>
    <xf numFmtId="0" fontId="20" fillId="0" borderId="0"/>
    <xf numFmtId="0" fontId="20" fillId="0" borderId="0"/>
    <xf numFmtId="0" fontId="59" fillId="0" borderId="0"/>
    <xf numFmtId="0" fontId="79" fillId="0" borderId="0"/>
    <xf numFmtId="0" fontId="59" fillId="0" borderId="0"/>
    <xf numFmtId="0" fontId="20" fillId="0" borderId="0"/>
    <xf numFmtId="0" fontId="58" fillId="0" borderId="0"/>
    <xf numFmtId="0" fontId="20" fillId="0" borderId="0"/>
    <xf numFmtId="0" fontId="79" fillId="0" borderId="0"/>
    <xf numFmtId="0" fontId="58" fillId="0" borderId="0"/>
    <xf numFmtId="0" fontId="20" fillId="0" borderId="0"/>
    <xf numFmtId="0" fontId="20" fillId="0" borderId="0"/>
    <xf numFmtId="0" fontId="20" fillId="0" borderId="0"/>
    <xf numFmtId="0" fontId="20" fillId="54" borderId="26" applyNumberFormat="0" applyFont="0" applyAlignment="0" applyProtection="0"/>
    <xf numFmtId="0" fontId="59" fillId="0" borderId="0"/>
    <xf numFmtId="0" fontId="79" fillId="0" borderId="0"/>
    <xf numFmtId="0" fontId="59" fillId="0" borderId="0"/>
    <xf numFmtId="0" fontId="79" fillId="0" borderId="0"/>
    <xf numFmtId="0" fontId="20" fillId="0" borderId="0"/>
    <xf numFmtId="0" fontId="20" fillId="0" borderId="0"/>
    <xf numFmtId="0" fontId="20" fillId="0" borderId="0"/>
    <xf numFmtId="0" fontId="79" fillId="0" borderId="0"/>
    <xf numFmtId="0" fontId="59" fillId="0" borderId="0"/>
    <xf numFmtId="0" fontId="20" fillId="0" borderId="0"/>
    <xf numFmtId="0" fontId="20" fillId="54" borderId="26" applyNumberFormat="0" applyFont="0" applyAlignment="0" applyProtection="0"/>
    <xf numFmtId="0" fontId="79" fillId="0" borderId="0"/>
    <xf numFmtId="0" fontId="58" fillId="0" borderId="0"/>
    <xf numFmtId="0" fontId="59" fillId="0" borderId="0"/>
    <xf numFmtId="0" fontId="59" fillId="0" borderId="0"/>
    <xf numFmtId="0" fontId="20" fillId="0" borderId="0"/>
    <xf numFmtId="0" fontId="59" fillId="0" borderId="0"/>
    <xf numFmtId="0" fontId="20" fillId="54" borderId="26" applyNumberFormat="0" applyFont="0" applyAlignment="0" applyProtection="0"/>
    <xf numFmtId="0" fontId="20" fillId="0" borderId="0"/>
    <xf numFmtId="0" fontId="58" fillId="0" borderId="0"/>
    <xf numFmtId="0" fontId="59" fillId="0" borderId="0"/>
    <xf numFmtId="0" fontId="59" fillId="0" borderId="0"/>
    <xf numFmtId="0" fontId="59" fillId="0" borderId="0"/>
    <xf numFmtId="0" fontId="59" fillId="0" borderId="0"/>
    <xf numFmtId="0" fontId="20" fillId="0" borderId="0"/>
    <xf numFmtId="0" fontId="59" fillId="0" borderId="0"/>
    <xf numFmtId="0" fontId="79" fillId="0" borderId="0"/>
    <xf numFmtId="0" fontId="20" fillId="0" borderId="0"/>
    <xf numFmtId="0" fontId="20" fillId="0" borderId="0"/>
    <xf numFmtId="0" fontId="20" fillId="0" borderId="0"/>
    <xf numFmtId="0" fontId="20" fillId="54" borderId="26" applyNumberFormat="0" applyFont="0" applyAlignment="0" applyProtection="0"/>
    <xf numFmtId="0" fontId="20" fillId="0" borderId="0"/>
    <xf numFmtId="0" fontId="79" fillId="0" borderId="0"/>
    <xf numFmtId="0" fontId="20" fillId="54" borderId="26" applyNumberFormat="0" applyFont="0" applyAlignment="0" applyProtection="0"/>
    <xf numFmtId="0" fontId="58" fillId="0" borderId="0"/>
    <xf numFmtId="0" fontId="59" fillId="0" borderId="0"/>
    <xf numFmtId="0" fontId="59" fillId="0" borderId="0"/>
    <xf numFmtId="0" fontId="20" fillId="0" borderId="0"/>
    <xf numFmtId="0" fontId="20" fillId="0" borderId="0"/>
    <xf numFmtId="0" fontId="59" fillId="0" borderId="0"/>
    <xf numFmtId="0" fontId="79" fillId="0" borderId="0"/>
    <xf numFmtId="0" fontId="20" fillId="0" borderId="0"/>
    <xf numFmtId="0" fontId="20" fillId="54" borderId="26" applyNumberFormat="0" applyFont="0" applyAlignment="0" applyProtection="0"/>
    <xf numFmtId="0" fontId="20" fillId="0" borderId="0"/>
    <xf numFmtId="0" fontId="20" fillId="0" borderId="0"/>
    <xf numFmtId="0" fontId="20" fillId="54" borderId="26" applyNumberFormat="0" applyFont="0" applyAlignment="0" applyProtection="0"/>
    <xf numFmtId="0" fontId="20" fillId="0" borderId="0"/>
    <xf numFmtId="0" fontId="79" fillId="0" borderId="0"/>
    <xf numFmtId="0" fontId="20" fillId="0" borderId="0"/>
    <xf numFmtId="0" fontId="20" fillId="0" borderId="0"/>
    <xf numFmtId="0" fontId="20" fillId="0" borderId="0"/>
    <xf numFmtId="0" fontId="20" fillId="0" borderId="0"/>
    <xf numFmtId="0" fontId="20" fillId="54" borderId="26" applyNumberFormat="0" applyFont="0" applyAlignment="0" applyProtection="0"/>
    <xf numFmtId="0" fontId="20" fillId="0" borderId="0"/>
    <xf numFmtId="0" fontId="59" fillId="0" borderId="0"/>
    <xf numFmtId="0" fontId="20" fillId="54" borderId="26" applyNumberFormat="0" applyFont="0" applyAlignment="0" applyProtection="0"/>
    <xf numFmtId="0" fontId="59" fillId="0" borderId="0"/>
    <xf numFmtId="0" fontId="20" fillId="0" borderId="0"/>
    <xf numFmtId="0" fontId="59" fillId="0" borderId="0"/>
    <xf numFmtId="0" fontId="59" fillId="0" borderId="0"/>
    <xf numFmtId="0" fontId="59" fillId="0" borderId="0"/>
    <xf numFmtId="0" fontId="20" fillId="0" borderId="0"/>
    <xf numFmtId="0" fontId="20" fillId="0" borderId="0"/>
    <xf numFmtId="0" fontId="79" fillId="0" borderId="0"/>
    <xf numFmtId="0" fontId="20" fillId="0" borderId="0"/>
    <xf numFmtId="0" fontId="58" fillId="0" borderId="0"/>
    <xf numFmtId="0" fontId="79" fillId="0" borderId="0"/>
    <xf numFmtId="0" fontId="20" fillId="0" borderId="0"/>
    <xf numFmtId="0" fontId="20" fillId="54" borderId="26" applyNumberFormat="0" applyFont="0" applyAlignment="0" applyProtection="0"/>
    <xf numFmtId="0" fontId="59" fillId="0" borderId="0"/>
    <xf numFmtId="0" fontId="59" fillId="0" borderId="0"/>
    <xf numFmtId="0" fontId="58" fillId="0" borderId="0"/>
    <xf numFmtId="0" fontId="79" fillId="0" borderId="0"/>
    <xf numFmtId="0" fontId="20" fillId="0" borderId="0"/>
    <xf numFmtId="0" fontId="20" fillId="0" borderId="0"/>
    <xf numFmtId="0" fontId="20" fillId="54" borderId="26" applyNumberFormat="0" applyFont="0" applyAlignment="0" applyProtection="0"/>
    <xf numFmtId="0" fontId="59" fillId="0" borderId="0"/>
    <xf numFmtId="0" fontId="59" fillId="0" borderId="0"/>
    <xf numFmtId="0" fontId="59" fillId="0" borderId="0"/>
    <xf numFmtId="0" fontId="20" fillId="0" borderId="0"/>
    <xf numFmtId="0" fontId="59" fillId="0" borderId="0"/>
    <xf numFmtId="0" fontId="59" fillId="0" borderId="0"/>
    <xf numFmtId="0" fontId="58" fillId="0" borderId="0"/>
    <xf numFmtId="0" fontId="59" fillId="0" borderId="0"/>
    <xf numFmtId="0" fontId="79" fillId="0" borderId="0"/>
    <xf numFmtId="0" fontId="59" fillId="0" borderId="0"/>
    <xf numFmtId="0" fontId="20" fillId="54" borderId="26" applyNumberFormat="0" applyFont="0" applyAlignment="0" applyProtection="0"/>
    <xf numFmtId="0" fontId="20" fillId="0" borderId="0"/>
    <xf numFmtId="0" fontId="20" fillId="0" borderId="0"/>
    <xf numFmtId="0" fontId="20" fillId="0" borderId="0"/>
    <xf numFmtId="0" fontId="59" fillId="0" borderId="0"/>
    <xf numFmtId="0" fontId="20" fillId="54" borderId="26" applyNumberFormat="0" applyFont="0" applyAlignment="0" applyProtection="0"/>
    <xf numFmtId="0" fontId="20" fillId="54" borderId="26" applyNumberFormat="0" applyFont="0" applyAlignment="0" applyProtection="0"/>
    <xf numFmtId="0" fontId="20" fillId="0" borderId="0"/>
    <xf numFmtId="0" fontId="20" fillId="0" borderId="0"/>
    <xf numFmtId="0" fontId="20" fillId="54" borderId="26" applyNumberFormat="0" applyFont="0" applyAlignment="0" applyProtection="0"/>
    <xf numFmtId="0" fontId="79" fillId="0" borderId="0"/>
    <xf numFmtId="0" fontId="20" fillId="54" borderId="26" applyNumberFormat="0" applyFont="0" applyAlignment="0" applyProtection="0"/>
    <xf numFmtId="0" fontId="59" fillId="0" borderId="0"/>
    <xf numFmtId="0" fontId="20" fillId="0" borderId="0"/>
    <xf numFmtId="0" fontId="59" fillId="0" borderId="0"/>
    <xf numFmtId="0" fontId="20" fillId="0" borderId="0"/>
    <xf numFmtId="0" fontId="20" fillId="0" borderId="0"/>
    <xf numFmtId="0" fontId="79" fillId="0" borderId="0"/>
    <xf numFmtId="0" fontId="59" fillId="0" borderId="0"/>
    <xf numFmtId="0" fontId="59"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59" fillId="0" borderId="0"/>
    <xf numFmtId="0" fontId="79" fillId="0" borderId="0"/>
    <xf numFmtId="0" fontId="59" fillId="0" borderId="0"/>
    <xf numFmtId="0" fontId="79" fillId="0" borderId="0"/>
    <xf numFmtId="0" fontId="20" fillId="0" borderId="0"/>
    <xf numFmtId="0" fontId="58" fillId="0" borderId="0"/>
    <xf numFmtId="0" fontId="20" fillId="0" borderId="0"/>
    <xf numFmtId="0" fontId="79" fillId="0" borderId="0"/>
    <xf numFmtId="0" fontId="20" fillId="0" borderId="0"/>
    <xf numFmtId="0" fontId="59" fillId="0" borderId="0"/>
    <xf numFmtId="0" fontId="20" fillId="0" borderId="0"/>
    <xf numFmtId="0" fontId="20" fillId="0" borderId="0"/>
    <xf numFmtId="0" fontId="59" fillId="0" borderId="0"/>
    <xf numFmtId="0" fontId="79" fillId="0" borderId="0"/>
    <xf numFmtId="0" fontId="20" fillId="0" borderId="0"/>
    <xf numFmtId="0" fontId="79" fillId="0" borderId="0"/>
    <xf numFmtId="0" fontId="20" fillId="0" borderId="0"/>
    <xf numFmtId="0" fontId="60" fillId="0" borderId="0"/>
    <xf numFmtId="0" fontId="58" fillId="0" borderId="0"/>
    <xf numFmtId="0" fontId="58" fillId="0" borderId="0"/>
    <xf numFmtId="0" fontId="59" fillId="0" borderId="0"/>
    <xf numFmtId="0" fontId="59" fillId="0" borderId="0"/>
    <xf numFmtId="0" fontId="20"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65" fillId="51" borderId="20" applyNumberFormat="0" applyAlignment="0" applyProtection="0"/>
    <xf numFmtId="0" fontId="62" fillId="40" borderId="0" applyNumberFormat="0" applyBorder="0" applyAlignment="0" applyProtection="0"/>
    <xf numFmtId="0" fontId="63" fillId="45" borderId="0" applyNumberFormat="0" applyBorder="0" applyAlignment="0" applyProtection="0"/>
    <xf numFmtId="0" fontId="62" fillId="36" borderId="0" applyNumberFormat="0" applyBorder="0" applyAlignment="0" applyProtection="0"/>
    <xf numFmtId="0" fontId="63" fillId="44" borderId="0" applyNumberFormat="0" applyBorder="0" applyAlignment="0" applyProtection="0"/>
    <xf numFmtId="0" fontId="71"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4" borderId="0" applyNumberFormat="0" applyBorder="0" applyAlignment="0" applyProtection="0"/>
    <xf numFmtId="0" fontId="62" fillId="40" borderId="0" applyNumberFormat="0" applyBorder="0" applyAlignment="0" applyProtection="0"/>
    <xf numFmtId="0" fontId="62" fillId="42" borderId="0" applyNumberFormat="0" applyBorder="0" applyAlignment="0" applyProtection="0"/>
    <xf numFmtId="0" fontId="73" fillId="0" borderId="25" applyNumberFormat="0" applyFill="0" applyAlignment="0" applyProtection="0"/>
    <xf numFmtId="0" fontId="76" fillId="0" borderId="0" applyNumberFormat="0" applyFill="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76" fillId="0" borderId="0" applyNumberFormat="0" applyFill="0" applyBorder="0" applyAlignment="0" applyProtection="0"/>
    <xf numFmtId="0" fontId="63" fillId="4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63" fillId="48" borderId="0" applyNumberFormat="0" applyBorder="0" applyAlignment="0" applyProtection="0"/>
    <xf numFmtId="0" fontId="63" fillId="45" borderId="0" applyNumberFormat="0" applyBorder="0" applyAlignment="0" applyProtection="0"/>
    <xf numFmtId="0" fontId="62" fillId="33" borderId="0" applyNumberFormat="0" applyBorder="0" applyAlignment="0" applyProtection="0"/>
    <xf numFmtId="0" fontId="69" fillId="0" borderId="22" applyNumberFormat="0" applyFill="0" applyAlignment="0" applyProtection="0"/>
    <xf numFmtId="0" fontId="74" fillId="53" borderId="0" applyNumberFormat="0" applyBorder="0" applyAlignment="0" applyProtection="0"/>
    <xf numFmtId="0" fontId="76" fillId="0" borderId="0" applyNumberFormat="0" applyFill="0" applyBorder="0" applyAlignment="0" applyProtection="0"/>
    <xf numFmtId="0" fontId="77" fillId="0" borderId="28"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5" fillId="51" borderId="27" applyNumberFormat="0" applyAlignment="0" applyProtection="0"/>
    <xf numFmtId="0" fontId="63" fillId="49"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75" fillId="51" borderId="27"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67" fillId="0" borderId="0" applyNumberFormat="0" applyFill="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63" fillId="47" borderId="0" applyNumberFormat="0" applyBorder="0" applyAlignment="0" applyProtection="0"/>
    <xf numFmtId="0" fontId="74" fillId="53" borderId="0" applyNumberFormat="0" applyBorder="0" applyAlignment="0" applyProtection="0"/>
    <xf numFmtId="0" fontId="2" fillId="0" borderId="0"/>
    <xf numFmtId="0" fontId="20" fillId="54" borderId="26" applyNumberFormat="0" applyFont="0" applyAlignment="0" applyProtection="0"/>
    <xf numFmtId="0" fontId="63" fillId="4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68"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63" fillId="45" borderId="0" applyNumberFormat="0" applyBorder="0" applyAlignment="0" applyProtection="0"/>
    <xf numFmtId="0" fontId="58" fillId="0" borderId="0"/>
    <xf numFmtId="0" fontId="59" fillId="0" borderId="0"/>
    <xf numFmtId="0" fontId="59" fillId="0" borderId="0"/>
    <xf numFmtId="0" fontId="72" fillId="38" borderId="20" applyNumberFormat="0" applyAlignment="0" applyProtection="0"/>
    <xf numFmtId="0" fontId="62" fillId="33" borderId="0" applyNumberFormat="0" applyBorder="0" applyAlignment="0" applyProtection="0"/>
    <xf numFmtId="0" fontId="72" fillId="38" borderId="20" applyNumberFormat="0" applyAlignment="0" applyProtection="0"/>
    <xf numFmtId="0" fontId="63" fillId="46" borderId="0" applyNumberFormat="0" applyBorder="0" applyAlignment="0" applyProtection="0"/>
    <xf numFmtId="0" fontId="79" fillId="0" borderId="0"/>
    <xf numFmtId="0" fontId="62" fillId="40" borderId="0" applyNumberFormat="0" applyBorder="0" applyAlignment="0" applyProtection="0"/>
    <xf numFmtId="0" fontId="63" fillId="45" borderId="0" applyNumberFormat="0" applyBorder="0" applyAlignment="0" applyProtection="0"/>
    <xf numFmtId="0" fontId="62" fillId="36" borderId="0" applyNumberFormat="0" applyBorder="0" applyAlignment="0" applyProtection="0"/>
    <xf numFmtId="0" fontId="63" fillId="49"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7" borderId="0" applyNumberFormat="0" applyBorder="0" applyAlignment="0" applyProtection="0"/>
    <xf numFmtId="0" fontId="62" fillId="39" borderId="0" applyNumberFormat="0" applyBorder="0" applyAlignment="0" applyProtection="0"/>
    <xf numFmtId="0" fontId="63" fillId="46" borderId="0" applyNumberFormat="0" applyBorder="0" applyAlignment="0" applyProtection="0"/>
    <xf numFmtId="0" fontId="65" fillId="51" borderId="20" applyNumberFormat="0" applyAlignment="0" applyProtection="0"/>
    <xf numFmtId="0" fontId="62" fillId="38"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6" fillId="52" borderId="21" applyNumberFormat="0" applyAlignment="0" applyProtection="0"/>
    <xf numFmtId="0" fontId="62" fillId="41" borderId="0" applyNumberFormat="0" applyBorder="0" applyAlignment="0" applyProtection="0"/>
    <xf numFmtId="0" fontId="62" fillId="36" borderId="0" applyNumberFormat="0" applyBorder="0" applyAlignment="0" applyProtection="0"/>
    <xf numFmtId="0" fontId="70" fillId="0" borderId="23" applyNumberFormat="0" applyFill="0" applyAlignment="0" applyProtection="0"/>
    <xf numFmtId="0" fontId="63" fillId="40"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71" fillId="0" borderId="0" applyNumberFormat="0" applyFill="0" applyBorder="0" applyAlignment="0" applyProtection="0"/>
    <xf numFmtId="0" fontId="20" fillId="0" borderId="0"/>
    <xf numFmtId="0" fontId="62" fillId="42" borderId="0" applyNumberFormat="0" applyBorder="0" applyAlignment="0" applyProtection="0"/>
    <xf numFmtId="0" fontId="63" fillId="50"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71" fillId="0" borderId="24" applyNumberFormat="0" applyFill="0" applyAlignment="0" applyProtection="0"/>
    <xf numFmtId="0" fontId="62" fillId="36" borderId="0" applyNumberFormat="0" applyBorder="0" applyAlignment="0" applyProtection="0"/>
    <xf numFmtId="0" fontId="68" fillId="35"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2" fillId="41" borderId="0" applyNumberFormat="0" applyBorder="0" applyAlignment="0" applyProtection="0"/>
    <xf numFmtId="0" fontId="63" fillId="47" borderId="0" applyNumberFormat="0" applyBorder="0" applyAlignment="0" applyProtection="0"/>
    <xf numFmtId="0" fontId="62" fillId="33" borderId="0" applyNumberFormat="0" applyBorder="0" applyAlignment="0" applyProtection="0"/>
    <xf numFmtId="0" fontId="63" fillId="41" borderId="0" applyNumberFormat="0" applyBorder="0" applyAlignment="0" applyProtection="0"/>
    <xf numFmtId="0" fontId="62" fillId="37" borderId="0" applyNumberFormat="0" applyBorder="0" applyAlignment="0" applyProtection="0"/>
    <xf numFmtId="0" fontId="69" fillId="0" borderId="22" applyNumberFormat="0" applyFill="0" applyAlignment="0" applyProtection="0"/>
    <xf numFmtId="0" fontId="62" fillId="36" borderId="0" applyNumberFormat="0" applyBorder="0" applyAlignment="0" applyProtection="0"/>
    <xf numFmtId="0" fontId="62" fillId="42" borderId="0" applyNumberFormat="0" applyBorder="0" applyAlignment="0" applyProtection="0"/>
    <xf numFmtId="0" fontId="62" fillId="34"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63" fillId="44" borderId="0" applyNumberFormat="0" applyBorder="0" applyAlignment="0" applyProtection="0"/>
    <xf numFmtId="0" fontId="65" fillId="51" borderId="20" applyNumberFormat="0" applyAlignment="0" applyProtection="0"/>
    <xf numFmtId="0" fontId="63" fillId="41" borderId="0" applyNumberFormat="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6" fillId="52" borderId="21" applyNumberFormat="0" applyAlignment="0" applyProtection="0"/>
    <xf numFmtId="0" fontId="63" fillId="45" borderId="0" applyNumberFormat="0" applyBorder="0" applyAlignment="0" applyProtection="0"/>
    <xf numFmtId="0" fontId="62" fillId="39" borderId="0" applyNumberFormat="0" applyBorder="0" applyAlignment="0" applyProtection="0"/>
    <xf numFmtId="0" fontId="62" fillId="38" borderId="0" applyNumberFormat="0" applyBorder="0" applyAlignment="0" applyProtection="0"/>
    <xf numFmtId="0" fontId="78" fillId="0" borderId="0" applyNumberFormat="0" applyFill="0" applyBorder="0" applyAlignment="0" applyProtection="0"/>
    <xf numFmtId="0" fontId="20" fillId="0" borderId="0"/>
    <xf numFmtId="0" fontId="76" fillId="0" borderId="0" applyNumberFormat="0" applyFill="0" applyBorder="0" applyAlignment="0" applyProtection="0"/>
    <xf numFmtId="0" fontId="20" fillId="54" borderId="26" applyNumberFormat="0" applyFont="0" applyAlignment="0" applyProtection="0"/>
    <xf numFmtId="0" fontId="59" fillId="0" borderId="0"/>
    <xf numFmtId="0" fontId="71" fillId="0" borderId="0" applyNumberFormat="0" applyFill="0" applyBorder="0" applyAlignment="0" applyProtection="0"/>
    <xf numFmtId="0" fontId="73" fillId="0" borderId="25" applyNumberFormat="0" applyFill="0" applyAlignment="0" applyProtection="0"/>
    <xf numFmtId="0" fontId="70" fillId="0" borderId="23" applyNumberFormat="0" applyFill="0" applyAlignment="0" applyProtection="0"/>
    <xf numFmtId="0" fontId="71" fillId="0" borderId="0" applyNumberFormat="0" applyFill="0" applyBorder="0" applyAlignment="0" applyProtection="0"/>
    <xf numFmtId="0" fontId="68" fillId="35" borderId="0" applyNumberFormat="0" applyBorder="0" applyAlignment="0" applyProtection="0"/>
    <xf numFmtId="0" fontId="70" fillId="0" borderId="23" applyNumberFormat="0" applyFill="0" applyAlignment="0" applyProtection="0"/>
    <xf numFmtId="0" fontId="62"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6" fillId="52" borderId="21" applyNumberFormat="0" applyAlignment="0" applyProtection="0"/>
    <xf numFmtId="0" fontId="62" fillId="34" borderId="0" applyNumberFormat="0" applyBorder="0" applyAlignment="0" applyProtection="0"/>
    <xf numFmtId="0" fontId="62" fillId="33" borderId="0" applyNumberFormat="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4" fillId="34" borderId="0" applyNumberFormat="0" applyBorder="0" applyAlignment="0" applyProtection="0"/>
    <xf numFmtId="0" fontId="65" fillId="51" borderId="20" applyNumberFormat="0" applyAlignment="0" applyProtection="0"/>
    <xf numFmtId="0" fontId="66" fillId="52" borderId="21" applyNumberFormat="0" applyAlignment="0" applyProtection="0"/>
    <xf numFmtId="0" fontId="2" fillId="10" borderId="0" applyNumberFormat="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8" borderId="0" applyNumberFormat="0" applyBorder="0" applyAlignment="0" applyProtection="0"/>
    <xf numFmtId="0" fontId="64"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4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6" borderId="0" applyNumberFormat="0" applyBorder="0" applyAlignment="0" applyProtection="0"/>
    <xf numFmtId="0" fontId="62" fillId="4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31"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30" borderId="0" applyNumberFormat="0" applyBorder="0" applyAlignment="0" applyProtection="0"/>
    <xf numFmtId="0" fontId="62" fillId="42"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15" borderId="0" applyNumberFormat="0" applyBorder="0" applyAlignment="0" applyProtection="0"/>
    <xf numFmtId="0" fontId="63" fillId="43"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3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23"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5" fillId="51" borderId="20" applyNumberFormat="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 fillId="27" borderId="0" applyNumberFormat="0" applyBorder="0" applyAlignment="0" applyProtection="0"/>
    <xf numFmtId="0" fontId="62" fillId="36"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2" fillId="36"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23"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2" fillId="36"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6" fillId="52" borderId="21" applyNumberFormat="0" applyAlignment="0" applyProtection="0"/>
    <xf numFmtId="0" fontId="63" fillId="44" borderId="0" applyNumberFormat="0" applyBorder="0" applyAlignment="0" applyProtection="0"/>
    <xf numFmtId="0" fontId="63" fillId="44" borderId="0" applyNumberFormat="0" applyBorder="0" applyAlignment="0" applyProtection="0"/>
    <xf numFmtId="0" fontId="2" fillId="2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19"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2" fillId="42"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 fillId="19"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2" fillId="4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 fillId="31" borderId="0" applyNumberFormat="0" applyBorder="0" applyAlignment="0" applyProtection="0"/>
    <xf numFmtId="0" fontId="62" fillId="3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2" fillId="3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2" fillId="27"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2" fillId="39" borderId="0" applyNumberFormat="0" applyBorder="0" applyAlignment="0" applyProtection="0"/>
    <xf numFmtId="0" fontId="2" fillId="15"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2" fillId="3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11" borderId="0" applyNumberFormat="0" applyBorder="0" applyAlignment="0" applyProtection="0"/>
    <xf numFmtId="0" fontId="62" fillId="39"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2" fillId="11" borderId="0" applyNumberFormat="0" applyBorder="0" applyAlignment="0" applyProtection="0"/>
    <xf numFmtId="0" fontId="62" fillId="38"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2" fillId="38"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2" fillId="30"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2" fillId="38" borderId="0" applyNumberFormat="0" applyBorder="0" applyAlignment="0" applyProtection="0"/>
    <xf numFmtId="0" fontId="67" fillId="0" borderId="0" applyNumberFormat="0" applyFill="0" applyBorder="0" applyAlignment="0" applyProtection="0"/>
    <xf numFmtId="0" fontId="65" fillId="51" borderId="20" applyNumberFormat="0" applyAlignment="0" applyProtection="0"/>
    <xf numFmtId="0" fontId="65" fillId="51" borderId="20" applyNumberFormat="0" applyAlignment="0" applyProtection="0"/>
    <xf numFmtId="0" fontId="2" fillId="27"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2" fillId="36" borderId="0" applyNumberFormat="0" applyBorder="0" applyAlignment="0" applyProtection="0"/>
    <xf numFmtId="0" fontId="65" fillId="51" borderId="20" applyNumberFormat="0" applyAlignment="0" applyProtection="0"/>
    <xf numFmtId="0" fontId="65" fillId="51" borderId="20" applyNumberFormat="0" applyAlignment="0" applyProtection="0"/>
    <xf numFmtId="0" fontId="62" fillId="36" borderId="0" applyNumberFormat="0" applyBorder="0" applyAlignment="0" applyProtection="0"/>
    <xf numFmtId="0" fontId="2" fillId="23" borderId="0" applyNumberFormat="0" applyBorder="0" applyAlignment="0" applyProtection="0"/>
    <xf numFmtId="0" fontId="66" fillId="52" borderId="21" applyNumberFormat="0" applyAlignment="0" applyProtection="0"/>
    <xf numFmtId="0" fontId="66" fillId="52" borderId="21" applyNumberFormat="0" applyAlignment="0" applyProtection="0"/>
    <xf numFmtId="0" fontId="62" fillId="36" borderId="0" applyNumberFormat="0" applyBorder="0" applyAlignment="0" applyProtection="0"/>
    <xf numFmtId="0" fontId="66" fillId="52" borderId="21" applyNumberFormat="0" applyAlignment="0" applyProtection="0"/>
    <xf numFmtId="0" fontId="66" fillId="52" borderId="21" applyNumberFormat="0" applyAlignment="0" applyProtection="0"/>
    <xf numFmtId="0" fontId="2" fillId="30" borderId="0" applyNumberFormat="0" applyBorder="0" applyAlignment="0" applyProtection="0"/>
    <xf numFmtId="0" fontId="66" fillId="52" borderId="21" applyNumberFormat="0" applyAlignment="0" applyProtection="0"/>
    <xf numFmtId="0" fontId="66" fillId="52" borderId="21"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7" fillId="0" borderId="0" applyNumberFormat="0" applyFill="0" applyBorder="0" applyAlignment="0" applyProtection="0"/>
    <xf numFmtId="0" fontId="2" fillId="26"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7"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9" fillId="0" borderId="22" applyNumberFormat="0" applyFill="0" applyAlignment="0" applyProtection="0"/>
    <xf numFmtId="0" fontId="2" fillId="26" borderId="0" applyNumberFormat="0" applyBorder="0" applyAlignment="0" applyProtection="0"/>
    <xf numFmtId="0" fontId="69" fillId="0" borderId="22" applyNumberFormat="0" applyFill="0" applyAlignment="0" applyProtection="0"/>
    <xf numFmtId="0" fontId="69" fillId="0" borderId="22" applyNumberFormat="0" applyFill="0" applyAlignment="0" applyProtection="0"/>
    <xf numFmtId="0" fontId="62" fillId="36" borderId="0" applyNumberFormat="0" applyBorder="0" applyAlignment="0" applyProtection="0"/>
    <xf numFmtId="0" fontId="69" fillId="0" borderId="22" applyNumberFormat="0" applyFill="0" applyAlignment="0" applyProtection="0"/>
    <xf numFmtId="0" fontId="69" fillId="0" borderId="22" applyNumberFormat="0" applyFill="0" applyAlignment="0" applyProtection="0"/>
    <xf numFmtId="0" fontId="62" fillId="36" borderId="0" applyNumberFormat="0" applyBorder="0" applyAlignment="0" applyProtection="0"/>
    <xf numFmtId="0" fontId="2" fillId="22" borderId="0" applyNumberFormat="0" applyBorder="0" applyAlignment="0" applyProtection="0"/>
    <xf numFmtId="0" fontId="70" fillId="0" borderId="23" applyNumberFormat="0" applyFill="0" applyAlignment="0" applyProtection="0"/>
    <xf numFmtId="0" fontId="62" fillId="36" borderId="0" applyNumberFormat="0" applyBorder="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2" fillId="23" borderId="0" applyNumberFormat="0" applyBorder="0" applyAlignment="0" applyProtection="0"/>
    <xf numFmtId="0" fontId="62" fillId="41" borderId="0" applyNumberFormat="0" applyBorder="0" applyAlignment="0" applyProtection="0"/>
    <xf numFmtId="0" fontId="71" fillId="0" borderId="24" applyNumberFormat="0" applyFill="0" applyAlignment="0" applyProtection="0"/>
    <xf numFmtId="0" fontId="62" fillId="41" borderId="0" applyNumberFormat="0" applyBorder="0" applyAlignment="0" applyProtection="0"/>
    <xf numFmtId="0" fontId="71" fillId="0" borderId="24" applyNumberFormat="0" applyFill="0" applyAlignment="0" applyProtection="0"/>
    <xf numFmtId="0" fontId="71" fillId="0" borderId="24" applyNumberFormat="0" applyFill="0" applyAlignment="0" applyProtection="0"/>
    <xf numFmtId="0" fontId="2" fillId="19" borderId="0" applyNumberFormat="0" applyBorder="0" applyAlignment="0" applyProtection="0"/>
    <xf numFmtId="0" fontId="71" fillId="0" borderId="24" applyNumberFormat="0" applyFill="0" applyAlignment="0" applyProtection="0"/>
    <xf numFmtId="0" fontId="71" fillId="0" borderId="24" applyNumberFormat="0" applyFill="0" applyAlignment="0" applyProtection="0"/>
    <xf numFmtId="0" fontId="62" fillId="41" borderId="0" applyNumberFormat="0" applyBorder="0" applyAlignment="0" applyProtection="0"/>
    <xf numFmtId="0" fontId="2" fillId="22" borderId="0" applyNumberFormat="0" applyBorder="0" applyAlignment="0" applyProtection="0"/>
    <xf numFmtId="0" fontId="71" fillId="0" borderId="0" applyNumberFormat="0" applyFill="0" applyBorder="0" applyAlignment="0" applyProtection="0"/>
    <xf numFmtId="0" fontId="62" fillId="35"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2" fillId="35"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 fillId="18" borderId="0" applyNumberFormat="0" applyBorder="0" applyAlignment="0" applyProtection="0"/>
    <xf numFmtId="0" fontId="62" fillId="35" borderId="0" applyNumberFormat="0" applyBorder="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72" fillId="38" borderId="20" applyNumberFormat="0" applyAlignment="0" applyProtection="0"/>
    <xf numFmtId="0" fontId="69" fillId="0" borderId="22"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73" fillId="0" borderId="25" applyNumberFormat="0" applyFill="0" applyAlignment="0" applyProtection="0"/>
    <xf numFmtId="0" fontId="2" fillId="18" borderId="0" applyNumberFormat="0" applyBorder="0" applyAlignment="0" applyProtection="0"/>
    <xf numFmtId="0" fontId="62" fillId="3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62" fillId="3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2" fillId="14"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 fillId="19"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62" fillId="40"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62" fillId="40" borderId="0" applyNumberFormat="0" applyBorder="0" applyAlignment="0" applyProtection="0"/>
    <xf numFmtId="0" fontId="2" fillId="15"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62" fillId="40"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2" fillId="14" borderId="0" applyNumberFormat="0" applyBorder="0" applyAlignment="0" applyProtection="0"/>
    <xf numFmtId="0" fontId="75" fillId="51" borderId="27" applyNumberFormat="0" applyAlignment="0" applyProtection="0"/>
    <xf numFmtId="0" fontId="75" fillId="51" borderId="27" applyNumberFormat="0" applyAlignment="0" applyProtection="0"/>
    <xf numFmtId="0" fontId="62" fillId="33" borderId="0" applyNumberFormat="0" applyBorder="0" applyAlignment="0" applyProtection="0"/>
    <xf numFmtId="0" fontId="62" fillId="33" borderId="0" applyNumberFormat="0" applyBorder="0" applyAlignment="0" applyProtection="0"/>
    <xf numFmtId="0" fontId="76" fillId="0" borderId="0" applyNumberFormat="0" applyFill="0" applyBorder="0" applyAlignment="0" applyProtection="0"/>
    <xf numFmtId="0" fontId="2" fillId="10"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2" fillId="33"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0" fillId="0" borderId="23" applyNumberFormat="0" applyFill="0" applyAlignment="0" applyProtection="0"/>
    <xf numFmtId="0" fontId="20" fillId="0" borderId="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78" fillId="0" borderId="0" applyNumberFormat="0" applyFill="0" applyBorder="0" applyAlignment="0" applyProtection="0"/>
    <xf numFmtId="0" fontId="2" fillId="10"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1"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40" borderId="0" applyNumberFormat="0" applyBorder="0" applyAlignment="0" applyProtection="0"/>
    <xf numFmtId="0" fontId="64" fillId="34" borderId="0" applyNumberFormat="0" applyBorder="0" applyAlignment="0" applyProtection="0"/>
    <xf numFmtId="0" fontId="63" fillId="50" borderId="0" applyNumberFormat="0" applyBorder="0" applyAlignment="0" applyProtection="0"/>
    <xf numFmtId="0" fontId="63" fillId="43" borderId="0" applyNumberFormat="0" applyBorder="0" applyAlignment="0" applyProtection="0"/>
    <xf numFmtId="0" fontId="65" fillId="51" borderId="20" applyNumberFormat="0" applyAlignment="0" applyProtection="0"/>
    <xf numFmtId="0" fontId="64" fillId="34"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2" fillId="31" borderId="0" applyNumberFormat="0" applyBorder="0" applyAlignment="0" applyProtection="0"/>
    <xf numFmtId="0" fontId="66" fillId="52" borderId="21" applyNumberFormat="0" applyAlignment="0" applyProtection="0"/>
    <xf numFmtId="0" fontId="62" fillId="42" borderId="0" applyNumberFormat="0" applyBorder="0" applyAlignment="0" applyProtection="0"/>
    <xf numFmtId="0" fontId="2" fillId="3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2" fillId="27" borderId="0" applyNumberFormat="0" applyBorder="0" applyAlignment="0" applyProtection="0"/>
    <xf numFmtId="0" fontId="62" fillId="39" borderId="0" applyNumberFormat="0" applyBorder="0" applyAlignment="0" applyProtection="0"/>
    <xf numFmtId="0" fontId="65" fillId="51" borderId="20" applyNumberFormat="0" applyAlignment="0" applyProtection="0"/>
    <xf numFmtId="0" fontId="67" fillId="0" borderId="0" applyNumberFormat="0" applyFill="0" applyBorder="0" applyAlignment="0" applyProtection="0"/>
    <xf numFmtId="0" fontId="2" fillId="27"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3" borderId="0" applyNumberFormat="0" applyBorder="0" applyAlignment="0" applyProtection="0"/>
    <xf numFmtId="0" fontId="62" fillId="36" borderId="0" applyNumberFormat="0" applyBorder="0" applyAlignment="0" applyProtection="0"/>
    <xf numFmtId="0" fontId="68" fillId="35" borderId="0" applyNumberFormat="0" applyBorder="0" applyAlignment="0" applyProtection="0"/>
    <xf numFmtId="0" fontId="66" fillId="52" borderId="21" applyNumberFormat="0" applyAlignment="0" applyProtection="0"/>
    <xf numFmtId="0" fontId="2" fillId="23"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2" fillId="19" borderId="0" applyNumberFormat="0" applyBorder="0" applyAlignment="0" applyProtection="0"/>
    <xf numFmtId="0" fontId="62" fillId="41" borderId="0" applyNumberFormat="0" applyBorder="0" applyAlignment="0" applyProtection="0"/>
    <xf numFmtId="0" fontId="69" fillId="0" borderId="22" applyNumberFormat="0" applyFill="0" applyAlignment="0" applyProtection="0"/>
    <xf numFmtId="0" fontId="2" fillId="19"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 fillId="15" borderId="0" applyNumberFormat="0" applyBorder="0" applyAlignment="0" applyProtection="0"/>
    <xf numFmtId="0" fontId="62" fillId="40" borderId="0" applyNumberFormat="0" applyBorder="0" applyAlignment="0" applyProtection="0"/>
    <xf numFmtId="0" fontId="70" fillId="0" borderId="23" applyNumberFormat="0" applyFill="0" applyAlignment="0" applyProtection="0"/>
    <xf numFmtId="0" fontId="2" fillId="1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71" fillId="0" borderId="24" applyNumberFormat="0" applyFill="0" applyAlignment="0" applyProtection="0"/>
    <xf numFmtId="0" fontId="2" fillId="11"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71" fillId="0" borderId="0" applyNumberFormat="0" applyFill="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67" fillId="0" borderId="0" applyNumberFormat="0" applyFill="0" applyBorder="0" applyAlignment="0" applyProtection="0"/>
    <xf numFmtId="0" fontId="72" fillId="38" borderId="20" applyNumberFormat="0" applyAlignment="0" applyProtection="0"/>
    <xf numFmtId="0" fontId="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73" fillId="0" borderId="25" applyNumberFormat="0" applyFill="0" applyAlignment="0" applyProtection="0"/>
    <xf numFmtId="0" fontId="68" fillId="35" borderId="0" applyNumberFormat="0" applyBorder="0" applyAlignment="0" applyProtection="0"/>
    <xf numFmtId="0" fontId="2" fillId="2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22"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69" fillId="0" borderId="22" applyNumberFormat="0" applyFill="0" applyAlignment="0" applyProtection="0"/>
    <xf numFmtId="0" fontId="75" fillId="51" borderId="27" applyNumberFormat="0" applyAlignment="0" applyProtection="0"/>
    <xf numFmtId="0" fontId="2" fillId="18"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76" fillId="0" borderId="0" applyNumberFormat="0" applyFill="0" applyBorder="0" applyAlignment="0" applyProtection="0"/>
    <xf numFmtId="0" fontId="2" fillId="14"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77" fillId="0" borderId="28" applyNumberFormat="0" applyFill="0" applyAlignment="0" applyProtection="0"/>
    <xf numFmtId="0" fontId="62" fillId="33" borderId="0" applyNumberFormat="0" applyBorder="0" applyAlignment="0" applyProtection="0"/>
    <xf numFmtId="0" fontId="70" fillId="0" borderId="23" applyNumberFormat="0" applyFill="0" applyAlignment="0" applyProtection="0"/>
    <xf numFmtId="0" fontId="2" fillId="10" borderId="0" applyNumberFormat="0" applyBorder="0" applyAlignment="0" applyProtection="0"/>
    <xf numFmtId="0" fontId="78" fillId="0" borderId="0" applyNumberFormat="0" applyFill="0" applyBorder="0" applyAlignment="0" applyProtection="0"/>
    <xf numFmtId="0" fontId="2" fillId="1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71" fillId="0" borderId="24" applyNumberFormat="0" applyFill="0" applyAlignment="0" applyProtection="0"/>
    <xf numFmtId="0" fontId="2" fillId="11" borderId="0" applyNumberFormat="0" applyBorder="0" applyAlignment="0" applyProtection="0"/>
    <xf numFmtId="0" fontId="62" fillId="39" borderId="0" applyNumberFormat="0" applyBorder="0" applyAlignment="0" applyProtection="0"/>
    <xf numFmtId="0" fontId="2" fillId="11" borderId="0" applyNumberFormat="0" applyBorder="0" applyAlignment="0" applyProtection="0"/>
    <xf numFmtId="0" fontId="71" fillId="0" borderId="0" applyNumberFormat="0" applyFill="0" applyBorder="0" applyAlignment="0" applyProtection="0"/>
    <xf numFmtId="0" fontId="62" fillId="38" borderId="0" applyNumberFormat="0" applyBorder="0" applyAlignment="0" applyProtection="0"/>
    <xf numFmtId="0" fontId="62" fillId="38" borderId="0" applyNumberFormat="0" applyBorder="0" applyAlignment="0" applyProtection="0"/>
    <xf numFmtId="0" fontId="2" fillId="30" borderId="0" applyNumberFormat="0" applyBorder="0" applyAlignment="0" applyProtection="0"/>
    <xf numFmtId="0" fontId="62" fillId="38" borderId="0" applyNumberFormat="0" applyBorder="0" applyAlignment="0" applyProtection="0"/>
    <xf numFmtId="0" fontId="72" fillId="38" borderId="20" applyNumberFormat="0" applyAlignment="0" applyProtection="0"/>
    <xf numFmtId="0" fontId="2" fillId="30"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2" fillId="26" borderId="0" applyNumberFormat="0" applyBorder="0" applyAlignment="0" applyProtection="0"/>
    <xf numFmtId="0" fontId="62" fillId="37" borderId="0" applyNumberFormat="0" applyBorder="0" applyAlignment="0" applyProtection="0"/>
    <xf numFmtId="0" fontId="73" fillId="0" borderId="25" applyNumberFormat="0" applyFill="0" applyAlignment="0" applyProtection="0"/>
    <xf numFmtId="0" fontId="2" fillId="2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2" fillId="22" borderId="0" applyNumberFormat="0" applyBorder="0" applyAlignment="0" applyProtection="0"/>
    <xf numFmtId="0" fontId="62" fillId="36" borderId="0" applyNumberFormat="0" applyBorder="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22"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2" fillId="18" borderId="0" applyNumberFormat="0" applyBorder="0" applyAlignment="0" applyProtection="0"/>
    <xf numFmtId="0" fontId="62" fillId="35" borderId="0" applyNumberFormat="0" applyBorder="0" applyAlignment="0" applyProtection="0"/>
    <xf numFmtId="0" fontId="75" fillId="51" borderId="27" applyNumberFormat="0" applyAlignment="0" applyProtection="0"/>
    <xf numFmtId="0" fontId="2" fillId="18"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2" fillId="14" borderId="0" applyNumberFormat="0" applyBorder="0" applyAlignment="0" applyProtection="0"/>
    <xf numFmtId="0" fontId="62" fillId="34" borderId="0" applyNumberFormat="0" applyBorder="0" applyAlignment="0" applyProtection="0"/>
    <xf numFmtId="0" fontId="76" fillId="0" borderId="0" applyNumberFormat="0" applyFill="0" applyBorder="0" applyAlignment="0" applyProtection="0"/>
    <xf numFmtId="0" fontId="2" fillId="14"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2" fillId="10" borderId="0" applyNumberFormat="0" applyBorder="0" applyAlignment="0" applyProtection="0"/>
    <xf numFmtId="0" fontId="77" fillId="0" borderId="28" applyNumberFormat="0" applyFill="0" applyAlignment="0" applyProtection="0"/>
    <xf numFmtId="0" fontId="62" fillId="33" borderId="0" applyNumberFormat="0" applyBorder="0" applyAlignment="0" applyProtection="0"/>
    <xf numFmtId="0" fontId="2" fillId="10" borderId="0" applyNumberFormat="0" applyBorder="0" applyAlignment="0" applyProtection="0"/>
    <xf numFmtId="0" fontId="78" fillId="0" borderId="0" applyNumberFormat="0" applyFill="0" applyBorder="0" applyAlignment="0" applyProtection="0"/>
    <xf numFmtId="0" fontId="71" fillId="0" borderId="24" applyNumberFormat="0" applyFill="0" applyAlignment="0" applyProtection="0"/>
    <xf numFmtId="0" fontId="71" fillId="0" borderId="0" applyNumberFormat="0" applyFill="0" applyBorder="0" applyAlignment="0" applyProtection="0"/>
    <xf numFmtId="0" fontId="72" fillId="38" borderId="20" applyNumberFormat="0" applyAlignment="0" applyProtection="0"/>
    <xf numFmtId="0" fontId="73" fillId="0" borderId="25" applyNumberFormat="0" applyFill="0" applyAlignment="0" applyProtection="0"/>
    <xf numFmtId="0" fontId="74" fillId="53" borderId="0" applyNumberFormat="0" applyBorder="0" applyAlignment="0" applyProtection="0"/>
    <xf numFmtId="0" fontId="2" fillId="0" borderId="0"/>
    <xf numFmtId="0" fontId="79" fillId="0" borderId="0"/>
    <xf numFmtId="0" fontId="20" fillId="0" borderId="0"/>
    <xf numFmtId="0" fontId="61" fillId="0" borderId="0"/>
    <xf numFmtId="0" fontId="20" fillId="0" borderId="0"/>
    <xf numFmtId="0" fontId="20" fillId="0" borderId="0"/>
    <xf numFmtId="0" fontId="2" fillId="0" borderId="0"/>
    <xf numFmtId="0" fontId="20" fillId="0" borderId="0"/>
    <xf numFmtId="0" fontId="20" fillId="0" borderId="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75" fillId="51" borderId="27" applyNumberForma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6"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6"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79"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22" borderId="0" applyNumberFormat="0" applyBorder="0" applyAlignment="0" applyProtection="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58" fillId="0" borderId="0"/>
    <xf numFmtId="0" fontId="59"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59" fillId="0" borderId="0"/>
    <xf numFmtId="0" fontId="59" fillId="0" borderId="0"/>
    <xf numFmtId="0" fontId="59" fillId="0" borderId="0"/>
    <xf numFmtId="0" fontId="20" fillId="0" borderId="0"/>
    <xf numFmtId="0" fontId="59" fillId="0" borderId="0"/>
    <xf numFmtId="0" fontId="2" fillId="8" borderId="16" applyNumberFormat="0" applyFont="0" applyAlignment="0" applyProtection="0"/>
    <xf numFmtId="0" fontId="59"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6"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2" fillId="8" borderId="16" applyNumberFormat="0" applyFont="0" applyAlignment="0" applyProtection="0"/>
    <xf numFmtId="0" fontId="58" fillId="0" borderId="0"/>
    <xf numFmtId="0" fontId="2" fillId="31" borderId="0" applyNumberFormat="0" applyBorder="0" applyAlignment="0" applyProtection="0"/>
    <xf numFmtId="0" fontId="59" fillId="0" borderId="0"/>
    <xf numFmtId="0" fontId="2" fillId="18" borderId="0" applyNumberFormat="0" applyBorder="0" applyAlignment="0" applyProtection="0"/>
    <xf numFmtId="0" fontId="59" fillId="0" borderId="0"/>
    <xf numFmtId="0" fontId="58" fillId="0" borderId="0"/>
    <xf numFmtId="0" fontId="2" fillId="15" borderId="0" applyNumberFormat="0" applyBorder="0" applyAlignment="0" applyProtection="0"/>
    <xf numFmtId="0" fontId="2" fillId="8" borderId="16" applyNumberFormat="0" applyFont="0" applyAlignment="0" applyProtection="0"/>
    <xf numFmtId="0" fontId="2" fillId="22" borderId="0" applyNumberFormat="0" applyBorder="0" applyAlignment="0" applyProtection="0"/>
    <xf numFmtId="0" fontId="20" fillId="54" borderId="26" applyNumberFormat="0" applyFont="0" applyAlignment="0" applyProtection="0"/>
    <xf numFmtId="0" fontId="20" fillId="54" borderId="26"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79"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6"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6"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6"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6"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6"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6"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6" applyNumberFormat="0" applyFont="0" applyAlignment="0" applyProtection="0"/>
    <xf numFmtId="0" fontId="59" fillId="0" borderId="0"/>
    <xf numFmtId="0" fontId="2" fillId="26" borderId="0" applyNumberFormat="0" applyBorder="0" applyAlignment="0" applyProtection="0"/>
    <xf numFmtId="0" fontId="2" fillId="8" borderId="16"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9" fillId="0" borderId="0"/>
    <xf numFmtId="0" fontId="2" fillId="30" borderId="0" applyNumberFormat="0" applyBorder="0" applyAlignment="0" applyProtection="0"/>
    <xf numFmtId="0" fontId="59" fillId="0" borderId="0"/>
    <xf numFmtId="0" fontId="2" fillId="0" borderId="0"/>
    <xf numFmtId="0" fontId="2" fillId="15" borderId="0" applyNumberFormat="0" applyBorder="0" applyAlignment="0" applyProtection="0"/>
    <xf numFmtId="0" fontId="2" fillId="8" borderId="16"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79" fillId="0" borderId="0"/>
    <xf numFmtId="0" fontId="2" fillId="10" borderId="0" applyNumberFormat="0" applyBorder="0" applyAlignment="0" applyProtection="0"/>
    <xf numFmtId="0" fontId="2" fillId="0" borderId="0"/>
    <xf numFmtId="0" fontId="59"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6"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59" fillId="0" borderId="0"/>
    <xf numFmtId="0" fontId="59" fillId="0" borderId="0"/>
    <xf numFmtId="0" fontId="58" fillId="0" borderId="0"/>
    <xf numFmtId="0" fontId="2" fillId="15" borderId="0" applyNumberFormat="0" applyBorder="0" applyAlignment="0" applyProtection="0"/>
    <xf numFmtId="0" fontId="2" fillId="8" borderId="16" applyNumberFormat="0" applyFont="0" applyAlignment="0" applyProtection="0"/>
    <xf numFmtId="0" fontId="20" fillId="54" borderId="26" applyNumberFormat="0" applyFont="0" applyAlignment="0" applyProtection="0"/>
    <xf numFmtId="0" fontId="20" fillId="54" borderId="26" applyNumberFormat="0" applyFont="0" applyAlignment="0" applyProtection="0"/>
    <xf numFmtId="0" fontId="2" fillId="18"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79" fillId="0" borderId="0"/>
    <xf numFmtId="0" fontId="2" fillId="31" borderId="0" applyNumberFormat="0" applyBorder="0" applyAlignment="0" applyProtection="0"/>
    <xf numFmtId="0" fontId="2" fillId="19" borderId="0" applyNumberFormat="0" applyBorder="0" applyAlignment="0" applyProtection="0"/>
    <xf numFmtId="0" fontId="2" fillId="8" borderId="16"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6"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6" applyNumberFormat="0" applyFont="0" applyAlignment="0" applyProtection="0"/>
    <xf numFmtId="0" fontId="59" fillId="0" borderId="0"/>
    <xf numFmtId="0" fontId="2" fillId="15" borderId="0" applyNumberFormat="0" applyBorder="0" applyAlignment="0" applyProtection="0"/>
    <xf numFmtId="0" fontId="79" fillId="0" borderId="0"/>
    <xf numFmtId="0" fontId="2" fillId="30" borderId="0" applyNumberFormat="0" applyBorder="0" applyAlignment="0" applyProtection="0"/>
    <xf numFmtId="0" fontId="59"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59" fillId="0" borderId="0"/>
    <xf numFmtId="0" fontId="20" fillId="54" borderId="26" applyNumberFormat="0" applyFont="0" applyAlignment="0" applyProtection="0"/>
    <xf numFmtId="0" fontId="2" fillId="8" borderId="16"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59" fillId="0" borderId="0"/>
    <xf numFmtId="0" fontId="59" fillId="0" borderId="0"/>
    <xf numFmtId="0" fontId="79" fillId="0" borderId="0"/>
    <xf numFmtId="0" fontId="20" fillId="0" borderId="0"/>
    <xf numFmtId="0" fontId="52" fillId="0" borderId="0" applyNumberFormat="0" applyFill="0" applyBorder="0" applyAlignment="0" applyProtection="0"/>
    <xf numFmtId="0" fontId="67" fillId="0" borderId="0" applyNumberFormat="0" applyFill="0" applyBorder="0" applyAlignment="0" applyProtection="0"/>
    <xf numFmtId="0" fontId="40" fillId="0" borderId="9" applyNumberFormat="0" applyFill="0" applyAlignment="0" applyProtection="0"/>
    <xf numFmtId="0" fontId="69" fillId="0" borderId="22" applyNumberFormat="0" applyFill="0" applyAlignment="0" applyProtection="0"/>
    <xf numFmtId="0" fontId="41" fillId="0" borderId="10" applyNumberFormat="0" applyFill="0" applyAlignment="0" applyProtection="0"/>
    <xf numFmtId="0" fontId="70" fillId="0" borderId="23" applyNumberFormat="0" applyFill="0" applyAlignment="0" applyProtection="0"/>
    <xf numFmtId="0" fontId="42" fillId="0" borderId="11" applyNumberFormat="0" applyFill="0" applyAlignment="0" applyProtection="0"/>
    <xf numFmtId="0" fontId="71" fillId="0" borderId="24" applyNumberFormat="0" applyFill="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49" fillId="0" borderId="14" applyNumberFormat="0" applyFill="0" applyAlignment="0" applyProtection="0"/>
    <xf numFmtId="0" fontId="73" fillId="0" borderId="25" applyNumberFormat="0" applyFill="0" applyAlignment="0" applyProtection="0"/>
    <xf numFmtId="0" fontId="59" fillId="0" borderId="0"/>
    <xf numFmtId="0" fontId="2" fillId="0" borderId="0"/>
    <xf numFmtId="0" fontId="39" fillId="0" borderId="0" applyNumberFormat="0" applyFill="0" applyBorder="0" applyAlignment="0" applyProtection="0"/>
    <xf numFmtId="0" fontId="76" fillId="0" borderId="0" applyNumberFormat="0" applyFill="0" applyBorder="0" applyAlignment="0" applyProtection="0"/>
    <xf numFmtId="0" fontId="53" fillId="0" borderId="17" applyNumberFormat="0" applyFill="0" applyAlignment="0" applyProtection="0"/>
    <xf numFmtId="0" fontId="77" fillId="0" borderId="28" applyNumberFormat="0" applyFill="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79" fillId="0" borderId="0"/>
    <xf numFmtId="0" fontId="20" fillId="0" borderId="0"/>
    <xf numFmtId="0" fontId="2" fillId="0" borderId="0"/>
    <xf numFmtId="0" fontId="58" fillId="0" borderId="0"/>
    <xf numFmtId="0" fontId="59" fillId="0" borderId="0"/>
    <xf numFmtId="0" fontId="59" fillId="0" borderId="0"/>
    <xf numFmtId="0" fontId="59" fillId="0" borderId="0"/>
    <xf numFmtId="0" fontId="2" fillId="0" borderId="0"/>
    <xf numFmtId="0" fontId="59"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59" fillId="0" borderId="0"/>
    <xf numFmtId="0" fontId="20" fillId="0" borderId="0"/>
    <xf numFmtId="0" fontId="2" fillId="0" borderId="0"/>
    <xf numFmtId="0" fontId="20" fillId="0" borderId="0"/>
    <xf numFmtId="0" fontId="79" fillId="0" borderId="0"/>
    <xf numFmtId="0" fontId="79" fillId="0" borderId="0"/>
    <xf numFmtId="0" fontId="20" fillId="0" borderId="0"/>
    <xf numFmtId="0" fontId="79" fillId="0" borderId="0"/>
    <xf numFmtId="0" fontId="20" fillId="0" borderId="0"/>
    <xf numFmtId="0" fontId="79" fillId="0" borderId="0"/>
    <xf numFmtId="0" fontId="2" fillId="0" borderId="0"/>
    <xf numFmtId="0" fontId="76" fillId="0" borderId="0" applyNumberFormat="0" applyFill="0" applyBorder="0" applyAlignment="0" applyProtection="0"/>
    <xf numFmtId="0" fontId="79"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69" fillId="0" borderId="22" applyNumberFormat="0" applyFill="0" applyAlignment="0" applyProtection="0"/>
    <xf numFmtId="0" fontId="20" fillId="0" borderId="0"/>
    <xf numFmtId="0" fontId="20" fillId="0" borderId="0"/>
    <xf numFmtId="0" fontId="20" fillId="0" borderId="0"/>
    <xf numFmtId="0" fontId="58" fillId="0" borderId="0"/>
    <xf numFmtId="0" fontId="59" fillId="0" borderId="0"/>
    <xf numFmtId="0" fontId="79" fillId="0" borderId="0"/>
    <xf numFmtId="0" fontId="58" fillId="0" borderId="0"/>
    <xf numFmtId="0" fontId="20" fillId="0" borderId="0"/>
    <xf numFmtId="0" fontId="79" fillId="0" borderId="0"/>
    <xf numFmtId="0" fontId="79" fillId="0" borderId="0"/>
    <xf numFmtId="0" fontId="20" fillId="0" borderId="0"/>
    <xf numFmtId="0" fontId="20" fillId="0" borderId="0"/>
    <xf numFmtId="0" fontId="20" fillId="0" borderId="0"/>
    <xf numFmtId="0" fontId="58" fillId="0" borderId="0"/>
    <xf numFmtId="0" fontId="79" fillId="0" borderId="0"/>
    <xf numFmtId="0" fontId="20" fillId="0" borderId="0"/>
    <xf numFmtId="0" fontId="59" fillId="0" borderId="0"/>
    <xf numFmtId="0" fontId="59" fillId="0" borderId="0"/>
    <xf numFmtId="0" fontId="59" fillId="0" borderId="0"/>
    <xf numFmtId="0" fontId="59" fillId="0" borderId="0"/>
    <xf numFmtId="0" fontId="2" fillId="0" borderId="0"/>
    <xf numFmtId="0" fontId="20" fillId="0" borderId="0"/>
    <xf numFmtId="0" fontId="20" fillId="0" borderId="0"/>
    <xf numFmtId="0" fontId="79" fillId="0" borderId="0"/>
    <xf numFmtId="0" fontId="20" fillId="0" borderId="0"/>
    <xf numFmtId="0" fontId="79" fillId="0" borderId="0"/>
    <xf numFmtId="0" fontId="20" fillId="0" borderId="0"/>
    <xf numFmtId="0" fontId="71" fillId="0" borderId="24" applyNumberFormat="0" applyFill="0" applyAlignment="0" applyProtection="0"/>
    <xf numFmtId="0" fontId="58" fillId="0" borderId="0"/>
    <xf numFmtId="0" fontId="39" fillId="0" borderId="0" applyNumberFormat="0" applyFill="0" applyBorder="0" applyAlignment="0" applyProtection="0"/>
    <xf numFmtId="0" fontId="58" fillId="0" borderId="0"/>
    <xf numFmtId="0" fontId="79" fillId="0" borderId="0"/>
    <xf numFmtId="0" fontId="79" fillId="0" borderId="0"/>
    <xf numFmtId="0" fontId="20" fillId="0" borderId="0"/>
    <xf numFmtId="0" fontId="58" fillId="0" borderId="0"/>
    <xf numFmtId="0" fontId="20" fillId="0" borderId="0"/>
    <xf numFmtId="0" fontId="7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20" fillId="0" borderId="0"/>
    <xf numFmtId="0" fontId="79" fillId="0" borderId="0"/>
    <xf numFmtId="0" fontId="79" fillId="0" borderId="0"/>
    <xf numFmtId="0" fontId="79" fillId="0" borderId="0"/>
    <xf numFmtId="0" fontId="20" fillId="0" borderId="0"/>
    <xf numFmtId="0" fontId="20" fillId="0" borderId="0"/>
    <xf numFmtId="0" fontId="2" fillId="0" borderId="0"/>
    <xf numFmtId="0" fontId="20" fillId="0" borderId="0"/>
    <xf numFmtId="0" fontId="20" fillId="0" borderId="0"/>
    <xf numFmtId="0" fontId="79" fillId="0" borderId="0"/>
    <xf numFmtId="0" fontId="20" fillId="0" borderId="0"/>
    <xf numFmtId="0" fontId="20" fillId="0" borderId="0"/>
    <xf numFmtId="0" fontId="20" fillId="0" borderId="0"/>
    <xf numFmtId="0" fontId="79" fillId="0" borderId="0"/>
    <xf numFmtId="0" fontId="20" fillId="0" borderId="0"/>
    <xf numFmtId="0" fontId="79" fillId="0" borderId="0"/>
    <xf numFmtId="0" fontId="2"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58" fillId="0" borderId="0"/>
    <xf numFmtId="0" fontId="20" fillId="0" borderId="0"/>
    <xf numFmtId="0" fontId="20" fillId="0" borderId="0"/>
    <xf numFmtId="0" fontId="79" fillId="0" borderId="0"/>
    <xf numFmtId="0" fontId="20" fillId="0" borderId="0"/>
    <xf numFmtId="0" fontId="2" fillId="0" borderId="0"/>
    <xf numFmtId="0" fontId="7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0" fillId="0" borderId="0"/>
    <xf numFmtId="0" fontId="79" fillId="0" borderId="0"/>
    <xf numFmtId="0" fontId="78" fillId="0" borderId="0" applyNumberFormat="0" applyFill="0" applyBorder="0" applyAlignment="0" applyProtection="0"/>
    <xf numFmtId="0" fontId="59" fillId="0" borderId="0"/>
    <xf numFmtId="0" fontId="20" fillId="0" borderId="0"/>
    <xf numFmtId="0" fontId="58" fillId="0" borderId="0"/>
    <xf numFmtId="0" fontId="2" fillId="0" borderId="0"/>
    <xf numFmtId="0" fontId="20" fillId="0" borderId="0"/>
    <xf numFmtId="0" fontId="2" fillId="0" borderId="0"/>
    <xf numFmtId="0" fontId="42" fillId="0" borderId="11" applyNumberFormat="0" applyFill="0" applyAlignment="0" applyProtection="0"/>
    <xf numFmtId="0" fontId="58" fillId="0" borderId="0"/>
    <xf numFmtId="0" fontId="79" fillId="0" borderId="0"/>
    <xf numFmtId="0" fontId="79" fillId="0" borderId="0"/>
    <xf numFmtId="0" fontId="20" fillId="0" borderId="0"/>
    <xf numFmtId="0" fontId="79" fillId="0" borderId="0"/>
    <xf numFmtId="0" fontId="20" fillId="0" borderId="0"/>
    <xf numFmtId="0" fontId="20" fillId="0" borderId="0"/>
    <xf numFmtId="0" fontId="20" fillId="0" borderId="0"/>
    <xf numFmtId="0" fontId="20" fillId="0" borderId="0"/>
    <xf numFmtId="0" fontId="59" fillId="0" borderId="0"/>
    <xf numFmtId="0" fontId="58" fillId="0" borderId="0"/>
    <xf numFmtId="0" fontId="58" fillId="0" borderId="0"/>
    <xf numFmtId="0" fontId="59" fillId="0" borderId="0"/>
    <xf numFmtId="0" fontId="59" fillId="0" borderId="0"/>
    <xf numFmtId="0" fontId="79" fillId="0" borderId="0"/>
    <xf numFmtId="0" fontId="20" fillId="0" borderId="0"/>
    <xf numFmtId="0" fontId="79" fillId="0" borderId="0"/>
    <xf numFmtId="0" fontId="58" fillId="0" borderId="0"/>
    <xf numFmtId="0" fontId="20" fillId="0" borderId="0"/>
    <xf numFmtId="0" fontId="79" fillId="0" borderId="0"/>
    <xf numFmtId="0" fontId="20" fillId="0" borderId="0"/>
    <xf numFmtId="0" fontId="79" fillId="0" borderId="0"/>
    <xf numFmtId="0" fontId="20" fillId="0" borderId="0"/>
    <xf numFmtId="0" fontId="79" fillId="0" borderId="0"/>
    <xf numFmtId="0" fontId="79" fillId="0" borderId="0"/>
    <xf numFmtId="0" fontId="20" fillId="0" borderId="0"/>
    <xf numFmtId="0" fontId="59" fillId="0" borderId="0"/>
    <xf numFmtId="0" fontId="79" fillId="0" borderId="0"/>
    <xf numFmtId="0" fontId="58" fillId="0" borderId="0"/>
    <xf numFmtId="0" fontId="20" fillId="0" borderId="0"/>
    <xf numFmtId="0" fontId="61" fillId="0" borderId="0"/>
    <xf numFmtId="0" fontId="59" fillId="0" borderId="0"/>
    <xf numFmtId="0" fontId="2" fillId="0" borderId="0"/>
    <xf numFmtId="0" fontId="40" fillId="0" borderId="9" applyNumberFormat="0" applyFill="0" applyAlignment="0" applyProtection="0"/>
    <xf numFmtId="0" fontId="58" fillId="0" borderId="0"/>
    <xf numFmtId="0" fontId="51" fillId="0" borderId="0" applyNumberFormat="0" applyFill="0" applyBorder="0" applyAlignment="0" applyProtection="0"/>
    <xf numFmtId="0" fontId="79" fillId="0" borderId="0"/>
    <xf numFmtId="0" fontId="2" fillId="0" borderId="0"/>
    <xf numFmtId="0" fontId="59" fillId="0" borderId="0"/>
    <xf numFmtId="0" fontId="20" fillId="0" borderId="0"/>
    <xf numFmtId="0" fontId="20" fillId="0" borderId="0"/>
    <xf numFmtId="0" fontId="79" fillId="0" borderId="0"/>
    <xf numFmtId="0" fontId="20" fillId="0" borderId="0"/>
    <xf numFmtId="0" fontId="77" fillId="0" borderId="28" applyNumberFormat="0" applyFill="0" applyAlignment="0" applyProtection="0"/>
    <xf numFmtId="0" fontId="59" fillId="0" borderId="0"/>
    <xf numFmtId="0" fontId="53" fillId="0" borderId="17" applyNumberFormat="0" applyFill="0" applyAlignment="0" applyProtection="0"/>
    <xf numFmtId="0" fontId="20" fillId="0" borderId="0"/>
    <xf numFmtId="0" fontId="70" fillId="0" borderId="23" applyNumberFormat="0" applyFill="0" applyAlignment="0" applyProtection="0"/>
    <xf numFmtId="0" fontId="71" fillId="0" borderId="0" applyNumberFormat="0" applyFill="0" applyBorder="0" applyAlignment="0" applyProtection="0"/>
    <xf numFmtId="0" fontId="52" fillId="0" borderId="0" applyNumberFormat="0" applyFill="0" applyBorder="0" applyAlignment="0" applyProtection="0"/>
    <xf numFmtId="0" fontId="49" fillId="0" borderId="14" applyNumberFormat="0" applyFill="0" applyAlignment="0" applyProtection="0"/>
    <xf numFmtId="0" fontId="59" fillId="0" borderId="0"/>
    <xf numFmtId="0" fontId="59" fillId="0" borderId="0"/>
    <xf numFmtId="0" fontId="79" fillId="0" borderId="0"/>
    <xf numFmtId="0" fontId="2" fillId="0" borderId="0"/>
    <xf numFmtId="0" fontId="59" fillId="0" borderId="0"/>
    <xf numFmtId="0" fontId="2" fillId="0" borderId="0"/>
    <xf numFmtId="0" fontId="20" fillId="0" borderId="0"/>
    <xf numFmtId="0" fontId="2" fillId="0" borderId="0"/>
    <xf numFmtId="0" fontId="79" fillId="0" borderId="0"/>
    <xf numFmtId="0" fontId="73" fillId="0" borderId="25" applyNumberFormat="0" applyFill="0" applyAlignment="0" applyProtection="0"/>
    <xf numFmtId="0" fontId="2" fillId="0" borderId="0"/>
    <xf numFmtId="0" fontId="20" fillId="0" borderId="0"/>
    <xf numFmtId="0" fontId="67" fillId="0" borderId="0" applyNumberFormat="0" applyFill="0" applyBorder="0" applyAlignment="0" applyProtection="0"/>
    <xf numFmtId="0" fontId="20" fillId="0" borderId="0"/>
    <xf numFmtId="0" fontId="20" fillId="0" borderId="0"/>
    <xf numFmtId="0" fontId="79" fillId="0" borderId="0"/>
    <xf numFmtId="0" fontId="2" fillId="0" borderId="0"/>
    <xf numFmtId="0" fontId="20" fillId="0" borderId="0"/>
    <xf numFmtId="0" fontId="41" fillId="0" borderId="10" applyNumberFormat="0" applyFill="0" applyAlignment="0" applyProtection="0"/>
    <xf numFmtId="0" fontId="59" fillId="0" borderId="0"/>
    <xf numFmtId="0" fontId="61" fillId="0" borderId="0"/>
    <xf numFmtId="0" fontId="2"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39" fillId="0" borderId="0" applyNumberFormat="0" applyFill="0" applyBorder="0" applyAlignment="0" applyProtection="0"/>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9" fillId="0" borderId="14" applyNumberFormat="0" applyFill="0" applyAlignment="0" applyProtection="0"/>
    <xf numFmtId="0" fontId="51" fillId="0" borderId="0" applyNumberFormat="0" applyFill="0" applyBorder="0" applyAlignment="0" applyProtection="0"/>
    <xf numFmtId="0" fontId="2" fillId="8" borderId="16" applyNumberFormat="0" applyFont="0" applyAlignment="0" applyProtection="0"/>
    <xf numFmtId="0" fontId="52" fillId="0" borderId="0" applyNumberFormat="0" applyFill="0" applyBorder="0" applyAlignment="0" applyProtection="0"/>
    <xf numFmtId="0" fontId="53" fillId="0" borderId="17"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67" fillId="0" borderId="0" applyNumberFormat="0" applyFill="0" applyBorder="0" applyAlignment="0" applyProtection="0"/>
    <xf numFmtId="0" fontId="69" fillId="0" borderId="22" applyNumberFormat="0" applyFill="0" applyAlignment="0" applyProtection="0"/>
    <xf numFmtId="0" fontId="70" fillId="0" borderId="23" applyNumberFormat="0" applyFill="0" applyAlignment="0" applyProtection="0"/>
    <xf numFmtId="0" fontId="71" fillId="0" borderId="24" applyNumberFormat="0" applyFill="0" applyAlignment="0" applyProtection="0"/>
    <xf numFmtId="0" fontId="71" fillId="0" borderId="0" applyNumberFormat="0" applyFill="0" applyBorder="0" applyAlignment="0" applyProtection="0"/>
    <xf numFmtId="0" fontId="73" fillId="0" borderId="25" applyNumberFormat="0" applyFill="0" applyAlignment="0" applyProtection="0"/>
    <xf numFmtId="0" fontId="20" fillId="54" borderId="2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76" fillId="0" borderId="0" applyNumberFormat="0" applyFill="0" applyBorder="0" applyAlignment="0" applyProtection="0"/>
    <xf numFmtId="0" fontId="77" fillId="0" borderId="28" applyNumberFormat="0" applyFill="0" applyAlignment="0" applyProtection="0"/>
    <xf numFmtId="0" fontId="78"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58" fillId="0" borderId="0"/>
    <xf numFmtId="0" fontId="59" fillId="0" borderId="0"/>
    <xf numFmtId="0" fontId="79" fillId="0" borderId="0"/>
    <xf numFmtId="0" fontId="58" fillId="0" borderId="0"/>
    <xf numFmtId="0" fontId="20" fillId="0" borderId="0"/>
    <xf numFmtId="0" fontId="79" fillId="0" borderId="0"/>
    <xf numFmtId="0" fontId="20" fillId="0" borderId="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59" fillId="0" borderId="0"/>
    <xf numFmtId="0" fontId="59" fillId="0" borderId="0"/>
    <xf numFmtId="0" fontId="59" fillId="0" borderId="0"/>
    <xf numFmtId="0" fontId="59" fillId="0" borderId="0"/>
    <xf numFmtId="0" fontId="59"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6" applyNumberFormat="0" applyFont="0" applyAlignment="0" applyProtection="0"/>
    <xf numFmtId="0" fontId="2" fillId="8" borderId="16"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9"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79"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8" borderId="16"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79"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8" borderId="16" applyNumberFormat="0" applyFont="0" applyAlignment="0" applyProtection="0"/>
    <xf numFmtId="0" fontId="2" fillId="0" borderId="0"/>
    <xf numFmtId="0" fontId="2" fillId="0" borderId="0"/>
    <xf numFmtId="0" fontId="2" fillId="8" borderId="16"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9" fillId="0" borderId="0"/>
    <xf numFmtId="0" fontId="20" fillId="0" borderId="0"/>
    <xf numFmtId="0" fontId="58" fillId="0" borderId="0"/>
    <xf numFmtId="0" fontId="20" fillId="0" borderId="0"/>
    <xf numFmtId="0" fontId="79" fillId="0" borderId="0"/>
    <xf numFmtId="0" fontId="59" fillId="0" borderId="0"/>
    <xf numFmtId="0" fontId="59" fillId="0" borderId="0"/>
    <xf numFmtId="0" fontId="59" fillId="0" borderId="0"/>
    <xf numFmtId="0" fontId="58" fillId="0" borderId="0"/>
    <xf numFmtId="0" fontId="59" fillId="0" borderId="0"/>
    <xf numFmtId="0" fontId="79" fillId="0" borderId="0"/>
    <xf numFmtId="0" fontId="20" fillId="0" borderId="0"/>
    <xf numFmtId="0" fontId="20" fillId="0" borderId="0"/>
    <xf numFmtId="0" fontId="79" fillId="0" borderId="0"/>
    <xf numFmtId="0" fontId="79"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20" fillId="0" borderId="0"/>
    <xf numFmtId="0" fontId="20" fillId="0" borderId="0"/>
    <xf numFmtId="0" fontId="20" fillId="0" borderId="0"/>
    <xf numFmtId="0" fontId="20" fillId="0" borderId="0"/>
    <xf numFmtId="0" fontId="79" fillId="0" borderId="0"/>
    <xf numFmtId="0" fontId="20" fillId="0" borderId="0"/>
    <xf numFmtId="0" fontId="79" fillId="0" borderId="0"/>
    <xf numFmtId="0" fontId="20" fillId="0" borderId="0"/>
    <xf numFmtId="0" fontId="79" fillId="0" borderId="0"/>
    <xf numFmtId="0" fontId="58" fillId="0" borderId="0"/>
    <xf numFmtId="0" fontId="20" fillId="0" borderId="0"/>
    <xf numFmtId="0" fontId="20" fillId="0" borderId="0"/>
    <xf numFmtId="0" fontId="79" fillId="0" borderId="0"/>
    <xf numFmtId="0" fontId="20" fillId="0" borderId="0"/>
    <xf numFmtId="0" fontId="79" fillId="0" borderId="0"/>
    <xf numFmtId="0" fontId="20"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60" fillId="0" borderId="0"/>
    <xf numFmtId="0" fontId="58" fillId="0" borderId="0"/>
    <xf numFmtId="0" fontId="58" fillId="0" borderId="0"/>
    <xf numFmtId="0" fontId="59" fillId="0" borderId="0"/>
    <xf numFmtId="0" fontId="59" fillId="0" borderId="0"/>
    <xf numFmtId="0" fontId="20"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9"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0" fillId="0" borderId="0"/>
    <xf numFmtId="0" fontId="79"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5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59"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8"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59"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0" fillId="0" borderId="0"/>
    <xf numFmtId="0" fontId="20" fillId="0" borderId="0"/>
    <xf numFmtId="0" fontId="79"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5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59"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59"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8"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0"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2" fillId="0" borderId="0"/>
    <xf numFmtId="0" fontId="59" fillId="0" borderId="0"/>
    <xf numFmtId="0" fontId="2" fillId="0" borderId="0"/>
    <xf numFmtId="0" fontId="20" fillId="0" borderId="0"/>
    <xf numFmtId="0" fontId="58" fillId="0" borderId="0"/>
    <xf numFmtId="0" fontId="60" fillId="0" borderId="0"/>
    <xf numFmtId="0" fontId="59" fillId="0" borderId="0"/>
    <xf numFmtId="0" fontId="60" fillId="0" borderId="0"/>
    <xf numFmtId="0" fontId="59" fillId="0" borderId="0"/>
    <xf numFmtId="0" fontId="60" fillId="0" borderId="0"/>
    <xf numFmtId="0" fontId="20" fillId="0" borderId="0"/>
    <xf numFmtId="0" fontId="79"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20"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59"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0"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0" fillId="54" borderId="2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2" fillId="8" borderId="16" applyNumberFormat="0" applyFont="0" applyAlignment="0" applyProtection="0"/>
    <xf numFmtId="0" fontId="59"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6"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6"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8" borderId="16"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6"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6"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6"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6"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6"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6"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8" borderId="16"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8" borderId="16"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8" borderId="1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8">
    <xf numFmtId="0" fontId="0" fillId="0" borderId="0" xfId="0"/>
    <xf numFmtId="0" fontId="21" fillId="0" borderId="0" xfId="0" applyFont="1" applyAlignment="1">
      <alignment horizontal="right"/>
    </xf>
    <xf numFmtId="0" fontId="0" fillId="0" borderId="0" xfId="0" applyFill="1" applyBorder="1" applyAlignment="1">
      <alignment horizontal="left" vertical="top"/>
    </xf>
    <xf numFmtId="0" fontId="0" fillId="0" borderId="0" xfId="0" applyBorder="1"/>
    <xf numFmtId="0" fontId="24" fillId="0" borderId="0" xfId="0" applyFont="1" applyFill="1" applyBorder="1" applyAlignment="1">
      <alignment horizontal="left" vertical="top"/>
    </xf>
    <xf numFmtId="0" fontId="20" fillId="0" borderId="0" xfId="0" applyFont="1" applyBorder="1"/>
    <xf numFmtId="0" fontId="0" fillId="0" borderId="0" xfId="0" applyFill="1" applyBorder="1" applyAlignment="1">
      <alignment horizontal="right"/>
    </xf>
    <xf numFmtId="0" fontId="20" fillId="0" borderId="0" xfId="0" applyFont="1" applyFill="1" applyBorder="1" applyAlignment="1">
      <alignment horizontal="right"/>
    </xf>
    <xf numFmtId="165" fontId="58" fillId="0" borderId="0" xfId="46" applyNumberFormat="1"/>
    <xf numFmtId="0" fontId="58" fillId="0" borderId="0" xfId="46"/>
    <xf numFmtId="3" fontId="58" fillId="0" borderId="0" xfId="46" applyNumberFormat="1"/>
    <xf numFmtId="1" fontId="58" fillId="0" borderId="0" xfId="46" applyNumberFormat="1"/>
    <xf numFmtId="0" fontId="20" fillId="0" borderId="0" xfId="0" applyFont="1" applyBorder="1" applyAlignment="1">
      <alignment horizontal="right"/>
    </xf>
    <xf numFmtId="0" fontId="0" fillId="0" borderId="0" xfId="0"/>
    <xf numFmtId="0" fontId="0" fillId="0" borderId="0" xfId="0" applyAlignment="1"/>
    <xf numFmtId="10" fontId="58" fillId="0" borderId="0" xfId="46" applyNumberFormat="1"/>
    <xf numFmtId="0" fontId="4" fillId="0" borderId="3" xfId="0" applyFont="1" applyBorder="1" applyAlignment="1"/>
    <xf numFmtId="0" fontId="19" fillId="0" borderId="0" xfId="0" applyFont="1" applyBorder="1" applyAlignment="1">
      <alignment horizontal="right"/>
    </xf>
    <xf numFmtId="0" fontId="20" fillId="0" borderId="0" xfId="0" applyFont="1" applyAlignment="1"/>
    <xf numFmtId="2" fontId="58" fillId="0" borderId="0" xfId="46" applyNumberFormat="1"/>
    <xf numFmtId="2" fontId="0" fillId="0" borderId="0" xfId="0" applyNumberFormat="1"/>
    <xf numFmtId="49" fontId="55" fillId="0" borderId="0" xfId="13299" applyNumberFormat="1" applyFont="1" applyAlignmen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4" fontId="22"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wrapText="1"/>
    </xf>
    <xf numFmtId="0" fontId="3" fillId="0" borderId="0" xfId="0" applyFont="1"/>
    <xf numFmtId="0" fontId="0" fillId="0" borderId="0" xfId="0" applyFill="1" applyBorder="1" applyAlignment="1">
      <alignment horizontal="left"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8" xfId="0" applyFont="1" applyBorder="1" applyAlignment="1">
      <alignment horizontal="center" wrapText="1"/>
    </xf>
    <xf numFmtId="0" fontId="4" fillId="0" borderId="4" xfId="0" applyFont="1" applyBorder="1" applyAlignment="1">
      <alignment wrapText="1"/>
    </xf>
    <xf numFmtId="0" fontId="4" fillId="0" borderId="19" xfId="0" applyFont="1" applyBorder="1" applyAlignment="1"/>
    <xf numFmtId="0" fontId="17" fillId="0" borderId="1" xfId="0" applyFont="1" applyBorder="1" applyAlignment="1">
      <alignment horizontal="right" wrapText="1" indent="1"/>
    </xf>
    <xf numFmtId="0" fontId="4" fillId="0" borderId="4" xfId="0" applyFont="1" applyBorder="1" applyAlignment="1">
      <alignment horizontal="center" wrapText="1"/>
    </xf>
    <xf numFmtId="1" fontId="55" fillId="0" borderId="1" xfId="9175" applyNumberFormat="1" applyFont="1" applyBorder="1"/>
    <xf numFmtId="0" fontId="4" fillId="0" borderId="1" xfId="0" applyFont="1" applyBorder="1" applyAlignment="1">
      <alignment horizontal="right" wrapText="1" indent="1"/>
    </xf>
    <xf numFmtId="164" fontId="25" fillId="0" borderId="0" xfId="0" applyNumberFormat="1" applyFont="1" applyFill="1" applyBorder="1" applyAlignment="1">
      <alignment horizontal="left" vertical="top" wrapText="1"/>
    </xf>
    <xf numFmtId="0" fontId="1" fillId="0" borderId="1" xfId="9175" applyBorder="1"/>
    <xf numFmtId="0" fontId="6" fillId="0" borderId="19" xfId="0" applyFont="1" applyBorder="1" applyAlignment="1"/>
    <xf numFmtId="0" fontId="0" fillId="0" borderId="1" xfId="0" applyBorder="1"/>
    <xf numFmtId="0" fontId="26" fillId="0" borderId="0" xfId="0" applyFont="1" applyFill="1" applyBorder="1" applyAlignment="1">
      <alignment horizontal="left" vertical="top" wrapText="1"/>
    </xf>
    <xf numFmtId="0" fontId="7" fillId="0" borderId="19" xfId="0" applyFont="1" applyBorder="1" applyAlignment="1"/>
    <xf numFmtId="1" fontId="56" fillId="0" borderId="1" xfId="9175" applyNumberFormat="1" applyFont="1" applyBorder="1"/>
    <xf numFmtId="166" fontId="3" fillId="0" borderId="0" xfId="1" applyNumberFormat="1" applyFont="1" applyFill="1" applyBorder="1" applyAlignment="1">
      <alignment horizontal="left" vertical="top"/>
    </xf>
    <xf numFmtId="0" fontId="8" fillId="0" borderId="19" xfId="0" applyFont="1" applyBorder="1" applyAlignment="1"/>
    <xf numFmtId="1" fontId="4" fillId="0" borderId="1" xfId="0" applyNumberFormat="1" applyFont="1" applyBorder="1" applyAlignment="1">
      <alignment horizontal="right" wrapText="1" indent="1"/>
    </xf>
    <xf numFmtId="0" fontId="5" fillId="0" borderId="1" xfId="0" applyFont="1" applyBorder="1" applyAlignment="1">
      <alignment horizontal="right" wrapText="1" indent="1"/>
    </xf>
    <xf numFmtId="164" fontId="25" fillId="0" borderId="0" xfId="0" applyNumberFormat="1" applyFont="1" applyFill="1" applyBorder="1" applyAlignment="1">
      <alignment horizontal="center" vertical="top" wrapText="1"/>
    </xf>
    <xf numFmtId="10" fontId="3" fillId="0" borderId="0" xfId="1" applyNumberFormat="1" applyFont="1" applyFill="1" applyBorder="1" applyAlignment="1">
      <alignment horizontal="left" vertical="top"/>
    </xf>
    <xf numFmtId="1" fontId="56" fillId="0" borderId="1" xfId="9176" applyNumberFormat="1" applyFont="1" applyBorder="1"/>
    <xf numFmtId="0" fontId="17" fillId="0" borderId="19" xfId="0" applyFont="1" applyBorder="1" applyAlignment="1"/>
    <xf numFmtId="0" fontId="9" fillId="0" borderId="4" xfId="0" applyFont="1" applyBorder="1" applyAlignment="1">
      <alignment horizontal="center" wrapText="1"/>
    </xf>
    <xf numFmtId="0" fontId="10" fillId="0" borderId="19" xfId="0" applyFont="1" applyBorder="1" applyAlignment="1"/>
    <xf numFmtId="0" fontId="10" fillId="0" borderId="1" xfId="0" applyFont="1" applyBorder="1" applyAlignment="1">
      <alignment horizontal="right" wrapText="1" indent="1"/>
    </xf>
    <xf numFmtId="164" fontId="27"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center" vertical="top" wrapText="1"/>
    </xf>
    <xf numFmtId="0" fontId="4" fillId="0" borderId="7" xfId="0" applyFont="1" applyBorder="1" applyAlignment="1">
      <alignment horizontal="center" wrapText="1"/>
    </xf>
    <xf numFmtId="0" fontId="5" fillId="0" borderId="29" xfId="0" applyFont="1" applyBorder="1" applyAlignment="1"/>
    <xf numFmtId="0" fontId="4" fillId="0" borderId="6" xfId="0" applyFont="1" applyBorder="1" applyAlignment="1">
      <alignment horizontal="center" wrapText="1"/>
    </xf>
    <xf numFmtId="0" fontId="4" fillId="0" borderId="30" xfId="0" applyFont="1" applyBorder="1" applyAlignment="1"/>
    <xf numFmtId="1" fontId="56" fillId="0" borderId="1" xfId="9177" applyNumberFormat="1" applyFont="1" applyBorder="1"/>
    <xf numFmtId="1" fontId="56" fillId="0" borderId="1" xfId="9178" applyNumberFormat="1" applyFont="1" applyBorder="1"/>
    <xf numFmtId="164" fontId="31"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left" vertical="top" wrapText="1"/>
    </xf>
    <xf numFmtId="164" fontId="31"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 fontId="56" fillId="0" borderId="1" xfId="9179" applyNumberFormat="1" applyFont="1" applyBorder="1"/>
    <xf numFmtId="164" fontId="29" fillId="0" borderId="0" xfId="0" applyNumberFormat="1" applyFont="1" applyFill="1" applyBorder="1" applyAlignment="1">
      <alignment horizontal="left" vertical="top" wrapText="1"/>
    </xf>
    <xf numFmtId="1" fontId="56" fillId="0" borderId="1" xfId="9180" applyNumberFormat="1" applyFont="1" applyBorder="1"/>
    <xf numFmtId="49" fontId="55" fillId="0" borderId="0" xfId="9185" applyNumberFormat="1" applyFont="1" applyAlignment="1"/>
    <xf numFmtId="1" fontId="55" fillId="0" borderId="1" xfId="9181" applyNumberFormat="1" applyFont="1" applyBorder="1"/>
    <xf numFmtId="49" fontId="55" fillId="0" borderId="0" xfId="9182" applyNumberFormat="1" applyFont="1" applyAlignment="1"/>
    <xf numFmtId="1" fontId="55" fillId="0" borderId="1" xfId="9183" applyNumberFormat="1" applyFont="1" applyBorder="1"/>
    <xf numFmtId="0" fontId="5" fillId="0" borderId="19" xfId="0" applyFont="1" applyBorder="1" applyAlignment="1"/>
    <xf numFmtId="1" fontId="56" fillId="0" borderId="1" xfId="9184" applyNumberFormat="1" applyFont="1" applyBorder="1"/>
    <xf numFmtId="164" fontId="34" fillId="0" borderId="0" xfId="0" applyNumberFormat="1" applyFont="1" applyFill="1" applyBorder="1" applyAlignment="1">
      <alignment horizontal="left" vertical="top" wrapText="1"/>
    </xf>
    <xf numFmtId="164" fontId="35" fillId="0" borderId="0" xfId="0" applyNumberFormat="1" applyFont="1" applyFill="1" applyBorder="1" applyAlignment="1">
      <alignment horizontal="left" vertical="top" wrapText="1"/>
    </xf>
    <xf numFmtId="0" fontId="5" fillId="0" borderId="19" xfId="0" applyFont="1" applyBorder="1" applyAlignment="1">
      <alignment horizontal="right"/>
    </xf>
    <xf numFmtId="164" fontId="36"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left" vertical="top" wrapText="1"/>
    </xf>
    <xf numFmtId="0" fontId="4" fillId="0" borderId="5" xfId="0" applyFont="1" applyBorder="1" applyAlignment="1">
      <alignment horizontal="center" wrapText="1"/>
    </xf>
    <xf numFmtId="0" fontId="4" fillId="0" borderId="31" xfId="0" applyFont="1" applyBorder="1" applyAlignment="1"/>
    <xf numFmtId="1" fontId="55" fillId="0" borderId="1" xfId="9186" applyNumberFormat="1" applyFont="1" applyBorder="1"/>
    <xf numFmtId="1" fontId="57" fillId="0" borderId="0" xfId="0" applyNumberFormat="1" applyFont="1" applyAlignment="1">
      <alignment horizontal="right" indent="1"/>
    </xf>
    <xf numFmtId="0" fontId="57" fillId="0" borderId="0" xfId="0" applyFont="1" applyAlignment="1">
      <alignment horizontal="right" indent="1"/>
    </xf>
    <xf numFmtId="0" fontId="18" fillId="0" borderId="0" xfId="0" applyFont="1" applyBorder="1" applyAlignment="1">
      <alignment horizontal="right" wrapText="1"/>
    </xf>
    <xf numFmtId="10" fontId="57" fillId="0" borderId="0" xfId="1" applyNumberFormat="1" applyFont="1" applyAlignment="1">
      <alignment horizontal="right" indent="1"/>
    </xf>
    <xf numFmtId="0" fontId="0" fillId="0" borderId="0" xfId="0" applyAlignment="1">
      <alignment horizontal="right" indent="1"/>
    </xf>
    <xf numFmtId="166" fontId="0" fillId="0" borderId="0" xfId="1" applyNumberFormat="1" applyFont="1" applyAlignment="1">
      <alignment horizontal="right" indent="1"/>
    </xf>
    <xf numFmtId="0" fontId="12" fillId="0" borderId="0" xfId="0" applyFont="1"/>
    <xf numFmtId="0" fontId="15" fillId="0" borderId="0" xfId="0" applyFont="1"/>
    <xf numFmtId="0" fontId="20" fillId="0" borderId="0" xfId="0" applyFont="1"/>
    <xf numFmtId="0" fontId="13" fillId="0" borderId="0" xfId="0" applyFont="1"/>
    <xf numFmtId="0" fontId="0" fillId="0" borderId="0" xfId="0" applyBorder="1" applyAlignment="1">
      <alignment horizontal="right"/>
    </xf>
    <xf numFmtId="0" fontId="0" fillId="0" borderId="0" xfId="0" applyFill="1" applyBorder="1"/>
    <xf numFmtId="3" fontId="20" fillId="0" borderId="0" xfId="0" applyNumberFormat="1" applyFont="1" applyBorder="1"/>
    <xf numFmtId="3" fontId="20" fillId="0" borderId="0" xfId="0" applyNumberFormat="1" applyFont="1" applyBorder="1" applyAlignment="1">
      <alignment horizontal="right" wrapText="1" indent="1"/>
    </xf>
    <xf numFmtId="3" fontId="20" fillId="0" borderId="0" xfId="0" applyNumberFormat="1" applyFont="1" applyFill="1" applyBorder="1"/>
    <xf numFmtId="0" fontId="80" fillId="0" borderId="0" xfId="0" applyFont="1" applyBorder="1"/>
    <xf numFmtId="0" fontId="20" fillId="0" borderId="0" xfId="0" applyFont="1" applyFill="1" applyBorder="1"/>
    <xf numFmtId="2" fontId="0" fillId="0" borderId="0" xfId="0" applyNumberFormat="1" applyBorder="1"/>
    <xf numFmtId="3" fontId="80" fillId="0" borderId="0" xfId="0" applyNumberFormat="1" applyFont="1" applyBorder="1"/>
    <xf numFmtId="2" fontId="0" fillId="0" borderId="0" xfId="0" applyNumberFormat="1" applyBorder="1" applyAlignment="1">
      <alignment horizontal="right"/>
    </xf>
    <xf numFmtId="10" fontId="18" fillId="0" borderId="0" xfId="1" applyNumberFormat="1" applyFont="1" applyAlignment="1">
      <alignment horizontal="right" indent="1"/>
    </xf>
    <xf numFmtId="0" fontId="20" fillId="0" borderId="0" xfId="0" applyFont="1" applyAlignment="1">
      <alignment horizontal="right" inden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18" fillId="0" borderId="0" xfId="0" applyFont="1" applyBorder="1" applyAlignment="1">
      <alignment horizontal="right"/>
    </xf>
    <xf numFmtId="166" fontId="18" fillId="0" borderId="0" xfId="1" applyNumberFormat="1" applyFont="1" applyAlignment="1">
      <alignment horizontal="right" indent="1"/>
    </xf>
    <xf numFmtId="0" fontId="82" fillId="0" borderId="0" xfId="0" applyFont="1" applyBorder="1" applyAlignment="1">
      <alignment horizontal="right" wrapText="1"/>
    </xf>
    <xf numFmtId="10" fontId="82" fillId="0" borderId="0" xfId="1" applyNumberFormat="1" applyFont="1" applyAlignment="1">
      <alignment horizontal="right" indent="1"/>
    </xf>
    <xf numFmtId="0" fontId="82" fillId="0" borderId="0" xfId="0" applyFont="1" applyAlignment="1">
      <alignment horizontal="right" indent="1"/>
    </xf>
    <xf numFmtId="0" fontId="82" fillId="0" borderId="0" xfId="0" applyFont="1" applyFill="1" applyBorder="1" applyAlignment="1">
      <alignment horizontal="left" vertical="top" wrapText="1"/>
    </xf>
    <xf numFmtId="0" fontId="82" fillId="0" borderId="0" xfId="0" applyFont="1" applyBorder="1"/>
    <xf numFmtId="0" fontId="82" fillId="0" borderId="0" xfId="0" applyFont="1" applyFill="1" applyBorder="1" applyAlignment="1">
      <alignment horizontal="left" vertical="top"/>
    </xf>
    <xf numFmtId="0" fontId="82" fillId="0" borderId="0" xfId="0" applyFont="1" applyBorder="1" applyAlignment="1">
      <alignment horizontal="right"/>
    </xf>
    <xf numFmtId="0" fontId="82" fillId="0" borderId="0" xfId="0" applyFont="1"/>
    <xf numFmtId="166" fontId="82" fillId="0" borderId="0" xfId="1" applyNumberFormat="1" applyFont="1" applyAlignment="1">
      <alignment horizontal="right" indent="1"/>
    </xf>
    <xf numFmtId="49" fontId="55" fillId="0" borderId="0" xfId="0" applyNumberFormat="1" applyFont="1"/>
    <xf numFmtId="1" fontId="55" fillId="0" borderId="0" xfId="0" applyNumberFormat="1" applyFont="1"/>
    <xf numFmtId="1" fontId="84" fillId="0" borderId="0" xfId="0" applyNumberFormat="1" applyFont="1"/>
    <xf numFmtId="1" fontId="85" fillId="0" borderId="0" xfId="0" applyNumberFormat="1" applyFont="1"/>
    <xf numFmtId="49" fontId="56" fillId="0" borderId="0" xfId="0" applyNumberFormat="1" applyFont="1"/>
    <xf numFmtId="1" fontId="56" fillId="0" borderId="0" xfId="0" applyNumberFormat="1" applyFont="1"/>
    <xf numFmtId="1" fontId="86" fillId="0" borderId="0" xfId="0" applyNumberFormat="1" applyFont="1"/>
    <xf numFmtId="1" fontId="87" fillId="0" borderId="0" xfId="0" applyNumberFormat="1" applyFont="1"/>
    <xf numFmtId="49" fontId="55" fillId="0" borderId="0" xfId="0" applyNumberFormat="1" applyFont="1" applyAlignment="1">
      <alignment horizontal="right"/>
    </xf>
    <xf numFmtId="49" fontId="88" fillId="0" borderId="0" xfId="0" applyNumberFormat="1" applyFont="1" applyAlignment="1">
      <alignment horizontal="right"/>
    </xf>
    <xf numFmtId="0" fontId="4" fillId="0" borderId="19" xfId="0" applyFont="1" applyBorder="1" applyAlignment="1">
      <alignment horizontal="left"/>
    </xf>
    <xf numFmtId="49" fontId="88" fillId="0" borderId="0" xfId="0" applyNumberFormat="1" applyFont="1" applyAlignment="1">
      <alignment horizontal="left"/>
    </xf>
    <xf numFmtId="49" fontId="86" fillId="0" borderId="0" xfId="0" applyNumberFormat="1" applyFont="1" applyAlignment="1">
      <alignment horizontal="right"/>
    </xf>
    <xf numFmtId="49" fontId="89" fillId="0" borderId="0" xfId="0" applyNumberFormat="1" applyFont="1" applyAlignment="1">
      <alignment horizontal="right"/>
    </xf>
    <xf numFmtId="0" fontId="0" fillId="0" borderId="0" xfId="0" applyAlignment="1">
      <alignment horizontal="right"/>
    </xf>
    <xf numFmtId="0" fontId="91" fillId="0" borderId="0" xfId="46" applyFont="1"/>
    <xf numFmtId="1" fontId="91" fillId="0" borderId="0" xfId="46" applyNumberFormat="1" applyFont="1"/>
    <xf numFmtId="0" fontId="92" fillId="0" borderId="0" xfId="13921" applyFont="1" applyFill="1" applyAlignment="1">
      <alignment horizontal="left"/>
    </xf>
    <xf numFmtId="166" fontId="92" fillId="0" borderId="0" xfId="1" applyNumberFormat="1" applyFont="1" applyFill="1" applyAlignment="1">
      <alignment horizontal="left"/>
    </xf>
    <xf numFmtId="10" fontId="92" fillId="0" borderId="0" xfId="1" applyNumberFormat="1" applyFont="1" applyFill="1" applyAlignment="1">
      <alignment horizontal="left"/>
    </xf>
    <xf numFmtId="10" fontId="0" fillId="0" borderId="0" xfId="1" applyNumberFormat="1" applyFont="1" applyFill="1"/>
    <xf numFmtId="0" fontId="18" fillId="0" borderId="8" xfId="0" applyFont="1" applyBorder="1" applyAlignment="1">
      <alignment horizontal="right" wrapText="1"/>
    </xf>
    <xf numFmtId="0" fontId="19" fillId="0" borderId="8"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cats</a:t>
            </a:r>
          </a:p>
        </c:rich>
      </c:tx>
      <c:layout>
        <c:manualLayout>
          <c:xMode val="edge"/>
          <c:yMode val="edge"/>
          <c:x val="0.28135931758530186"/>
          <c:y val="2.3486499741165571E-2"/>
        </c:manualLayout>
      </c:layout>
      <c:overlay val="0"/>
    </c:title>
    <c:autoTitleDeleted val="0"/>
    <c:plotArea>
      <c:layout>
        <c:manualLayout>
          <c:layoutTarget val="inner"/>
          <c:xMode val="edge"/>
          <c:yMode val="edge"/>
          <c:x val="0.16015912073490815"/>
          <c:y val="0.25222759379342286"/>
          <c:w val="0.60227320467323664"/>
          <c:h val="0.55051017627986809"/>
        </c:manualLayout>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all!$B$2:$I$2</c:f>
              <c:numCache>
                <c:formatCode>General</c:formatCode>
                <c:ptCount val="8"/>
                <c:pt idx="0">
                  <c:v>2006</c:v>
                </c:pt>
                <c:pt idx="1">
                  <c:v>2007</c:v>
                </c:pt>
                <c:pt idx="2">
                  <c:v>2008</c:v>
                </c:pt>
                <c:pt idx="3">
                  <c:v>2009</c:v>
                </c:pt>
                <c:pt idx="4">
                  <c:v>2010</c:v>
                </c:pt>
                <c:pt idx="5">
                  <c:v>2011</c:v>
                </c:pt>
                <c:pt idx="6">
                  <c:v>2012</c:v>
                </c:pt>
              </c:numCache>
            </c:numRef>
          </c:cat>
          <c:val>
            <c:numRef>
              <c:f>all!$B$4:$I$4</c:f>
              <c:numCache>
                <c:formatCode>General</c:formatCode>
                <c:ptCount val="8"/>
                <c:pt idx="0">
                  <c:v>14414</c:v>
                </c:pt>
                <c:pt idx="1">
                  <c:v>14667</c:v>
                </c:pt>
                <c:pt idx="2">
                  <c:v>14234</c:v>
                </c:pt>
                <c:pt idx="3">
                  <c:v>13801</c:v>
                </c:pt>
                <c:pt idx="4">
                  <c:v>12534</c:v>
                </c:pt>
                <c:pt idx="5">
                  <c:v>12368</c:v>
                </c:pt>
                <c:pt idx="6">
                  <c:v>11979</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all!$B$2:$I$2</c:f>
              <c:numCache>
                <c:formatCode>General</c:formatCode>
                <c:ptCount val="8"/>
                <c:pt idx="0">
                  <c:v>2006</c:v>
                </c:pt>
                <c:pt idx="1">
                  <c:v>2007</c:v>
                </c:pt>
                <c:pt idx="2">
                  <c:v>2008</c:v>
                </c:pt>
                <c:pt idx="3">
                  <c:v>2009</c:v>
                </c:pt>
                <c:pt idx="4">
                  <c:v>2010</c:v>
                </c:pt>
                <c:pt idx="5">
                  <c:v>2011</c:v>
                </c:pt>
                <c:pt idx="6">
                  <c:v>2012</c:v>
                </c:pt>
              </c:numCache>
            </c:numRef>
          </c:cat>
          <c:val>
            <c:numRef>
              <c:f>all!$B$5:$I$5</c:f>
              <c:numCache>
                <c:formatCode>General</c:formatCode>
                <c:ptCount val="8"/>
                <c:pt idx="0">
                  <c:v>9157</c:v>
                </c:pt>
                <c:pt idx="1">
                  <c:v>7991</c:v>
                </c:pt>
                <c:pt idx="2">
                  <c:v>7519.5</c:v>
                </c:pt>
                <c:pt idx="3">
                  <c:v>7048</c:v>
                </c:pt>
                <c:pt idx="4">
                  <c:v>5668</c:v>
                </c:pt>
                <c:pt idx="5">
                  <c:v>3801</c:v>
                </c:pt>
                <c:pt idx="6">
                  <c:v>3743</c:v>
                </c:pt>
              </c:numCache>
            </c:numRef>
          </c:val>
          <c:smooth val="0"/>
        </c:ser>
        <c:ser>
          <c:idx val="0"/>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all!$B$2:$I$2</c:f>
              <c:numCache>
                <c:formatCode>General</c:formatCode>
                <c:ptCount val="8"/>
                <c:pt idx="0">
                  <c:v>2006</c:v>
                </c:pt>
                <c:pt idx="1">
                  <c:v>2007</c:v>
                </c:pt>
                <c:pt idx="2">
                  <c:v>2008</c:v>
                </c:pt>
                <c:pt idx="3">
                  <c:v>2009</c:v>
                </c:pt>
                <c:pt idx="4">
                  <c:v>2010</c:v>
                </c:pt>
                <c:pt idx="5">
                  <c:v>2011</c:v>
                </c:pt>
                <c:pt idx="6">
                  <c:v>2012</c:v>
                </c:pt>
              </c:numCache>
            </c:numRef>
          </c:cat>
          <c:val>
            <c:numRef>
              <c:f>all!$B$6:$I$6</c:f>
              <c:numCache>
                <c:formatCode>General</c:formatCode>
                <c:ptCount val="8"/>
              </c:numCache>
            </c:numRef>
          </c:val>
          <c:smooth val="0"/>
        </c:ser>
        <c:dLbls>
          <c:showLegendKey val="0"/>
          <c:showVal val="0"/>
          <c:showCatName val="0"/>
          <c:showSerName val="0"/>
          <c:showPercent val="0"/>
          <c:showBubbleSize val="0"/>
        </c:dLbls>
        <c:smooth val="0"/>
        <c:axId val="364559680"/>
        <c:axId val="364561920"/>
      </c:lineChart>
      <c:catAx>
        <c:axId val="364559680"/>
        <c:scaling>
          <c:orientation val="minMax"/>
        </c:scaling>
        <c:delete val="0"/>
        <c:axPos val="b"/>
        <c:numFmt formatCode="General" sourceLinked="1"/>
        <c:majorTickMark val="out"/>
        <c:minorTickMark val="none"/>
        <c:tickLblPos val="nextTo"/>
        <c:txPr>
          <a:bodyPr rot="2700000"/>
          <a:lstStyle/>
          <a:p>
            <a:pPr>
              <a:defRPr/>
            </a:pPr>
            <a:endParaRPr lang="en-US"/>
          </a:p>
        </c:txPr>
        <c:crossAx val="364561920"/>
        <c:crosses val="autoZero"/>
        <c:auto val="1"/>
        <c:lblAlgn val="ctr"/>
        <c:lblOffset val="100"/>
        <c:noMultiLvlLbl val="0"/>
      </c:catAx>
      <c:valAx>
        <c:axId val="364561920"/>
        <c:scaling>
          <c:orientation val="minMax"/>
        </c:scaling>
        <c:delete val="0"/>
        <c:axPos val="l"/>
        <c:majorGridlines/>
        <c:numFmt formatCode="General" sourceLinked="1"/>
        <c:majorTickMark val="out"/>
        <c:minorTickMark val="none"/>
        <c:tickLblPos val="nextTo"/>
        <c:crossAx val="364559680"/>
        <c:crosses val="autoZero"/>
        <c:crossBetween val="between"/>
      </c:valAx>
    </c:plotArea>
    <c:legend>
      <c:legendPos val="r"/>
      <c:layout>
        <c:manualLayout>
          <c:xMode val="edge"/>
          <c:yMode val="edge"/>
          <c:x val="0.72912210192475946"/>
          <c:y val="0.33514262004014206"/>
          <c:w val="0.25404500218722659"/>
          <c:h val="0.35942922134733435"/>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0"/>
          <a:lstStyle/>
          <a:p>
            <a:pPr>
              <a:defRPr/>
            </a:pPr>
            <a:r>
              <a:rPr lang="en-US"/>
              <a:t> dogs</a:t>
            </a:r>
          </a:p>
        </c:rich>
      </c:tx>
      <c:layout>
        <c:manualLayout>
          <c:xMode val="edge"/>
          <c:yMode val="edge"/>
          <c:x val="0.22894048485107918"/>
          <c:y val="3.6732692150505411E-2"/>
        </c:manualLayout>
      </c:layout>
      <c:overlay val="0"/>
    </c:title>
    <c:autoTitleDeleted val="0"/>
    <c:plotArea>
      <c:layout>
        <c:manualLayout>
          <c:layoutTarget val="inner"/>
          <c:xMode val="edge"/>
          <c:yMode val="edge"/>
          <c:x val="0.15023261154855641"/>
          <c:y val="0.25379071468525455"/>
          <c:w val="0.52373654855643048"/>
          <c:h val="0.44583924960199645"/>
        </c:manualLayout>
      </c:layout>
      <c:lineChart>
        <c:grouping val="standard"/>
        <c:varyColors val="0"/>
        <c:ser>
          <c:idx val="0"/>
          <c:order val="0"/>
          <c:tx>
            <c:strRef>
              <c:f>all!$A$10</c:f>
              <c:strCache>
                <c:ptCount val="1"/>
                <c:pt idx="0">
                  <c:v>dogs in</c:v>
                </c:pt>
              </c:strCache>
            </c:strRef>
          </c:tx>
          <c:spPr>
            <a:ln>
              <a:solidFill>
                <a:srgbClr val="7030A0"/>
              </a:solidFill>
            </a:ln>
          </c:spPr>
          <c:marker>
            <c:symbol val="none"/>
          </c:marker>
          <c:cat>
            <c:numRef>
              <c:f>all!$B$2:$J$2</c:f>
              <c:numCache>
                <c:formatCode>General</c:formatCode>
                <c:ptCount val="9"/>
                <c:pt idx="0">
                  <c:v>2006</c:v>
                </c:pt>
                <c:pt idx="1">
                  <c:v>2007</c:v>
                </c:pt>
                <c:pt idx="2">
                  <c:v>2008</c:v>
                </c:pt>
                <c:pt idx="3">
                  <c:v>2009</c:v>
                </c:pt>
                <c:pt idx="4">
                  <c:v>2010</c:v>
                </c:pt>
                <c:pt idx="5">
                  <c:v>2011</c:v>
                </c:pt>
                <c:pt idx="6">
                  <c:v>2012</c:v>
                </c:pt>
              </c:numCache>
            </c:numRef>
          </c:cat>
          <c:val>
            <c:numRef>
              <c:f>all!$B$10:$J$10</c:f>
              <c:numCache>
                <c:formatCode>General</c:formatCode>
                <c:ptCount val="9"/>
                <c:pt idx="0">
                  <c:v>18718</c:v>
                </c:pt>
                <c:pt idx="1">
                  <c:v>17303</c:v>
                </c:pt>
                <c:pt idx="2">
                  <c:v>17329</c:v>
                </c:pt>
                <c:pt idx="3">
                  <c:v>17355</c:v>
                </c:pt>
                <c:pt idx="4">
                  <c:v>17578</c:v>
                </c:pt>
                <c:pt idx="5">
                  <c:v>17780</c:v>
                </c:pt>
                <c:pt idx="6">
                  <c:v>17560</c:v>
                </c:pt>
              </c:numCache>
            </c:numRef>
          </c:val>
          <c:smooth val="0"/>
        </c:ser>
        <c:ser>
          <c:idx val="1"/>
          <c:order val="1"/>
          <c:tx>
            <c:strRef>
              <c:f>all!$A$11</c:f>
              <c:strCache>
                <c:ptCount val="1"/>
                <c:pt idx="0">
                  <c:v>dogs euthanized</c:v>
                </c:pt>
              </c:strCache>
            </c:strRef>
          </c:tx>
          <c:spPr>
            <a:ln>
              <a:solidFill>
                <a:srgbClr val="FF0000"/>
              </a:solidFill>
            </a:ln>
          </c:spPr>
          <c:marker>
            <c:symbol val="none"/>
          </c:marker>
          <c:cat>
            <c:numRef>
              <c:f>all!$B$2:$J$2</c:f>
              <c:numCache>
                <c:formatCode>General</c:formatCode>
                <c:ptCount val="9"/>
                <c:pt idx="0">
                  <c:v>2006</c:v>
                </c:pt>
                <c:pt idx="1">
                  <c:v>2007</c:v>
                </c:pt>
                <c:pt idx="2">
                  <c:v>2008</c:v>
                </c:pt>
                <c:pt idx="3">
                  <c:v>2009</c:v>
                </c:pt>
                <c:pt idx="4">
                  <c:v>2010</c:v>
                </c:pt>
                <c:pt idx="5">
                  <c:v>2011</c:v>
                </c:pt>
                <c:pt idx="6">
                  <c:v>2012</c:v>
                </c:pt>
              </c:numCache>
            </c:numRef>
          </c:cat>
          <c:val>
            <c:numRef>
              <c:f>all!$B$11:$J$11</c:f>
              <c:numCache>
                <c:formatCode>General</c:formatCode>
                <c:ptCount val="9"/>
                <c:pt idx="0">
                  <c:v>6176</c:v>
                </c:pt>
                <c:pt idx="1">
                  <c:v>4521</c:v>
                </c:pt>
                <c:pt idx="2">
                  <c:v>4149.5</c:v>
                </c:pt>
                <c:pt idx="3">
                  <c:v>3778</c:v>
                </c:pt>
                <c:pt idx="4">
                  <c:v>3996</c:v>
                </c:pt>
                <c:pt idx="5">
                  <c:v>3746</c:v>
                </c:pt>
                <c:pt idx="6">
                  <c:v>3736</c:v>
                </c:pt>
              </c:numCache>
            </c:numRef>
          </c:val>
          <c:smooth val="0"/>
        </c:ser>
        <c:ser>
          <c:idx val="2"/>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all!$B$2:$J$2</c:f>
              <c:numCache>
                <c:formatCode>General</c:formatCode>
                <c:ptCount val="9"/>
                <c:pt idx="0">
                  <c:v>2006</c:v>
                </c:pt>
                <c:pt idx="1">
                  <c:v>2007</c:v>
                </c:pt>
                <c:pt idx="2">
                  <c:v>2008</c:v>
                </c:pt>
                <c:pt idx="3">
                  <c:v>2009</c:v>
                </c:pt>
                <c:pt idx="4">
                  <c:v>2010</c:v>
                </c:pt>
                <c:pt idx="5">
                  <c:v>2011</c:v>
                </c:pt>
                <c:pt idx="6">
                  <c:v>2012</c:v>
                </c:pt>
              </c:numCache>
            </c:numRef>
          </c:cat>
          <c:val>
            <c:numRef>
              <c:f>all!$B$12:$J$12</c:f>
              <c:numCache>
                <c:formatCode>0</c:formatCode>
                <c:ptCount val="9"/>
              </c:numCache>
            </c:numRef>
          </c:val>
          <c:smooth val="0"/>
        </c:ser>
        <c:dLbls>
          <c:showLegendKey val="0"/>
          <c:showVal val="0"/>
          <c:showCatName val="0"/>
          <c:showSerName val="0"/>
          <c:showPercent val="0"/>
          <c:showBubbleSize val="0"/>
        </c:dLbls>
        <c:smooth val="0"/>
        <c:axId val="392882640"/>
        <c:axId val="392883200"/>
      </c:lineChart>
      <c:catAx>
        <c:axId val="392882640"/>
        <c:scaling>
          <c:orientation val="minMax"/>
        </c:scaling>
        <c:delete val="0"/>
        <c:axPos val="b"/>
        <c:numFmt formatCode="General" sourceLinked="1"/>
        <c:majorTickMark val="out"/>
        <c:minorTickMark val="none"/>
        <c:tickLblPos val="nextTo"/>
        <c:txPr>
          <a:bodyPr rot="2700000"/>
          <a:lstStyle/>
          <a:p>
            <a:pPr>
              <a:defRPr/>
            </a:pPr>
            <a:endParaRPr lang="en-US"/>
          </a:p>
        </c:txPr>
        <c:crossAx val="392883200"/>
        <c:crosses val="autoZero"/>
        <c:auto val="1"/>
        <c:lblAlgn val="ctr"/>
        <c:lblOffset val="100"/>
        <c:noMultiLvlLbl val="0"/>
      </c:catAx>
      <c:valAx>
        <c:axId val="392883200"/>
        <c:scaling>
          <c:orientation val="minMax"/>
        </c:scaling>
        <c:delete val="0"/>
        <c:axPos val="l"/>
        <c:majorGridlines/>
        <c:numFmt formatCode="General" sourceLinked="1"/>
        <c:majorTickMark val="out"/>
        <c:minorTickMark val="none"/>
        <c:tickLblPos val="nextTo"/>
        <c:crossAx val="392882640"/>
        <c:crosses val="autoZero"/>
        <c:crossBetween val="between"/>
      </c:valAx>
    </c:plotArea>
    <c:legend>
      <c:legendPos val="r"/>
      <c:layout>
        <c:manualLayout>
          <c:xMode val="edge"/>
          <c:yMode val="edge"/>
          <c:x val="0.66139665354330712"/>
          <c:y val="0.31255970052923715"/>
          <c:w val="0.31932020997375327"/>
          <c:h val="0.30012974230493911"/>
        </c:manualLayout>
      </c:layout>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 1000</a:t>
            </a:r>
          </a:p>
        </c:rich>
      </c:tx>
      <c:layout>
        <c:manualLayout>
          <c:xMode val="edge"/>
          <c:yMode val="edge"/>
          <c:x val="0.4831769466316711"/>
          <c:y val="1.893939393939394E-2"/>
        </c:manualLayout>
      </c:layout>
      <c:overlay val="0"/>
    </c:title>
    <c:autoTitleDeleted val="0"/>
    <c:plotArea>
      <c:layout>
        <c:manualLayout>
          <c:layoutTarget val="inner"/>
          <c:xMode val="edge"/>
          <c:yMode val="edge"/>
          <c:x val="0.12097905730533683"/>
          <c:y val="0.1940298655849837"/>
          <c:w val="0.47327556394977777"/>
          <c:h val="0.59804392348683688"/>
        </c:manualLayout>
      </c:layout>
      <c:lineChart>
        <c:grouping val="standard"/>
        <c:varyColors val="0"/>
        <c:ser>
          <c:idx val="0"/>
          <c:order val="0"/>
          <c:tx>
            <c:strRef>
              <c:f>all!$A$19</c:f>
              <c:strCache>
                <c:ptCount val="1"/>
                <c:pt idx="0">
                  <c:v>intake  per 1000</c:v>
                </c:pt>
              </c:strCache>
            </c:strRef>
          </c:tx>
          <c:marker>
            <c:symbol val="none"/>
          </c:marker>
          <c:cat>
            <c:numRef>
              <c:f>all!$B$15:$I$15</c:f>
              <c:numCache>
                <c:formatCode>General</c:formatCode>
                <c:ptCount val="8"/>
                <c:pt idx="0">
                  <c:v>2006</c:v>
                </c:pt>
                <c:pt idx="1">
                  <c:v>2007</c:v>
                </c:pt>
                <c:pt idx="2">
                  <c:v>2008</c:v>
                </c:pt>
                <c:pt idx="3">
                  <c:v>2009</c:v>
                </c:pt>
                <c:pt idx="4">
                  <c:v>2010</c:v>
                </c:pt>
                <c:pt idx="5">
                  <c:v>2011</c:v>
                </c:pt>
                <c:pt idx="6">
                  <c:v>2012</c:v>
                </c:pt>
              </c:numCache>
            </c:numRef>
          </c:cat>
          <c:val>
            <c:numRef>
              <c:f>all!$B$19:$I$19</c:f>
              <c:numCache>
                <c:formatCode>0.0</c:formatCode>
                <c:ptCount val="8"/>
                <c:pt idx="0">
                  <c:v>49.379404084844587</c:v>
                </c:pt>
                <c:pt idx="1">
                  <c:v>47.647577827854683</c:v>
                </c:pt>
                <c:pt idx="2">
                  <c:v>47.04099152269557</c:v>
                </c:pt>
                <c:pt idx="3">
                  <c:v>46.434405217536451</c:v>
                </c:pt>
                <c:pt idx="4">
                  <c:v>44.878444277521432</c:v>
                </c:pt>
                <c:pt idx="5">
                  <c:v>44.932098103039195</c:v>
                </c:pt>
                <c:pt idx="6">
                  <c:v>44.024454221363762</c:v>
                </c:pt>
              </c:numCache>
            </c:numRef>
          </c:val>
          <c:smooth val="0"/>
        </c:ser>
        <c:ser>
          <c:idx val="1"/>
          <c:order val="1"/>
          <c:tx>
            <c:strRef>
              <c:f>all!$A$20</c:f>
              <c:strCache>
                <c:ptCount val="1"/>
                <c:pt idx="0">
                  <c:v>deaths per 1000</c:v>
                </c:pt>
              </c:strCache>
            </c:strRef>
          </c:tx>
          <c:marker>
            <c:symbol val="none"/>
          </c:marker>
          <c:cat>
            <c:numRef>
              <c:f>all!$B$15:$I$15</c:f>
              <c:numCache>
                <c:formatCode>General</c:formatCode>
                <c:ptCount val="8"/>
                <c:pt idx="0">
                  <c:v>2006</c:v>
                </c:pt>
                <c:pt idx="1">
                  <c:v>2007</c:v>
                </c:pt>
                <c:pt idx="2">
                  <c:v>2008</c:v>
                </c:pt>
                <c:pt idx="3">
                  <c:v>2009</c:v>
                </c:pt>
                <c:pt idx="4">
                  <c:v>2010</c:v>
                </c:pt>
                <c:pt idx="5">
                  <c:v>2011</c:v>
                </c:pt>
                <c:pt idx="6">
                  <c:v>2012</c:v>
                </c:pt>
              </c:numCache>
            </c:numRef>
          </c:cat>
          <c:val>
            <c:numRef>
              <c:f>all!$B$20:$I$20</c:f>
              <c:numCache>
                <c:formatCode>0.00</c:formatCode>
                <c:ptCount val="8"/>
                <c:pt idx="0">
                  <c:v>22.852058518439033</c:v>
                </c:pt>
                <c:pt idx="1">
                  <c:v>18.647685135505718</c:v>
                </c:pt>
                <c:pt idx="2">
                  <c:v>17.391291387964852</c:v>
                </c:pt>
                <c:pt idx="3">
                  <c:v>16.134897640423983</c:v>
                </c:pt>
                <c:pt idx="4">
                  <c:v>14.403071383434083</c:v>
                </c:pt>
                <c:pt idx="5">
                  <c:v>11.247928366181396</c:v>
                </c:pt>
                <c:pt idx="6">
                  <c:v>11.146582251314518</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all!$B$15:$I$15</c:f>
              <c:numCache>
                <c:formatCode>General</c:formatCode>
                <c:ptCount val="8"/>
                <c:pt idx="0">
                  <c:v>2006</c:v>
                </c:pt>
                <c:pt idx="1">
                  <c:v>2007</c:v>
                </c:pt>
                <c:pt idx="2">
                  <c:v>2008</c:v>
                </c:pt>
                <c:pt idx="3">
                  <c:v>2009</c:v>
                </c:pt>
                <c:pt idx="4">
                  <c:v>2010</c:v>
                </c:pt>
                <c:pt idx="5">
                  <c:v>2011</c:v>
                </c:pt>
                <c:pt idx="6">
                  <c:v>2012</c:v>
                </c:pt>
              </c:numCache>
            </c:numRef>
          </c:cat>
          <c:val>
            <c:numRef>
              <c:f>all!$B$21:$I$21</c:f>
              <c:numCache>
                <c:formatCode>0.00</c:formatCode>
                <c:ptCount val="8"/>
                <c:pt idx="0">
                  <c:v>0</c:v>
                </c:pt>
                <c:pt idx="1">
                  <c:v>7.3028818065839207</c:v>
                </c:pt>
                <c:pt idx="2">
                  <c:v>10.896197732231641</c:v>
                </c:pt>
                <c:pt idx="3">
                  <c:v>12.116822262760669</c:v>
                </c:pt>
                <c:pt idx="4">
                  <c:v>12.975283471044818</c:v>
                </c:pt>
                <c:pt idx="5">
                  <c:v>13.994706155882247</c:v>
                </c:pt>
              </c:numCache>
            </c:numRef>
          </c:val>
          <c:smooth val="0"/>
        </c:ser>
        <c:dLbls>
          <c:showLegendKey val="0"/>
          <c:showVal val="0"/>
          <c:showCatName val="0"/>
          <c:showSerName val="0"/>
          <c:showPercent val="0"/>
          <c:showBubbleSize val="0"/>
        </c:dLbls>
        <c:smooth val="0"/>
        <c:axId val="393584192"/>
        <c:axId val="374049536"/>
      </c:lineChart>
      <c:catAx>
        <c:axId val="393584192"/>
        <c:scaling>
          <c:orientation val="minMax"/>
        </c:scaling>
        <c:delete val="0"/>
        <c:axPos val="b"/>
        <c:numFmt formatCode="General" sourceLinked="1"/>
        <c:majorTickMark val="out"/>
        <c:minorTickMark val="none"/>
        <c:tickLblPos val="nextTo"/>
        <c:txPr>
          <a:bodyPr rot="2700000"/>
          <a:lstStyle/>
          <a:p>
            <a:pPr>
              <a:defRPr/>
            </a:pPr>
            <a:endParaRPr lang="en-US"/>
          </a:p>
        </c:txPr>
        <c:crossAx val="374049536"/>
        <c:crosses val="autoZero"/>
        <c:auto val="1"/>
        <c:lblAlgn val="ctr"/>
        <c:lblOffset val="100"/>
        <c:noMultiLvlLbl val="0"/>
      </c:catAx>
      <c:valAx>
        <c:axId val="374049536"/>
        <c:scaling>
          <c:orientation val="minMax"/>
        </c:scaling>
        <c:delete val="0"/>
        <c:axPos val="l"/>
        <c:majorGridlines/>
        <c:numFmt formatCode="0.0" sourceLinked="1"/>
        <c:majorTickMark val="out"/>
        <c:minorTickMark val="none"/>
        <c:tickLblPos val="nextTo"/>
        <c:crossAx val="393584192"/>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15</xdr:col>
      <xdr:colOff>0</xdr:colOff>
      <xdr:row>13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xdr:row>
      <xdr:rowOff>0</xdr:rowOff>
    </xdr:from>
    <xdr:to>
      <xdr:col>21</xdr:col>
      <xdr:colOff>0</xdr:colOff>
      <xdr:row>13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13</xdr:row>
      <xdr:rowOff>0</xdr:rowOff>
    </xdr:from>
    <xdr:to>
      <xdr:col>15</xdr:col>
      <xdr:colOff>0</xdr:colOff>
      <xdr:row>25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57"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111</v>
      </c>
      <c r="D1" s="13"/>
      <c r="E1" s="13"/>
      <c r="F1" s="2" t="s">
        <v>90</v>
      </c>
      <c r="G1" s="22"/>
      <c r="H1" s="23"/>
      <c r="I1" s="23"/>
    </row>
    <row r="2" spans="1:9" s="3" customFormat="1" ht="15.6">
      <c r="A2" s="13"/>
      <c r="B2" s="21" t="s">
        <v>91</v>
      </c>
      <c r="C2" s="122" t="s">
        <v>109</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123">
        <v>369</v>
      </c>
      <c r="D6" s="123">
        <v>240</v>
      </c>
      <c r="E6" s="37">
        <f>D6+C6</f>
        <v>609</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123">
        <v>11638</v>
      </c>
      <c r="D10" s="123">
        <v>6549</v>
      </c>
      <c r="E10" s="37">
        <f>D10+C10</f>
        <v>18187</v>
      </c>
      <c r="F10" s="45">
        <f ca="1">C10/OFFSET(C10,4,0)</f>
        <v>0.74255088368531874</v>
      </c>
      <c r="G10" s="45">
        <f t="shared" ref="G10:H10" ca="1" si="0">D10/OFFSET(D10,4,0)</f>
        <v>0.54097141913100943</v>
      </c>
      <c r="H10" s="45">
        <f t="shared" ca="1" si="0"/>
        <v>0.65470319305950542</v>
      </c>
      <c r="I10" s="26"/>
    </row>
    <row r="11" spans="1:9" s="3" customFormat="1">
      <c r="A11" s="35"/>
      <c r="B11" s="43" t="s">
        <v>7</v>
      </c>
      <c r="C11" s="44">
        <v>905</v>
      </c>
      <c r="D11" s="44">
        <v>1110</v>
      </c>
      <c r="E11" s="37">
        <f t="shared" ref="E11:E14" si="1">D11+C11</f>
        <v>2015</v>
      </c>
      <c r="F11" s="45">
        <f ca="1">C11/OFFSET(C11,3,0)</f>
        <v>5.7742614687679446E-2</v>
      </c>
      <c r="G11" s="45">
        <f t="shared" ref="G11:H11" ca="1" si="2">D11/OFFSET(D11,3,0)</f>
        <v>9.1690071039154136E-2</v>
      </c>
      <c r="H11" s="45">
        <f t="shared" ca="1" si="2"/>
        <v>7.2536808380431264E-2</v>
      </c>
      <c r="I11" s="28"/>
    </row>
    <row r="12" spans="1:9" s="3" customFormat="1">
      <c r="A12" s="35"/>
      <c r="B12" s="43" t="s">
        <v>8</v>
      </c>
      <c r="C12" s="44">
        <v>2324</v>
      </c>
      <c r="D12" s="44">
        <v>1262</v>
      </c>
      <c r="E12" s="37">
        <f t="shared" si="1"/>
        <v>3586</v>
      </c>
      <c r="F12" s="45">
        <f ca="1">C12/OFFSET(C12,2,0)</f>
        <v>0.14828048235819563</v>
      </c>
      <c r="G12" s="45">
        <f t="shared" ref="G12:H12" ca="1" si="3">D12/OFFSET(D12,2,0)</f>
        <v>0.10424582851478606</v>
      </c>
      <c r="H12" s="45">
        <f t="shared" ca="1" si="3"/>
        <v>0.12909032002591886</v>
      </c>
      <c r="I12" s="28"/>
    </row>
    <row r="13" spans="1:9" s="3" customFormat="1">
      <c r="A13" s="35"/>
      <c r="B13" s="43" t="s">
        <v>9</v>
      </c>
      <c r="C13" s="44">
        <v>806</v>
      </c>
      <c r="D13" s="44">
        <v>3185</v>
      </c>
      <c r="E13" s="37">
        <f t="shared" si="1"/>
        <v>3991</v>
      </c>
      <c r="F13" s="45">
        <f ca="1">C13/OFFSET(C13,1,0)</f>
        <v>5.1426019268806231E-2</v>
      </c>
      <c r="G13" s="45">
        <f t="shared" ref="G13:H13" ca="1" si="4">D13/OFFSET(D13,1,0)</f>
        <v>0.26309268131505037</v>
      </c>
      <c r="H13" s="45">
        <f t="shared" ca="1" si="4"/>
        <v>0.1436696785341445</v>
      </c>
      <c r="I13" s="28"/>
    </row>
    <row r="14" spans="1:9" s="3" customFormat="1">
      <c r="A14" s="35" t="s">
        <v>10</v>
      </c>
      <c r="B14" s="46" t="s">
        <v>11</v>
      </c>
      <c r="C14" s="47">
        <f>SUM(C10:C13)</f>
        <v>15673</v>
      </c>
      <c r="D14" s="47">
        <f>SUM(D10:D13)</f>
        <v>12106</v>
      </c>
      <c r="E14" s="37">
        <f t="shared" si="1"/>
        <v>27779</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0"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123"/>
      <c r="D31" s="123"/>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15673</v>
      </c>
      <c r="D33" s="34">
        <f>D14+D20+D26+D32</f>
        <v>12106</v>
      </c>
      <c r="E33" s="37">
        <f t="shared" si="5"/>
        <v>27779</v>
      </c>
      <c r="F33" s="24"/>
      <c r="G33" s="28"/>
      <c r="H33" s="28"/>
      <c r="I33" s="28"/>
    </row>
    <row r="34" spans="1:9" s="3" customFormat="1" ht="15.6">
      <c r="A34" s="53" t="s">
        <v>20</v>
      </c>
      <c r="B34" s="54" t="s">
        <v>21</v>
      </c>
      <c r="C34" s="124"/>
      <c r="D34" s="124"/>
      <c r="E34" s="37">
        <f t="shared" si="5"/>
        <v>0</v>
      </c>
      <c r="F34" s="24"/>
      <c r="G34" s="38"/>
      <c r="H34" s="56"/>
      <c r="I34" s="38"/>
    </row>
    <row r="35" spans="1:9" s="3" customFormat="1" ht="15.6">
      <c r="A35" s="35" t="s">
        <v>22</v>
      </c>
      <c r="B35" s="33" t="s">
        <v>23</v>
      </c>
      <c r="C35" s="34">
        <f>C33-C34</f>
        <v>15673</v>
      </c>
      <c r="D35" s="34">
        <f>D33-D34</f>
        <v>12106</v>
      </c>
      <c r="E35" s="37">
        <f t="shared" si="5"/>
        <v>27779</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123">
        <v>5178</v>
      </c>
      <c r="D39" s="123">
        <v>2297</v>
      </c>
      <c r="E39" s="37">
        <f t="shared" si="5"/>
        <v>7475</v>
      </c>
      <c r="F39" s="45">
        <f ca="1">C39/OFFSET(C39,4,0)</f>
        <v>0.88999656239257474</v>
      </c>
      <c r="G39" s="45">
        <f t="shared" ref="G39:H39" ca="1" si="18">D39/OFFSET(D39,4,0)</f>
        <v>0.87238890998860619</v>
      </c>
      <c r="H39" s="45">
        <f t="shared" ca="1" si="18"/>
        <v>0.884510708791859</v>
      </c>
      <c r="I39" s="28"/>
    </row>
    <row r="40" spans="1:9" s="3" customFormat="1">
      <c r="A40" s="35"/>
      <c r="B40" s="43" t="s">
        <v>7</v>
      </c>
      <c r="C40" s="63">
        <v>186</v>
      </c>
      <c r="D40" s="63">
        <v>91</v>
      </c>
      <c r="E40" s="37">
        <f t="shared" si="5"/>
        <v>277</v>
      </c>
      <c r="F40" s="45">
        <f ca="1">C40/OFFSET(C40,3,0)</f>
        <v>3.1969749054657957E-2</v>
      </c>
      <c r="G40" s="45">
        <f t="shared" ref="G40:H40" ca="1" si="19">D40/OFFSET(D40,3,0)</f>
        <v>3.4561336878085831E-2</v>
      </c>
      <c r="H40" s="45">
        <f t="shared" ca="1" si="19"/>
        <v>3.2777186131818722E-2</v>
      </c>
      <c r="I40" s="28"/>
    </row>
    <row r="41" spans="1:9" s="3" customFormat="1">
      <c r="A41" s="35"/>
      <c r="B41" s="43" t="s">
        <v>8</v>
      </c>
      <c r="C41" s="63">
        <v>432</v>
      </c>
      <c r="D41" s="63">
        <v>196</v>
      </c>
      <c r="E41" s="37">
        <f t="shared" si="5"/>
        <v>628</v>
      </c>
      <c r="F41" s="45">
        <f ca="1">C41/OFFSET(C41,2,0)</f>
        <v>7.4252320385012033E-2</v>
      </c>
      <c r="G41" s="45">
        <f t="shared" ref="G41:H41" ca="1" si="20">D41/OFFSET(D41,2,0)</f>
        <v>7.4439802506646405E-2</v>
      </c>
      <c r="H41" s="45">
        <f t="shared" ca="1" si="20"/>
        <v>7.4310732457697315E-2</v>
      </c>
      <c r="I41" s="28"/>
    </row>
    <row r="42" spans="1:9" s="3" customFormat="1">
      <c r="A42" s="35"/>
      <c r="B42" s="43" t="s">
        <v>9</v>
      </c>
      <c r="C42" s="63">
        <v>22</v>
      </c>
      <c r="D42" s="63">
        <v>49</v>
      </c>
      <c r="E42" s="37">
        <f t="shared" si="5"/>
        <v>71</v>
      </c>
      <c r="F42" s="45">
        <f ca="1">C42/OFFSET(C42,1,0)</f>
        <v>3.7813681677552422E-3</v>
      </c>
      <c r="G42" s="45">
        <f t="shared" ref="G42:H42" ca="1" si="21">D42/OFFSET(D42,1,0)</f>
        <v>1.8609950626661601E-2</v>
      </c>
      <c r="H42" s="50">
        <f t="shared" ca="1" si="21"/>
        <v>8.4013726186250148E-3</v>
      </c>
      <c r="I42" s="28"/>
    </row>
    <row r="43" spans="1:9" s="3" customFormat="1">
      <c r="A43" s="35" t="s">
        <v>25</v>
      </c>
      <c r="B43" s="46" t="s">
        <v>26</v>
      </c>
      <c r="C43" s="34">
        <f>SUM(C39:C42)</f>
        <v>5818</v>
      </c>
      <c r="D43" s="34">
        <f>SUM(D39:D42)</f>
        <v>2633</v>
      </c>
      <c r="E43" s="37">
        <f t="shared" si="5"/>
        <v>8451</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123">
        <v>165</v>
      </c>
      <c r="D46" s="123">
        <v>100</v>
      </c>
      <c r="E46" s="37">
        <f t="shared" si="5"/>
        <v>265</v>
      </c>
      <c r="F46" s="45">
        <f ca="1">C46/OFFSET(C46,4,0)</f>
        <v>0.87301587301587302</v>
      </c>
      <c r="G46" s="45">
        <f t="shared" ref="G46:H46" ca="1" si="22">D46/OFFSET(D46,4,0)</f>
        <v>0.94339622641509435</v>
      </c>
      <c r="H46" s="45">
        <f t="shared" ca="1" si="22"/>
        <v>0.89830508474576276</v>
      </c>
      <c r="I46" s="28"/>
    </row>
    <row r="47" spans="1:9" s="3" customFormat="1">
      <c r="A47" s="35"/>
      <c r="B47" s="43" t="s">
        <v>7</v>
      </c>
      <c r="C47" s="64">
        <v>5</v>
      </c>
      <c r="D47" s="64">
        <v>1</v>
      </c>
      <c r="E47" s="37">
        <f t="shared" si="5"/>
        <v>6</v>
      </c>
      <c r="F47" s="45">
        <f ca="1">C47/OFFSET(C47,3,0)</f>
        <v>2.6455026455026454E-2</v>
      </c>
      <c r="G47" s="45">
        <f t="shared" ref="G47:H47" ca="1" si="23">D47/OFFSET(D47,3,0)</f>
        <v>9.433962264150943E-3</v>
      </c>
      <c r="H47" s="45">
        <f t="shared" ca="1" si="23"/>
        <v>2.0338983050847456E-2</v>
      </c>
      <c r="I47" s="28"/>
    </row>
    <row r="48" spans="1:9" s="3" customFormat="1">
      <c r="A48" s="35"/>
      <c r="B48" s="43" t="s">
        <v>8</v>
      </c>
      <c r="C48" s="64">
        <v>15</v>
      </c>
      <c r="D48" s="64">
        <v>3</v>
      </c>
      <c r="E48" s="37">
        <f t="shared" si="5"/>
        <v>18</v>
      </c>
      <c r="F48" s="45">
        <f ca="1">C48/OFFSET(C48,2,0)</f>
        <v>7.9365079365079361E-2</v>
      </c>
      <c r="G48" s="45">
        <f t="shared" ref="G48:H48" ca="1" si="24">D48/OFFSET(D48,2,0)</f>
        <v>2.8301886792452831E-2</v>
      </c>
      <c r="H48" s="45">
        <f t="shared" ca="1" si="24"/>
        <v>6.1016949152542375E-2</v>
      </c>
      <c r="I48" s="28"/>
    </row>
    <row r="49" spans="1:9" s="3" customFormat="1" ht="14.4">
      <c r="A49" s="35"/>
      <c r="B49" s="43" t="s">
        <v>9</v>
      </c>
      <c r="C49" s="64">
        <v>4</v>
      </c>
      <c r="D49" s="64">
        <v>2</v>
      </c>
      <c r="E49" s="37">
        <f t="shared" si="5"/>
        <v>6</v>
      </c>
      <c r="F49" s="45">
        <f ca="1">C49/OFFSET(C49,1,0)</f>
        <v>2.1164021164021163E-2</v>
      </c>
      <c r="G49" s="45">
        <f t="shared" ref="G49:H49" ca="1" si="25">D49/OFFSET(D49,1,0)</f>
        <v>1.8867924528301886E-2</v>
      </c>
      <c r="H49" s="50">
        <f t="shared" ca="1" si="25"/>
        <v>2.0338983050847456E-2</v>
      </c>
      <c r="I49" s="65"/>
    </row>
    <row r="50" spans="1:9" s="3" customFormat="1">
      <c r="A50" s="35" t="s">
        <v>27</v>
      </c>
      <c r="B50" s="33" t="s">
        <v>28</v>
      </c>
      <c r="C50" s="34">
        <f>SUM(C46:C49)</f>
        <v>189</v>
      </c>
      <c r="D50" s="34">
        <f>SUM(D46:D49)</f>
        <v>106</v>
      </c>
      <c r="E50" s="37">
        <f t="shared" si="5"/>
        <v>295</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123">
        <v>293</v>
      </c>
      <c r="D53" s="70">
        <v>9</v>
      </c>
      <c r="E53" s="37">
        <f t="shared" si="5"/>
        <v>302</v>
      </c>
      <c r="F53" s="45">
        <f ca="1">C53/OFFSET(C53,4,0)</f>
        <v>0.93610223642172519</v>
      </c>
      <c r="G53" s="45">
        <f t="shared" ref="G53:H53" ca="1" si="26">D53/OFFSET(D53,4,0)</f>
        <v>0.9</v>
      </c>
      <c r="H53" s="45">
        <f t="shared" ca="1" si="26"/>
        <v>0.93498452012383904</v>
      </c>
      <c r="I53" s="65"/>
    </row>
    <row r="54" spans="1:9" s="3" customFormat="1">
      <c r="A54" s="35"/>
      <c r="B54" s="43" t="s">
        <v>7</v>
      </c>
      <c r="C54" s="48">
        <v>6</v>
      </c>
      <c r="D54" s="48">
        <v>0</v>
      </c>
      <c r="E54" s="37">
        <f t="shared" si="5"/>
        <v>6</v>
      </c>
      <c r="F54" s="45">
        <f ca="1">C54/OFFSET(C54,3,0)</f>
        <v>1.9169329073482427E-2</v>
      </c>
      <c r="G54" s="45">
        <f t="shared" ref="G54:H54" ca="1" si="27">D54/OFFSET(D54,3,0)</f>
        <v>0</v>
      </c>
      <c r="H54" s="45">
        <f t="shared" ca="1" si="27"/>
        <v>1.8575851393188854E-2</v>
      </c>
      <c r="I54" s="28"/>
    </row>
    <row r="55" spans="1:9" s="3" customFormat="1">
      <c r="A55" s="35"/>
      <c r="B55" s="43" t="s">
        <v>8</v>
      </c>
      <c r="C55" s="48">
        <v>14</v>
      </c>
      <c r="D55" s="48">
        <v>1</v>
      </c>
      <c r="E55" s="37">
        <f t="shared" si="5"/>
        <v>15</v>
      </c>
      <c r="F55" s="45">
        <f ca="1">C55/OFFSET(C55,2,0)</f>
        <v>4.472843450479233E-2</v>
      </c>
      <c r="G55" s="45">
        <f t="shared" ref="G55:H55" ca="1" si="28">D55/OFFSET(D55,2,0)</f>
        <v>0.1</v>
      </c>
      <c r="H55" s="45">
        <f t="shared" ca="1" si="28"/>
        <v>4.6439628482972138E-2</v>
      </c>
      <c r="I55" s="71"/>
    </row>
    <row r="56" spans="1:9" s="3" customFormat="1">
      <c r="A56" s="35"/>
      <c r="B56" s="43" t="s">
        <v>9</v>
      </c>
      <c r="C56" s="72">
        <v>0</v>
      </c>
      <c r="D56" s="72">
        <v>0</v>
      </c>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313</v>
      </c>
      <c r="D57" s="34">
        <f>SUM(D53:D56)</f>
        <v>10</v>
      </c>
      <c r="E57" s="37">
        <f t="shared" si="5"/>
        <v>323</v>
      </c>
      <c r="F57" s="13"/>
      <c r="G57" s="13"/>
      <c r="H57" s="13"/>
      <c r="I57" s="28"/>
    </row>
    <row r="58" spans="1:9" s="3" customFormat="1">
      <c r="A58" s="35"/>
      <c r="B58" s="33"/>
      <c r="C58" s="48"/>
      <c r="D58" s="48"/>
      <c r="E58" s="37"/>
      <c r="F58" s="2"/>
      <c r="G58" s="28"/>
      <c r="H58" s="28"/>
      <c r="I58" s="28"/>
    </row>
    <row r="59" spans="1:9" s="3" customFormat="1">
      <c r="A59" s="73" t="s">
        <v>72</v>
      </c>
      <c r="B59" s="33" t="s">
        <v>31</v>
      </c>
      <c r="C59" s="123">
        <v>3289</v>
      </c>
      <c r="D59" s="123">
        <v>375</v>
      </c>
      <c r="E59" s="37">
        <f t="shared" si="5"/>
        <v>3664</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123">
        <v>10</v>
      </c>
      <c r="D62" s="123">
        <v>23</v>
      </c>
      <c r="E62" s="37">
        <f t="shared" si="5"/>
        <v>33</v>
      </c>
      <c r="F62" s="45">
        <f ca="1">C62/OFFSET(C62,4,0)</f>
        <v>1.6786973308712439E-3</v>
      </c>
      <c r="G62" s="45">
        <f t="shared" ref="G62:H62" ca="1" si="30">D62/OFFSET(D62,4,0)</f>
        <v>2.6351970669110905E-3</v>
      </c>
      <c r="H62" s="45">
        <f t="shared" ca="1" si="30"/>
        <v>2.2471910112359553E-3</v>
      </c>
      <c r="I62" s="68"/>
    </row>
    <row r="63" spans="1:9" s="3" customFormat="1">
      <c r="A63" s="35" t="s">
        <v>35</v>
      </c>
      <c r="B63" s="77" t="s">
        <v>36</v>
      </c>
      <c r="C63" s="123">
        <v>618</v>
      </c>
      <c r="D63" s="123">
        <v>1559</v>
      </c>
      <c r="E63" s="37">
        <f t="shared" si="5"/>
        <v>2177</v>
      </c>
      <c r="F63" s="45">
        <f ca="1">C63/OFFSET(C63,3,0)</f>
        <v>0.10374349504784287</v>
      </c>
      <c r="G63" s="45">
        <f t="shared" ref="G63:H63" ca="1" si="31">D63/OFFSET(D63,3,0)</f>
        <v>0.1786205316223648</v>
      </c>
      <c r="H63" s="45">
        <f t="shared" ca="1" si="31"/>
        <v>0.14824651004426284</v>
      </c>
      <c r="I63" s="28"/>
    </row>
    <row r="64" spans="1:9" s="3" customFormat="1">
      <c r="A64" s="35" t="s">
        <v>37</v>
      </c>
      <c r="B64" s="77" t="s">
        <v>38</v>
      </c>
      <c r="C64" s="13">
        <v>1165</v>
      </c>
      <c r="D64" s="13">
        <v>309</v>
      </c>
      <c r="E64" s="37">
        <f t="shared" si="5"/>
        <v>1474</v>
      </c>
      <c r="F64" s="45">
        <f ca="1">C64/OFFSET(C64,2,0)</f>
        <v>0.19556823904649992</v>
      </c>
      <c r="G64" s="45">
        <f t="shared" ref="G64:H64" ca="1" si="32">D64/OFFSET(D64,2,0)</f>
        <v>3.5403299725022916E-2</v>
      </c>
      <c r="H64" s="45">
        <f t="shared" ca="1" si="32"/>
        <v>0.10037453183520599</v>
      </c>
    </row>
    <row r="65" spans="1:11" s="3" customFormat="1">
      <c r="A65" s="35" t="s">
        <v>39</v>
      </c>
      <c r="B65" s="77" t="s">
        <v>40</v>
      </c>
      <c r="C65" s="123">
        <v>4164</v>
      </c>
      <c r="D65" s="123">
        <v>6837</v>
      </c>
      <c r="E65" s="37">
        <f t="shared" si="5"/>
        <v>11001</v>
      </c>
      <c r="F65" s="45">
        <f ca="1">C65/OFFSET(C65,1,0)</f>
        <v>0.69900956857478591</v>
      </c>
      <c r="G65" s="45">
        <f t="shared" ref="G65:H65" ca="1" si="33">D65/OFFSET(D65,1,0)</f>
        <v>0.78334097158570115</v>
      </c>
      <c r="H65" s="50">
        <f t="shared" ca="1" si="33"/>
        <v>0.74913176710929519</v>
      </c>
    </row>
    <row r="66" spans="1:11" s="3" customFormat="1">
      <c r="A66" s="35" t="s">
        <v>41</v>
      </c>
      <c r="B66" s="52" t="s">
        <v>55</v>
      </c>
      <c r="C66" s="34">
        <f>SUM(C62:C65)</f>
        <v>5957</v>
      </c>
      <c r="D66" s="34">
        <f>SUM(D62:D65)</f>
        <v>8728</v>
      </c>
      <c r="E66" s="37">
        <f t="shared" si="5"/>
        <v>14685</v>
      </c>
      <c r="F66" s="45">
        <f>C66/C33</f>
        <v>0.38008039303260382</v>
      </c>
      <c r="G66" s="45">
        <f t="shared" ref="G66:H66" si="34">D66/D33</f>
        <v>0.72096481083760122</v>
      </c>
      <c r="H66" s="45">
        <f t="shared" si="34"/>
        <v>0.52863673998344074</v>
      </c>
    </row>
    <row r="67" spans="1:11" s="3" customFormat="1">
      <c r="A67" s="53" t="s">
        <v>42</v>
      </c>
      <c r="B67" s="54" t="s">
        <v>21</v>
      </c>
      <c r="C67" s="125"/>
      <c r="D67" s="125"/>
      <c r="E67" s="37">
        <f t="shared" si="5"/>
        <v>0</v>
      </c>
      <c r="F67" s="2"/>
      <c r="G67" s="28"/>
      <c r="H67" s="28"/>
    </row>
    <row r="68" spans="1:11" s="3" customFormat="1" ht="14.4">
      <c r="A68" s="35" t="s">
        <v>43</v>
      </c>
      <c r="B68" s="33" t="s">
        <v>44</v>
      </c>
      <c r="C68" s="34">
        <f>C66-C67</f>
        <v>5957</v>
      </c>
      <c r="D68" s="34">
        <f>D66-D67</f>
        <v>8728</v>
      </c>
      <c r="E68" s="37">
        <f t="shared" si="5"/>
        <v>14685</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15566</v>
      </c>
      <c r="D70" s="47">
        <f>D43+D50+D57+D59+D60+D68</f>
        <v>11852</v>
      </c>
      <c r="E70" s="37">
        <f t="shared" si="5"/>
        <v>27418</v>
      </c>
      <c r="F70" s="2"/>
      <c r="G70" s="80"/>
      <c r="H70" s="68"/>
    </row>
    <row r="71" spans="1:11" s="3" customFormat="1">
      <c r="A71" s="35"/>
      <c r="B71" s="81"/>
      <c r="C71" s="48"/>
      <c r="D71" s="48"/>
      <c r="E71" s="37"/>
      <c r="F71" s="2"/>
      <c r="G71" s="28"/>
      <c r="H71" s="28"/>
    </row>
    <row r="72" spans="1:11" s="3" customFormat="1" ht="14.4">
      <c r="A72" s="35" t="s">
        <v>47</v>
      </c>
      <c r="B72" s="33" t="s">
        <v>48</v>
      </c>
      <c r="C72" s="123">
        <v>117</v>
      </c>
      <c r="D72" s="123">
        <v>303</v>
      </c>
      <c r="E72" s="123">
        <v>129</v>
      </c>
      <c r="F72" s="24"/>
      <c r="G72" s="82"/>
      <c r="H72" s="83"/>
    </row>
    <row r="73" spans="1:11" s="3" customFormat="1">
      <c r="A73" s="35"/>
      <c r="B73" s="81"/>
      <c r="C73" s="48"/>
      <c r="D73" s="48"/>
      <c r="E73" s="37"/>
      <c r="F73" s="2"/>
      <c r="G73" s="28"/>
      <c r="H73" s="28"/>
      <c r="I73" s="28"/>
    </row>
    <row r="74" spans="1:11" s="3" customFormat="1">
      <c r="A74" s="35" t="s">
        <v>49</v>
      </c>
      <c r="B74" s="33" t="s">
        <v>50</v>
      </c>
      <c r="C74" s="37">
        <f>C70+C72</f>
        <v>15683</v>
      </c>
      <c r="D74" s="37">
        <f>D70+D72</f>
        <v>12155</v>
      </c>
      <c r="E74" s="37">
        <f>D74+C74</f>
        <v>27838</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123">
        <v>359</v>
      </c>
      <c r="D76" s="123">
        <v>191</v>
      </c>
      <c r="E76" s="37">
        <f>D76+C76</f>
        <v>550</v>
      </c>
      <c r="F76" s="2"/>
      <c r="G76" s="28"/>
      <c r="H76" s="28"/>
      <c r="I76" s="28"/>
    </row>
    <row r="77" spans="1:11" s="3" customFormat="1" ht="30.75" customHeight="1">
      <c r="A77" s="143" t="s">
        <v>56</v>
      </c>
      <c r="B77" s="144"/>
      <c r="C77" s="87">
        <f>C6+C33-C67-C74</f>
        <v>359</v>
      </c>
      <c r="D77" s="87">
        <f>D6+D33-D67-D74</f>
        <v>191</v>
      </c>
      <c r="E77" s="88">
        <f>(E6+E33)-(E67+E74)</f>
        <v>550</v>
      </c>
      <c r="F77" s="2"/>
      <c r="G77" s="28"/>
      <c r="H77" s="28"/>
      <c r="I77" s="28"/>
    </row>
    <row r="78" spans="1:11" s="5" customFormat="1" ht="30" customHeight="1">
      <c r="A78" s="89"/>
      <c r="B78" s="89" t="s">
        <v>98</v>
      </c>
      <c r="C78" s="107">
        <f>(C43+C59+C50)/(C43+C59+C68+C50+C72)</f>
        <v>0.60481457384515291</v>
      </c>
      <c r="D78" s="107">
        <f t="shared" ref="D78:E78" si="35">(D43+D59+D50)/(D43+D59+D68+D50+D72)</f>
        <v>0.2564018114450391</v>
      </c>
      <c r="E78" s="107">
        <f t="shared" si="35"/>
        <v>0.45584778136937998</v>
      </c>
      <c r="F78" s="108"/>
      <c r="G78" s="109"/>
      <c r="H78" s="109"/>
      <c r="I78" s="109"/>
    </row>
    <row r="79" spans="1:11" s="5" customFormat="1" ht="42" customHeight="1">
      <c r="A79" s="89"/>
      <c r="B79" s="89" t="s">
        <v>99</v>
      </c>
      <c r="C79" s="107">
        <f>(C43+C59+C50)/(C43+C59+C72+C66+C50)</f>
        <v>0.60481457384515291</v>
      </c>
      <c r="D79" s="107">
        <f t="shared" ref="D79:E79" si="36">(D43+D59+D50)/(D43+D59+D72+D66+D50)</f>
        <v>0.2564018114450391</v>
      </c>
      <c r="E79" s="107">
        <f t="shared" si="36"/>
        <v>0.45584778136937998</v>
      </c>
      <c r="F79" s="110"/>
      <c r="G79" s="109"/>
      <c r="H79" s="109"/>
      <c r="I79" s="109"/>
    </row>
    <row r="80" spans="1:11" s="95" customFormat="1" ht="16.2" customHeight="1">
      <c r="A80" s="89"/>
      <c r="B80" s="111" t="s">
        <v>100</v>
      </c>
      <c r="C80" s="107">
        <f>C59/C35</f>
        <v>0.20985133669367703</v>
      </c>
      <c r="D80" s="107">
        <f t="shared" ref="D80:E80" si="37">D59/D35</f>
        <v>3.0976375351065587E-2</v>
      </c>
      <c r="E80" s="107">
        <f t="shared" si="37"/>
        <v>0.13189819647935491</v>
      </c>
      <c r="F80" s="110"/>
      <c r="G80" s="109"/>
      <c r="H80" s="109"/>
      <c r="I80" s="109"/>
      <c r="J80" s="5"/>
      <c r="K80" s="5"/>
    </row>
    <row r="81" spans="1:11" s="95" customFormat="1" ht="16.2" customHeight="1">
      <c r="A81" s="89"/>
      <c r="B81" s="111" t="s">
        <v>101</v>
      </c>
      <c r="C81" s="107">
        <f>D66/E66</f>
        <v>0.59434797412325502</v>
      </c>
      <c r="D81" s="107"/>
      <c r="E81" s="107"/>
      <c r="F81" s="110"/>
      <c r="G81" s="109"/>
      <c r="H81" s="109"/>
      <c r="I81" s="109"/>
      <c r="J81" s="5"/>
      <c r="K81" s="5"/>
    </row>
    <row r="82" spans="1:11" s="95" customFormat="1" ht="16.2" customHeight="1">
      <c r="A82" s="89"/>
      <c r="B82" s="111" t="s">
        <v>102</v>
      </c>
      <c r="C82" s="112">
        <f>C26/C35</f>
        <v>0</v>
      </c>
      <c r="D82" s="112">
        <f t="shared" ref="D82:E82" si="38">D26/D35</f>
        <v>0</v>
      </c>
      <c r="E82" s="112">
        <f t="shared" si="38"/>
        <v>0</v>
      </c>
      <c r="F82" s="110"/>
      <c r="G82" s="109"/>
      <c r="H82" s="109"/>
      <c r="I82" s="109"/>
      <c r="J82" s="5"/>
      <c r="K82" s="5"/>
    </row>
    <row r="83" spans="1:11" s="95" customFormat="1" ht="16.2" customHeight="1">
      <c r="A83" s="89"/>
      <c r="B83" s="111" t="s">
        <v>103</v>
      </c>
      <c r="C83" s="112">
        <f>(C43+C50+C59)/(C6+C33)</f>
        <v>0.57947886797157466</v>
      </c>
      <c r="D83" s="112">
        <f t="shared" ref="D83:E83" si="39">(D43+D50+D59)/(D6+D33)</f>
        <v>0.25222744208650577</v>
      </c>
      <c r="E83" s="112">
        <f t="shared" si="39"/>
        <v>0.43715654501902212</v>
      </c>
      <c r="F83" s="110"/>
      <c r="G83" s="109"/>
      <c r="H83" s="109"/>
      <c r="I83" s="109"/>
      <c r="J83" s="5"/>
      <c r="K83" s="5"/>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0.62016195880890135</v>
      </c>
      <c r="D93" s="1" t="s">
        <v>66</v>
      </c>
      <c r="E93" s="95">
        <f>(D74-D68)/D74</f>
        <v>0.28194158782394074</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7"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113</v>
      </c>
      <c r="D1" s="13"/>
      <c r="E1" s="13"/>
      <c r="F1" s="2" t="s">
        <v>90</v>
      </c>
      <c r="G1" s="22"/>
      <c r="H1" s="23"/>
      <c r="I1" s="23"/>
    </row>
    <row r="2" spans="1:9" s="3" customFormat="1" ht="15.6">
      <c r="A2" s="13"/>
      <c r="B2" s="21" t="s">
        <v>91</v>
      </c>
      <c r="C2" s="13" t="s">
        <v>125</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60</v>
      </c>
      <c r="D6" s="36">
        <v>43</v>
      </c>
      <c r="E6" s="37">
        <f>D6+C6</f>
        <v>103</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1123</v>
      </c>
      <c r="D10" s="44">
        <v>993</v>
      </c>
      <c r="E10" s="37">
        <f>D10+C10</f>
        <v>2116</v>
      </c>
      <c r="F10" s="45">
        <f ca="1">C10/OFFSET(C10,4,0)</f>
        <v>0.54382566585956416</v>
      </c>
      <c r="G10" s="45">
        <f t="shared" ref="G10:H10" ca="1" si="0">D10/OFFSET(D10,4,0)</f>
        <v>0.51826722338204589</v>
      </c>
      <c r="H10" s="45">
        <f t="shared" ca="1" si="0"/>
        <v>0.53152474252700321</v>
      </c>
      <c r="I10" s="26"/>
    </row>
    <row r="11" spans="1:9" s="3" customFormat="1">
      <c r="A11" s="35"/>
      <c r="B11" s="43" t="s">
        <v>7</v>
      </c>
      <c r="C11" s="44">
        <v>374</v>
      </c>
      <c r="D11" s="44">
        <v>384</v>
      </c>
      <c r="E11" s="37">
        <f t="shared" ref="E11:E14" si="1">D11+C11</f>
        <v>758</v>
      </c>
      <c r="F11" s="45">
        <f ca="1">C11/OFFSET(C11,3,0)</f>
        <v>0.1811138014527845</v>
      </c>
      <c r="G11" s="45">
        <f t="shared" ref="G11:H11" ca="1" si="2">D11/OFFSET(D11,3,0)</f>
        <v>0.20041753653444677</v>
      </c>
      <c r="H11" s="45">
        <f t="shared" ca="1" si="2"/>
        <v>0.1904044209997488</v>
      </c>
      <c r="I11" s="28"/>
    </row>
    <row r="12" spans="1:9" s="3" customFormat="1">
      <c r="A12" s="35"/>
      <c r="B12" s="43" t="s">
        <v>8</v>
      </c>
      <c r="C12" s="44">
        <v>202</v>
      </c>
      <c r="D12" s="44">
        <v>172</v>
      </c>
      <c r="E12" s="37">
        <f t="shared" si="1"/>
        <v>374</v>
      </c>
      <c r="F12" s="45">
        <f ca="1">C12/OFFSET(C12,2,0)</f>
        <v>9.782082324455206E-2</v>
      </c>
      <c r="G12" s="45">
        <f t="shared" ref="G12:H12" ca="1" si="3">D12/OFFSET(D12,2,0)</f>
        <v>8.9770354906054284E-2</v>
      </c>
      <c r="H12" s="45">
        <f t="shared" ca="1" si="3"/>
        <v>9.3946244662145184E-2</v>
      </c>
      <c r="I12" s="28"/>
    </row>
    <row r="13" spans="1:9" s="3" customFormat="1">
      <c r="A13" s="35"/>
      <c r="B13" s="43" t="s">
        <v>9</v>
      </c>
      <c r="C13" s="44">
        <v>366</v>
      </c>
      <c r="D13" s="44">
        <v>367</v>
      </c>
      <c r="E13" s="37">
        <f t="shared" si="1"/>
        <v>733</v>
      </c>
      <c r="F13" s="45">
        <f ca="1">C13/OFFSET(C13,1,0)</f>
        <v>0.17723970944309927</v>
      </c>
      <c r="G13" s="45">
        <f t="shared" ref="G13:H13" ca="1" si="4">D13/OFFSET(D13,1,0)</f>
        <v>0.19154488517745302</v>
      </c>
      <c r="H13" s="45">
        <f t="shared" ca="1" si="4"/>
        <v>0.18412459181110274</v>
      </c>
      <c r="I13" s="28"/>
    </row>
    <row r="14" spans="1:9" s="3" customFormat="1">
      <c r="A14" s="35" t="s">
        <v>10</v>
      </c>
      <c r="B14" s="46" t="s">
        <v>11</v>
      </c>
      <c r="C14" s="47">
        <f>SUM(C10:C13)</f>
        <v>2065</v>
      </c>
      <c r="D14" s="47">
        <f>SUM(D10:D13)</f>
        <v>1916</v>
      </c>
      <c r="E14" s="37">
        <f t="shared" si="1"/>
        <v>3981</v>
      </c>
      <c r="F14" s="45"/>
      <c r="G14" s="45"/>
      <c r="H14" s="45"/>
      <c r="I14" s="28"/>
    </row>
    <row r="15" spans="1:9" s="3" customFormat="1">
      <c r="A15" s="35"/>
      <c r="B15" s="40" t="s">
        <v>58</v>
      </c>
      <c r="C15" s="48"/>
      <c r="D15" s="48"/>
      <c r="E15" s="37"/>
      <c r="F15" s="2"/>
      <c r="G15" s="28"/>
      <c r="H15" s="28"/>
      <c r="I15" s="28"/>
    </row>
    <row r="16" spans="1:9" s="3" customFormat="1">
      <c r="A16" s="35"/>
      <c r="B16" s="43" t="s">
        <v>6</v>
      </c>
      <c r="C16" s="48">
        <v>10</v>
      </c>
      <c r="D16" s="48">
        <v>46</v>
      </c>
      <c r="E16" s="37">
        <f t="shared" ref="E16:E72" si="5">D16+C16</f>
        <v>56</v>
      </c>
      <c r="F16" s="45">
        <f ca="1">C16/OFFSET(C16,4,0)</f>
        <v>0.76923076923076927</v>
      </c>
      <c r="G16" s="45">
        <f t="shared" ref="G16:H16" ca="1" si="6">D16/OFFSET(D16,4,0)</f>
        <v>0.47916666666666669</v>
      </c>
      <c r="H16" s="45">
        <f t="shared" ca="1" si="6"/>
        <v>0.51376146788990829</v>
      </c>
      <c r="I16" s="28"/>
    </row>
    <row r="17" spans="1:9" s="3" customFormat="1">
      <c r="A17" s="35"/>
      <c r="B17" s="43" t="s">
        <v>7</v>
      </c>
      <c r="C17" s="48">
        <v>2</v>
      </c>
      <c r="D17" s="48">
        <v>31</v>
      </c>
      <c r="E17" s="37">
        <f t="shared" si="5"/>
        <v>33</v>
      </c>
      <c r="F17" s="45">
        <f ca="1">C17/OFFSET(C17,3,0)</f>
        <v>0.15384615384615385</v>
      </c>
      <c r="G17" s="45">
        <f t="shared" ref="G17:H17" ca="1" si="7">D17/OFFSET(D17,3,0)</f>
        <v>0.32291666666666669</v>
      </c>
      <c r="H17" s="45">
        <f t="shared" ca="1" si="7"/>
        <v>0.30275229357798167</v>
      </c>
      <c r="I17" s="28"/>
    </row>
    <row r="18" spans="1:9" s="3" customFormat="1" ht="15.6">
      <c r="A18" s="35"/>
      <c r="B18" s="43" t="s">
        <v>8</v>
      </c>
      <c r="C18" s="48">
        <v>0</v>
      </c>
      <c r="D18" s="48">
        <v>16</v>
      </c>
      <c r="E18" s="37">
        <f t="shared" si="5"/>
        <v>16</v>
      </c>
      <c r="F18" s="45">
        <f ca="1">C18/OFFSET(C18,2,0)</f>
        <v>0</v>
      </c>
      <c r="G18" s="45">
        <f t="shared" ref="G18:H18" ca="1" si="8">D18/OFFSET(D18,2,0)</f>
        <v>0.16666666666666666</v>
      </c>
      <c r="H18" s="45">
        <f t="shared" ca="1" si="8"/>
        <v>0.14678899082568808</v>
      </c>
      <c r="I18" s="49"/>
    </row>
    <row r="19" spans="1:9" s="3" customFormat="1">
      <c r="A19" s="35"/>
      <c r="B19" s="43" t="s">
        <v>9</v>
      </c>
      <c r="C19" s="48">
        <v>1</v>
      </c>
      <c r="D19" s="48">
        <v>3</v>
      </c>
      <c r="E19" s="37">
        <f t="shared" si="5"/>
        <v>4</v>
      </c>
      <c r="F19" s="45">
        <f ca="1">C19/OFFSET(C19,1,0)</f>
        <v>7.6923076923076927E-2</v>
      </c>
      <c r="G19" s="45">
        <f t="shared" ref="G19:H19" ca="1" si="9">D19/OFFSET(D19,1,0)</f>
        <v>3.125E-2</v>
      </c>
      <c r="H19" s="50">
        <f t="shared" ca="1" si="9"/>
        <v>3.669724770642202E-2</v>
      </c>
      <c r="I19" s="28"/>
    </row>
    <row r="20" spans="1:9" s="3" customFormat="1">
      <c r="A20" s="35" t="s">
        <v>12</v>
      </c>
      <c r="B20" s="46" t="s">
        <v>13</v>
      </c>
      <c r="C20" s="37">
        <f>SUM(C16:C19)</f>
        <v>13</v>
      </c>
      <c r="D20" s="37">
        <f>SUM(D16:D19)</f>
        <v>96</v>
      </c>
      <c r="E20" s="37">
        <f t="shared" si="5"/>
        <v>109</v>
      </c>
      <c r="F20" s="45"/>
      <c r="G20" s="45"/>
      <c r="H20" s="45"/>
      <c r="I20" s="28"/>
    </row>
    <row r="21" spans="1:9" s="3" customFormat="1">
      <c r="A21" s="35"/>
      <c r="B21" s="40" t="s">
        <v>59</v>
      </c>
      <c r="C21" s="48"/>
      <c r="D21" s="48"/>
      <c r="E21" s="37"/>
      <c r="F21" s="2"/>
      <c r="G21" s="28"/>
      <c r="H21" s="28"/>
      <c r="I21" s="28"/>
    </row>
    <row r="22" spans="1:9" s="3" customFormat="1" ht="15.6">
      <c r="A22" s="35"/>
      <c r="B22" s="43" t="s">
        <v>6</v>
      </c>
      <c r="C22" s="51">
        <v>393</v>
      </c>
      <c r="D22" s="51">
        <v>19</v>
      </c>
      <c r="E22" s="37">
        <f t="shared" si="5"/>
        <v>412</v>
      </c>
      <c r="F22" s="45">
        <f ca="1">C22/OFFSET(C22,4,0)</f>
        <v>0.60648148148148151</v>
      </c>
      <c r="G22" s="45">
        <f t="shared" ref="G22:H22" ca="1" si="10">D22/OFFSET(D22,4,0)</f>
        <v>0.73076923076923073</v>
      </c>
      <c r="H22" s="45">
        <f t="shared" ca="1" si="10"/>
        <v>0.61127596439169141</v>
      </c>
      <c r="I22" s="49"/>
    </row>
    <row r="23" spans="1:9" s="3" customFormat="1">
      <c r="A23" s="35"/>
      <c r="B23" s="43" t="s">
        <v>7</v>
      </c>
      <c r="C23" s="51">
        <v>169</v>
      </c>
      <c r="D23" s="51">
        <v>7</v>
      </c>
      <c r="E23" s="37">
        <f t="shared" si="5"/>
        <v>176</v>
      </c>
      <c r="F23" s="45">
        <f ca="1">C23/OFFSET(C23,3,0)</f>
        <v>0.26080246913580246</v>
      </c>
      <c r="G23" s="45">
        <f t="shared" ref="G23:H23" ca="1" si="11">D23/OFFSET(D23,3,0)</f>
        <v>0.26923076923076922</v>
      </c>
      <c r="H23" s="45">
        <f t="shared" ca="1" si="11"/>
        <v>0.26112759643916916</v>
      </c>
      <c r="I23" s="28"/>
    </row>
    <row r="24" spans="1:9" s="3" customFormat="1">
      <c r="A24" s="35"/>
      <c r="B24" s="43" t="s">
        <v>8</v>
      </c>
      <c r="C24" s="51">
        <v>79</v>
      </c>
      <c r="D24" s="51">
        <v>0</v>
      </c>
      <c r="E24" s="37">
        <f t="shared" si="5"/>
        <v>79</v>
      </c>
      <c r="F24" s="45">
        <f ca="1">C24/OFFSET(C24,2,0)</f>
        <v>0.12191358024691358</v>
      </c>
      <c r="G24" s="45">
        <f t="shared" ref="G24:H24" ca="1" si="12">D24/OFFSET(D24,2,0)</f>
        <v>0</v>
      </c>
      <c r="H24" s="45">
        <f t="shared" ca="1" si="12"/>
        <v>0.1172106824925816</v>
      </c>
      <c r="I24" s="28"/>
    </row>
    <row r="25" spans="1:9" s="3" customFormat="1">
      <c r="A25" s="35"/>
      <c r="B25" s="43" t="s">
        <v>9</v>
      </c>
      <c r="C25" s="51">
        <v>7</v>
      </c>
      <c r="D25" s="51">
        <v>0</v>
      </c>
      <c r="E25" s="37">
        <f t="shared" si="5"/>
        <v>7</v>
      </c>
      <c r="F25" s="45">
        <f ca="1">C25/OFFSET(C25,1,0)</f>
        <v>1.0802469135802469E-2</v>
      </c>
      <c r="G25" s="45">
        <f t="shared" ref="G25:H25" ca="1" si="13">D25/OFFSET(D25,1,0)</f>
        <v>0</v>
      </c>
      <c r="H25" s="50">
        <f t="shared" ca="1" si="13"/>
        <v>1.0385756676557863E-2</v>
      </c>
      <c r="I25" s="28"/>
    </row>
    <row r="26" spans="1:9" s="3" customFormat="1">
      <c r="A26" s="35" t="s">
        <v>14</v>
      </c>
      <c r="B26" s="46" t="s">
        <v>15</v>
      </c>
      <c r="C26" s="37">
        <f>SUM(C22:C25)</f>
        <v>648</v>
      </c>
      <c r="D26" s="37">
        <f>SUM(D22:D25)</f>
        <v>26</v>
      </c>
      <c r="E26" s="37">
        <f t="shared" si="5"/>
        <v>674</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2726</v>
      </c>
      <c r="D33" s="34">
        <f>D14+D20+D26+D32</f>
        <v>2038</v>
      </c>
      <c r="E33" s="37">
        <f t="shared" si="5"/>
        <v>4764</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2726</v>
      </c>
      <c r="D35" s="34">
        <f>D33-D34</f>
        <v>2038</v>
      </c>
      <c r="E35" s="37">
        <f t="shared" si="5"/>
        <v>4764</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v>10</v>
      </c>
      <c r="D39" s="63">
        <v>39</v>
      </c>
      <c r="E39" s="37">
        <f t="shared" si="5"/>
        <v>49</v>
      </c>
      <c r="F39" s="45">
        <f ca="1">C39/OFFSET(C39,4,0)</f>
        <v>1</v>
      </c>
      <c r="G39" s="45">
        <f t="shared" ref="G39:H39" ca="1" si="18">D39/OFFSET(D39,4,0)</f>
        <v>0.49367088607594939</v>
      </c>
      <c r="H39" s="45">
        <f t="shared" ca="1" si="18"/>
        <v>0.550561797752809</v>
      </c>
      <c r="I39" s="28"/>
    </row>
    <row r="40" spans="1:9" s="3" customFormat="1">
      <c r="A40" s="35"/>
      <c r="B40" s="43" t="s">
        <v>7</v>
      </c>
      <c r="C40" s="63">
        <v>0</v>
      </c>
      <c r="D40" s="63">
        <v>40</v>
      </c>
      <c r="E40" s="37">
        <f t="shared" si="5"/>
        <v>40</v>
      </c>
      <c r="F40" s="45">
        <f ca="1">C40/OFFSET(C40,3,0)</f>
        <v>0</v>
      </c>
      <c r="G40" s="45">
        <f t="shared" ref="G40:H40" ca="1" si="19">D40/OFFSET(D40,3,0)</f>
        <v>0.50632911392405067</v>
      </c>
      <c r="H40" s="45">
        <f t="shared" ca="1" si="19"/>
        <v>0.449438202247191</v>
      </c>
      <c r="I40" s="28"/>
    </row>
    <row r="41" spans="1:9" s="3" customFormat="1">
      <c r="A41" s="35"/>
      <c r="B41" s="43" t="s">
        <v>8</v>
      </c>
      <c r="C41" s="63">
        <v>0</v>
      </c>
      <c r="D41" s="63">
        <v>0</v>
      </c>
      <c r="E41" s="37">
        <f t="shared" si="5"/>
        <v>0</v>
      </c>
      <c r="F41" s="45">
        <f ca="1">C41/OFFSET(C41,2,0)</f>
        <v>0</v>
      </c>
      <c r="G41" s="45">
        <f t="shared" ref="G41:H41" ca="1" si="20">D41/OFFSET(D41,2,0)</f>
        <v>0</v>
      </c>
      <c r="H41" s="45">
        <f t="shared" ca="1" si="20"/>
        <v>0</v>
      </c>
      <c r="I41" s="28"/>
    </row>
    <row r="42" spans="1:9" s="3" customFormat="1">
      <c r="A42" s="35"/>
      <c r="B42" s="43" t="s">
        <v>9</v>
      </c>
      <c r="C42" s="63">
        <v>0</v>
      </c>
      <c r="D42" s="63">
        <v>0</v>
      </c>
      <c r="E42" s="37">
        <f t="shared" si="5"/>
        <v>0</v>
      </c>
      <c r="F42" s="45">
        <f ca="1">C42/OFFSET(C42,1,0)</f>
        <v>0</v>
      </c>
      <c r="G42" s="45">
        <f t="shared" ref="G42:H42" ca="1" si="21">D42/OFFSET(D42,1,0)</f>
        <v>0</v>
      </c>
      <c r="H42" s="50">
        <f t="shared" ca="1" si="21"/>
        <v>0</v>
      </c>
      <c r="I42" s="28"/>
    </row>
    <row r="43" spans="1:9" s="3" customFormat="1">
      <c r="A43" s="35" t="s">
        <v>25</v>
      </c>
      <c r="B43" s="46" t="s">
        <v>26</v>
      </c>
      <c r="C43" s="34">
        <f>SUM(C39:C42)</f>
        <v>10</v>
      </c>
      <c r="D43" s="34">
        <f>SUM(D39:D42)</f>
        <v>79</v>
      </c>
      <c r="E43" s="37">
        <f t="shared" si="5"/>
        <v>89</v>
      </c>
      <c r="F43" s="45"/>
      <c r="G43" s="45"/>
      <c r="H43" s="45"/>
      <c r="I43" s="28"/>
    </row>
    <row r="44" spans="1:9" s="3" customFormat="1">
      <c r="A44" s="35"/>
      <c r="B44" s="33"/>
      <c r="C44" s="48"/>
      <c r="D44" s="48"/>
      <c r="E44" s="37"/>
      <c r="F44" s="2"/>
      <c r="G44" s="28"/>
      <c r="H44" s="28"/>
      <c r="I44" s="28"/>
    </row>
    <row r="45" spans="1:9" s="3" customFormat="1">
      <c r="A45" s="35"/>
      <c r="B45" s="33" t="s">
        <v>120</v>
      </c>
      <c r="C45" s="48"/>
      <c r="D45" s="48"/>
      <c r="E45" s="37"/>
      <c r="F45" s="2"/>
      <c r="G45" s="28"/>
      <c r="H45" s="28"/>
      <c r="I45" s="28"/>
    </row>
    <row r="46" spans="1:9" s="3" customFormat="1">
      <c r="A46" s="35"/>
      <c r="B46" s="43" t="s">
        <v>6</v>
      </c>
      <c r="C46" s="64">
        <v>1416</v>
      </c>
      <c r="D46" s="64">
        <v>948</v>
      </c>
      <c r="E46" s="37">
        <f t="shared" si="5"/>
        <v>2364</v>
      </c>
      <c r="F46" s="45">
        <f ca="1">C46/OFFSET(C46,4,0)</f>
        <v>0.65952491849091754</v>
      </c>
      <c r="G46" s="45">
        <f t="shared" ref="G46:H46" ca="1" si="22">D46/OFFSET(D46,4,0)</f>
        <v>0.70588235294117652</v>
      </c>
      <c r="H46" s="45">
        <f t="shared" ca="1" si="22"/>
        <v>0.67736389684813758</v>
      </c>
      <c r="I46" s="28"/>
    </row>
    <row r="47" spans="1:9" s="3" customFormat="1">
      <c r="A47" s="35"/>
      <c r="B47" s="43" t="s">
        <v>7</v>
      </c>
      <c r="C47" s="64">
        <v>491</v>
      </c>
      <c r="D47" s="64">
        <v>263</v>
      </c>
      <c r="E47" s="37">
        <f t="shared" si="5"/>
        <v>754</v>
      </c>
      <c r="F47" s="45">
        <f ca="1">C47/OFFSET(C47,3,0)</f>
        <v>0.2286911970190964</v>
      </c>
      <c r="G47" s="45">
        <f t="shared" ref="G47:H47" ca="1" si="23">D47/OFFSET(D47,3,0)</f>
        <v>0.19583023082650783</v>
      </c>
      <c r="H47" s="45">
        <f t="shared" ca="1" si="23"/>
        <v>0.2160458452722063</v>
      </c>
      <c r="I47" s="28"/>
    </row>
    <row r="48" spans="1:9" s="3" customFormat="1">
      <c r="A48" s="35"/>
      <c r="B48" s="43" t="s">
        <v>8</v>
      </c>
      <c r="C48" s="64">
        <v>231</v>
      </c>
      <c r="D48" s="64">
        <v>129</v>
      </c>
      <c r="E48" s="37">
        <f t="shared" si="5"/>
        <v>360</v>
      </c>
      <c r="F48" s="45">
        <f ca="1">C48/OFFSET(C48,2,0)</f>
        <v>0.10759198882161156</v>
      </c>
      <c r="G48" s="45">
        <f t="shared" ref="G48:H48" ca="1" si="24">D48/OFFSET(D48,2,0)</f>
        <v>9.6053611317944904E-2</v>
      </c>
      <c r="H48" s="45">
        <f t="shared" ca="1" si="24"/>
        <v>0.10315186246418338</v>
      </c>
      <c r="I48" s="28"/>
    </row>
    <row r="49" spans="1:9" s="3" customFormat="1" ht="14.4">
      <c r="A49" s="35"/>
      <c r="B49" s="43" t="s">
        <v>9</v>
      </c>
      <c r="C49" s="64">
        <v>9</v>
      </c>
      <c r="D49" s="64">
        <v>3</v>
      </c>
      <c r="E49" s="37">
        <f t="shared" si="5"/>
        <v>12</v>
      </c>
      <c r="F49" s="45">
        <f ca="1">C49/OFFSET(C49,1,0)</f>
        <v>4.1918956683744757E-3</v>
      </c>
      <c r="G49" s="45">
        <f t="shared" ref="G49:H49" ca="1" si="25">D49/OFFSET(D49,1,0)</f>
        <v>2.2338049143708115E-3</v>
      </c>
      <c r="H49" s="50">
        <f t="shared" ca="1" si="25"/>
        <v>3.4383954154727794E-3</v>
      </c>
      <c r="I49" s="65"/>
    </row>
    <row r="50" spans="1:9" s="3" customFormat="1">
      <c r="A50" s="35" t="s">
        <v>27</v>
      </c>
      <c r="B50" s="33" t="s">
        <v>123</v>
      </c>
      <c r="C50" s="34">
        <f>SUM(C46:C49)</f>
        <v>2147</v>
      </c>
      <c r="D50" s="34">
        <f>SUM(D46:D49)</f>
        <v>1343</v>
      </c>
      <c r="E50" s="37">
        <f t="shared" si="5"/>
        <v>3490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116</v>
      </c>
      <c r="C53" s="70">
        <v>13</v>
      </c>
      <c r="D53" s="70">
        <v>5</v>
      </c>
      <c r="E53" s="37">
        <f t="shared" si="5"/>
        <v>18</v>
      </c>
      <c r="F53" s="45">
        <f ca="1">C53/OFFSET(C53,4,0)</f>
        <v>0.18309859154929578</v>
      </c>
      <c r="G53" s="45">
        <f t="shared" ref="G53:H53" ca="1" si="26">D53/OFFSET(D53,4,0)</f>
        <v>0.38461538461538464</v>
      </c>
      <c r="H53" s="45">
        <f t="shared" ca="1" si="26"/>
        <v>0.21428571428571427</v>
      </c>
      <c r="I53" s="65"/>
    </row>
    <row r="54" spans="1:9" s="3" customFormat="1">
      <c r="A54" s="35"/>
      <c r="B54" s="43" t="s">
        <v>124</v>
      </c>
      <c r="C54" s="48">
        <v>58</v>
      </c>
      <c r="D54" s="48">
        <v>8</v>
      </c>
      <c r="E54" s="37">
        <f t="shared" si="5"/>
        <v>66</v>
      </c>
      <c r="F54" s="45">
        <f ca="1">C54/OFFSET(C54,3,0)</f>
        <v>0.81690140845070425</v>
      </c>
      <c r="G54" s="45">
        <f t="shared" ref="G54:H54" ca="1" si="27">D54/OFFSET(D54,3,0)</f>
        <v>0.61538461538461542</v>
      </c>
      <c r="H54" s="45">
        <f t="shared" ca="1" si="27"/>
        <v>0.7857142857142857</v>
      </c>
      <c r="I54" s="28"/>
    </row>
    <row r="55" spans="1:9" s="3" customFormat="1">
      <c r="A55" s="35"/>
      <c r="B55" s="43"/>
      <c r="C55" s="48"/>
      <c r="D55" s="48"/>
      <c r="E55" s="37">
        <f t="shared" si="5"/>
        <v>0</v>
      </c>
      <c r="F55" s="45">
        <f ca="1">C55/OFFSET(C55,2,0)</f>
        <v>0</v>
      </c>
      <c r="G55" s="45">
        <f t="shared" ref="G55:H55" ca="1" si="28">D55/OFFSET(D55,2,0)</f>
        <v>0</v>
      </c>
      <c r="H55" s="45">
        <f t="shared" ca="1" si="28"/>
        <v>0</v>
      </c>
      <c r="I55" s="71"/>
    </row>
    <row r="56" spans="1:9" s="3" customFormat="1">
      <c r="A56" s="35"/>
      <c r="B56" s="43"/>
      <c r="C56" s="72"/>
      <c r="D56" s="72"/>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71</v>
      </c>
      <c r="D57" s="34">
        <f>SUM(D53:D56)</f>
        <v>13</v>
      </c>
      <c r="E57" s="37">
        <f t="shared" si="5"/>
        <v>84</v>
      </c>
      <c r="F57" s="13"/>
      <c r="G57" s="13"/>
      <c r="H57" s="13"/>
      <c r="I57" s="28"/>
    </row>
    <row r="58" spans="1:9" s="3" customFormat="1">
      <c r="A58" s="35"/>
      <c r="B58" s="33"/>
      <c r="C58" s="48"/>
      <c r="D58" s="48"/>
      <c r="E58" s="37"/>
      <c r="F58" s="2"/>
      <c r="G58" s="28"/>
      <c r="H58" s="28"/>
      <c r="I58" s="28"/>
    </row>
    <row r="59" spans="1:9" s="3" customFormat="1">
      <c r="A59" s="73" t="s">
        <v>72</v>
      </c>
      <c r="B59" s="33" t="s">
        <v>31</v>
      </c>
      <c r="C59" s="74">
        <v>204</v>
      </c>
      <c r="D59" s="74">
        <v>60</v>
      </c>
      <c r="E59" s="37">
        <f t="shared" si="5"/>
        <v>264</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v>34</v>
      </c>
      <c r="D62" s="78">
        <v>38</v>
      </c>
      <c r="E62" s="37">
        <f t="shared" si="5"/>
        <v>72</v>
      </c>
      <c r="F62" s="45">
        <f ca="1">C62/OFFSET(C62,4,0)</f>
        <v>0.15813953488372093</v>
      </c>
      <c r="G62" s="45">
        <f t="shared" ref="G62:H62" ca="1" si="30">D62/OFFSET(D62,4,0)</f>
        <v>8.8578088578088576E-2</v>
      </c>
      <c r="H62" s="45">
        <f t="shared" ca="1" si="30"/>
        <v>0.11180124223602485</v>
      </c>
      <c r="I62" s="68"/>
    </row>
    <row r="63" spans="1:9" s="3" customFormat="1">
      <c r="A63" s="35" t="s">
        <v>35</v>
      </c>
      <c r="B63" s="77" t="s">
        <v>36</v>
      </c>
      <c r="C63" s="78">
        <v>39</v>
      </c>
      <c r="D63" s="78">
        <v>65</v>
      </c>
      <c r="E63" s="37">
        <f t="shared" si="5"/>
        <v>104</v>
      </c>
      <c r="F63" s="45">
        <f ca="1">C63/OFFSET(C63,3,0)</f>
        <v>0.18139534883720931</v>
      </c>
      <c r="G63" s="45">
        <f t="shared" ref="G63:H63" ca="1" si="31">D63/OFFSET(D63,3,0)</f>
        <v>0.15151515151515152</v>
      </c>
      <c r="H63" s="45">
        <f t="shared" ca="1" si="31"/>
        <v>0.16149068322981366</v>
      </c>
      <c r="I63" s="28"/>
    </row>
    <row r="64" spans="1:9" s="3" customFormat="1">
      <c r="A64" s="35" t="s">
        <v>37</v>
      </c>
      <c r="B64" s="77" t="s">
        <v>38</v>
      </c>
      <c r="C64" s="78">
        <v>26</v>
      </c>
      <c r="D64" s="78">
        <v>29</v>
      </c>
      <c r="E64" s="37">
        <f t="shared" si="5"/>
        <v>55</v>
      </c>
      <c r="F64" s="45">
        <f ca="1">C64/OFFSET(C64,2,0)</f>
        <v>0.12093023255813953</v>
      </c>
      <c r="G64" s="45">
        <f t="shared" ref="G64:H64" ca="1" si="32">D64/OFFSET(D64,2,0)</f>
        <v>6.75990675990676E-2</v>
      </c>
      <c r="H64" s="45">
        <f t="shared" ca="1" si="32"/>
        <v>8.5403726708074529E-2</v>
      </c>
    </row>
    <row r="65" spans="1:11" s="3" customFormat="1">
      <c r="A65" s="35" t="s">
        <v>39</v>
      </c>
      <c r="B65" s="77" t="s">
        <v>40</v>
      </c>
      <c r="C65" s="78">
        <v>116</v>
      </c>
      <c r="D65" s="78">
        <v>297</v>
      </c>
      <c r="E65" s="37">
        <f t="shared" si="5"/>
        <v>413</v>
      </c>
      <c r="F65" s="45">
        <f ca="1">C65/OFFSET(C65,1,0)</f>
        <v>0.53953488372093028</v>
      </c>
      <c r="G65" s="45">
        <f t="shared" ref="G65:H65" ca="1" si="33">D65/OFFSET(D65,1,0)</f>
        <v>0.69230769230769229</v>
      </c>
      <c r="H65" s="50">
        <f t="shared" ca="1" si="33"/>
        <v>0.64130434782608692</v>
      </c>
    </row>
    <row r="66" spans="1:11" s="3" customFormat="1">
      <c r="A66" s="35" t="s">
        <v>41</v>
      </c>
      <c r="B66" s="52" t="s">
        <v>55</v>
      </c>
      <c r="C66" s="34">
        <f>SUM(C62:C65)</f>
        <v>215</v>
      </c>
      <c r="D66" s="34">
        <f>SUM(D62:D65)</f>
        <v>429</v>
      </c>
      <c r="E66" s="37">
        <f t="shared" si="5"/>
        <v>644</v>
      </c>
      <c r="F66" s="45">
        <f>C66/C33</f>
        <v>7.8870139398385913E-2</v>
      </c>
      <c r="G66" s="45">
        <f t="shared" ref="G66:H66" si="34">D66/D33</f>
        <v>0.21050049067713444</v>
      </c>
      <c r="H66" s="45">
        <f t="shared" si="34"/>
        <v>0.13518052057094879</v>
      </c>
    </row>
    <row r="67" spans="1:11" s="3" customFormat="1">
      <c r="A67" s="53" t="s">
        <v>42</v>
      </c>
      <c r="B67" s="54" t="s">
        <v>21</v>
      </c>
      <c r="C67" s="55"/>
      <c r="D67" s="55"/>
      <c r="E67" s="37">
        <f t="shared" si="5"/>
        <v>0</v>
      </c>
      <c r="F67" s="2"/>
      <c r="G67" s="28"/>
      <c r="H67" s="28"/>
    </row>
    <row r="68" spans="1:11" s="3" customFormat="1" ht="14.4">
      <c r="A68" s="35" t="s">
        <v>43</v>
      </c>
      <c r="B68" s="33" t="s">
        <v>44</v>
      </c>
      <c r="C68" s="34">
        <f>C66-C67</f>
        <v>215</v>
      </c>
      <c r="D68" s="34">
        <f>D66-D67</f>
        <v>429</v>
      </c>
      <c r="E68" s="37">
        <f t="shared" si="5"/>
        <v>644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2647</v>
      </c>
      <c r="D70" s="47">
        <f>D43+D50+D57+D59+D60+D68</f>
        <v>1924</v>
      </c>
      <c r="E70" s="37">
        <f t="shared" si="5"/>
        <v>4571</v>
      </c>
      <c r="F70" s="2"/>
      <c r="G70" s="80"/>
      <c r="H70" s="68"/>
    </row>
    <row r="71" spans="1:11" s="3" customFormat="1">
      <c r="A71" s="35"/>
      <c r="B71" s="81"/>
      <c r="C71" s="48"/>
      <c r="D71" s="48"/>
      <c r="E71" s="37"/>
      <c r="F71" s="2"/>
      <c r="G71" s="28"/>
      <c r="H71" s="28"/>
    </row>
    <row r="72" spans="1:11" s="3" customFormat="1" ht="14.4">
      <c r="A72" s="35" t="s">
        <v>47</v>
      </c>
      <c r="B72" s="33" t="s">
        <v>48</v>
      </c>
      <c r="C72" s="34">
        <v>16</v>
      </c>
      <c r="D72" s="34">
        <v>88</v>
      </c>
      <c r="E72" s="37">
        <f t="shared" si="5"/>
        <v>104</v>
      </c>
      <c r="F72" s="24"/>
      <c r="G72" s="82"/>
      <c r="H72" s="83"/>
    </row>
    <row r="73" spans="1:11" s="3" customFormat="1">
      <c r="A73" s="35"/>
      <c r="B73" s="81"/>
      <c r="C73" s="48"/>
      <c r="D73" s="48"/>
      <c r="E73" s="37"/>
      <c r="F73" s="2"/>
      <c r="G73" s="28"/>
      <c r="H73" s="28"/>
      <c r="I73" s="28"/>
    </row>
    <row r="74" spans="1:11" s="3" customFormat="1">
      <c r="A74" s="35" t="s">
        <v>49</v>
      </c>
      <c r="B74" s="33" t="s">
        <v>50</v>
      </c>
      <c r="C74" s="37">
        <f>C70+C72</f>
        <v>2663</v>
      </c>
      <c r="D74" s="37">
        <f>D70+D72</f>
        <v>2012</v>
      </c>
      <c r="E74" s="37">
        <f>D74+C74</f>
        <v>4675</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123</v>
      </c>
      <c r="D76" s="86">
        <v>69</v>
      </c>
      <c r="E76" s="37">
        <f>D76+C76</f>
        <v>192</v>
      </c>
      <c r="F76" s="2"/>
      <c r="G76" s="28"/>
      <c r="H76" s="28"/>
      <c r="I76" s="28"/>
    </row>
    <row r="77" spans="1:11" s="3" customFormat="1" ht="30.75" customHeight="1">
      <c r="A77" s="143" t="s">
        <v>56</v>
      </c>
      <c r="B77" s="144"/>
      <c r="C77" s="87">
        <f>C6+C33-C67-C74</f>
        <v>123</v>
      </c>
      <c r="D77" s="87">
        <f>D6+D33-D67-D74</f>
        <v>69</v>
      </c>
      <c r="E77" s="88">
        <f>(E6+E33)-(E67+E74)</f>
        <v>192</v>
      </c>
      <c r="F77" s="2"/>
      <c r="G77" s="28"/>
      <c r="H77" s="28"/>
      <c r="I77" s="28"/>
    </row>
    <row r="78" spans="1:11" s="117" customFormat="1" ht="37.799999999999997" customHeight="1">
      <c r="A78" s="113"/>
      <c r="B78" s="113" t="s">
        <v>104</v>
      </c>
      <c r="C78" s="114">
        <f>(C43+C59+C50)/(C43+C59+C68+C50+C72)</f>
        <v>0.91087962962962965</v>
      </c>
      <c r="D78" s="114">
        <f t="shared" ref="D78:E78" si="35">(D43+D59+D50)/(D43+D59+D68+D50+D72)</f>
        <v>0.74137068534267136</v>
      </c>
      <c r="E78" s="114">
        <f t="shared" si="35"/>
        <v>0.83707253321716402</v>
      </c>
      <c r="F78" s="115"/>
      <c r="G78" s="116"/>
      <c r="H78" s="116"/>
      <c r="I78" s="116"/>
    </row>
    <row r="79" spans="1:11" s="117" customFormat="1" ht="42" customHeight="1">
      <c r="A79" s="113"/>
      <c r="B79" s="113" t="s">
        <v>105</v>
      </c>
      <c r="C79" s="114">
        <f>(C43+C59+C50)/(C43+C59+C72+C66+C50)</f>
        <v>0.91087962962962965</v>
      </c>
      <c r="D79" s="114">
        <f t="shared" ref="D79:E79" si="36">(D43+D59+D50)/(D43+D59+D72+D66+D50)</f>
        <v>0.74137068534267136</v>
      </c>
      <c r="E79" s="114">
        <f t="shared" si="36"/>
        <v>0.83707253321716402</v>
      </c>
      <c r="F79" s="118"/>
      <c r="G79" s="116"/>
      <c r="H79" s="116"/>
      <c r="I79" s="116"/>
    </row>
    <row r="80" spans="1:11" s="120" customFormat="1" ht="16.2" customHeight="1">
      <c r="A80" s="113"/>
      <c r="B80" s="119" t="s">
        <v>106</v>
      </c>
      <c r="C80" s="114">
        <f>C59/C35</f>
        <v>7.4834922964049894E-2</v>
      </c>
      <c r="D80" s="114">
        <f t="shared" ref="D80:E80" si="37">D59/D35</f>
        <v>2.9440628066732092E-2</v>
      </c>
      <c r="E80" s="114">
        <f t="shared" si="37"/>
        <v>5.5415617128463476E-2</v>
      </c>
      <c r="F80" s="118"/>
      <c r="G80" s="116"/>
      <c r="H80" s="116"/>
      <c r="I80" s="116"/>
      <c r="J80" s="117"/>
      <c r="K80" s="117"/>
    </row>
    <row r="81" spans="1:11" s="120" customFormat="1" ht="16.2" customHeight="1">
      <c r="A81" s="113"/>
      <c r="B81" s="119" t="s">
        <v>107</v>
      </c>
      <c r="C81" s="114">
        <f>D66/E66</f>
        <v>0.66614906832298137</v>
      </c>
      <c r="D81" s="114"/>
      <c r="E81" s="114"/>
      <c r="F81" s="118"/>
      <c r="G81" s="116"/>
      <c r="H81" s="116"/>
      <c r="I81" s="116"/>
      <c r="J81" s="117"/>
      <c r="K81" s="117"/>
    </row>
    <row r="82" spans="1:11" s="120" customFormat="1" ht="16.2" customHeight="1">
      <c r="A82" s="113"/>
      <c r="B82" s="119" t="s">
        <v>102</v>
      </c>
      <c r="C82" s="121">
        <f>C26/C35</f>
        <v>0.23771093176815847</v>
      </c>
      <c r="D82" s="121">
        <f t="shared" ref="D82:E82" si="38">D26/D35</f>
        <v>1.2757605495583905E-2</v>
      </c>
      <c r="E82" s="121">
        <f t="shared" si="38"/>
        <v>0.14147774979009237</v>
      </c>
      <c r="F82" s="118"/>
      <c r="G82" s="116"/>
      <c r="H82" s="116"/>
      <c r="I82" s="116"/>
      <c r="J82" s="117"/>
      <c r="K82" s="117"/>
    </row>
    <row r="83" spans="1:11" s="120" customFormat="1" ht="16.2" customHeight="1">
      <c r="A83" s="113"/>
      <c r="B83" s="119" t="s">
        <v>108</v>
      </c>
      <c r="C83" s="121">
        <f>(C43+C50+C59)/(C6+C33)</f>
        <v>0.84745154343144291</v>
      </c>
      <c r="D83" s="121">
        <f t="shared" ref="D83:E83" si="39">(D43+D50+D59)/(D6+D33)</f>
        <v>0.71215761653051413</v>
      </c>
      <c r="E83" s="121">
        <f t="shared" si="39"/>
        <v>0.78960345181836855</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0.9192639879834773</v>
      </c>
      <c r="D93" s="1" t="s">
        <v>66</v>
      </c>
      <c r="E93" s="95">
        <f>(D74-D68)/D74</f>
        <v>0.78677932405566597</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113</v>
      </c>
      <c r="D1" s="13"/>
      <c r="E1" s="13"/>
      <c r="F1" s="2" t="s">
        <v>90</v>
      </c>
      <c r="G1" s="22"/>
      <c r="H1" s="23"/>
      <c r="I1" s="23"/>
    </row>
    <row r="2" spans="1:9" s="3" customFormat="1" ht="15.6">
      <c r="A2" s="13"/>
      <c r="B2" s="21" t="s">
        <v>91</v>
      </c>
      <c r="C2" s="13" t="s">
        <v>121</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123</v>
      </c>
      <c r="D6" s="36">
        <v>69</v>
      </c>
      <c r="E6" s="37">
        <f>D6+C6</f>
        <v>192</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2103</v>
      </c>
      <c r="D10" s="44">
        <v>1728</v>
      </c>
      <c r="E10" s="37">
        <f>D10+C10</f>
        <v>3831</v>
      </c>
      <c r="F10" s="45">
        <f ca="1">C10/OFFSET(C10,4,0)</f>
        <v>0.73789473684210527</v>
      </c>
      <c r="G10" s="45">
        <f t="shared" ref="G10:H10" ca="1" si="0">D10/OFFSET(D10,4,0)</f>
        <v>0.71169686985172986</v>
      </c>
      <c r="H10" s="45">
        <f t="shared" ca="1" si="0"/>
        <v>0.7258431223948465</v>
      </c>
      <c r="I10" s="26"/>
    </row>
    <row r="11" spans="1:9" s="3" customFormat="1">
      <c r="A11" s="35"/>
      <c r="B11" s="43" t="s">
        <v>7</v>
      </c>
      <c r="C11" s="44">
        <v>513</v>
      </c>
      <c r="D11" s="44">
        <v>458</v>
      </c>
      <c r="E11" s="37">
        <f t="shared" ref="E11:E14" si="1">D11+C11</f>
        <v>971</v>
      </c>
      <c r="F11" s="45">
        <f ca="1">C11/OFFSET(C11,3,0)</f>
        <v>0.18</v>
      </c>
      <c r="G11" s="45">
        <f t="shared" ref="G11:H11" ca="1" si="2">D11/OFFSET(D11,3,0)</f>
        <v>0.1886326194398682</v>
      </c>
      <c r="H11" s="45">
        <f t="shared" ca="1" si="2"/>
        <v>0.18397120121258051</v>
      </c>
      <c r="I11" s="28"/>
    </row>
    <row r="12" spans="1:9" s="3" customFormat="1">
      <c r="A12" s="35"/>
      <c r="B12" s="43" t="s">
        <v>8</v>
      </c>
      <c r="C12" s="44">
        <v>157</v>
      </c>
      <c r="D12" s="44">
        <v>103</v>
      </c>
      <c r="E12" s="37">
        <f t="shared" si="1"/>
        <v>260</v>
      </c>
      <c r="F12" s="45">
        <f ca="1">C12/OFFSET(C12,2,0)</f>
        <v>5.5087719298245616E-2</v>
      </c>
      <c r="G12" s="45">
        <f t="shared" ref="G12:H12" ca="1" si="3">D12/OFFSET(D12,2,0)</f>
        <v>4.2421746293245473E-2</v>
      </c>
      <c r="H12" s="45">
        <f t="shared" ca="1" si="3"/>
        <v>4.9261083743842367E-2</v>
      </c>
      <c r="I12" s="28"/>
    </row>
    <row r="13" spans="1:9" s="3" customFormat="1">
      <c r="A13" s="35"/>
      <c r="B13" s="43" t="s">
        <v>9</v>
      </c>
      <c r="C13" s="44">
        <v>77</v>
      </c>
      <c r="D13" s="44">
        <v>139</v>
      </c>
      <c r="E13" s="37">
        <f t="shared" si="1"/>
        <v>216</v>
      </c>
      <c r="F13" s="45">
        <f ca="1">C13/OFFSET(C13,1,0)</f>
        <v>2.7017543859649124E-2</v>
      </c>
      <c r="G13" s="45">
        <f t="shared" ref="G13:H13" ca="1" si="4">D13/OFFSET(D13,1,0)</f>
        <v>5.7248764415156507E-2</v>
      </c>
      <c r="H13" s="45">
        <f t="shared" ca="1" si="4"/>
        <v>4.0924592648730579E-2</v>
      </c>
      <c r="I13" s="28"/>
    </row>
    <row r="14" spans="1:9" s="3" customFormat="1">
      <c r="A14" s="35" t="s">
        <v>10</v>
      </c>
      <c r="B14" s="46" t="s">
        <v>11</v>
      </c>
      <c r="C14" s="47">
        <f>SUM(C10:C13)</f>
        <v>2850</v>
      </c>
      <c r="D14" s="47">
        <f>SUM(D10:D13)</f>
        <v>2428</v>
      </c>
      <c r="E14" s="37">
        <f t="shared" si="1"/>
        <v>5278</v>
      </c>
      <c r="F14" s="45"/>
      <c r="G14" s="45"/>
      <c r="H14" s="45"/>
      <c r="I14" s="28"/>
    </row>
    <row r="15" spans="1:9" s="3" customFormat="1">
      <c r="A15" s="35"/>
      <c r="B15" s="40" t="s">
        <v>58</v>
      </c>
      <c r="C15" s="48"/>
      <c r="D15" s="48"/>
      <c r="E15" s="37"/>
      <c r="F15" s="2"/>
      <c r="G15" s="28"/>
      <c r="H15" s="28"/>
      <c r="I15" s="28"/>
    </row>
    <row r="16" spans="1:9" s="3" customFormat="1">
      <c r="A16" s="35"/>
      <c r="B16" s="43" t="s">
        <v>6</v>
      </c>
      <c r="C16" s="48">
        <v>30</v>
      </c>
      <c r="D16" s="48">
        <v>69</v>
      </c>
      <c r="E16" s="37">
        <f t="shared" ref="E16:E72" si="5">D16+C16</f>
        <v>99</v>
      </c>
      <c r="F16" s="45">
        <f ca="1">C16/OFFSET(C16,4,0)</f>
        <v>0.69767441860465118</v>
      </c>
      <c r="G16" s="45">
        <f t="shared" ref="G16:H16" ca="1" si="6">D16/OFFSET(D16,4,0)</f>
        <v>0.71875</v>
      </c>
      <c r="H16" s="45">
        <f t="shared" ca="1" si="6"/>
        <v>0.71223021582733814</v>
      </c>
      <c r="I16" s="28"/>
    </row>
    <row r="17" spans="1:9" s="3" customFormat="1">
      <c r="A17" s="35"/>
      <c r="B17" s="43" t="s">
        <v>7</v>
      </c>
      <c r="C17" s="48">
        <v>11</v>
      </c>
      <c r="D17" s="48">
        <v>0</v>
      </c>
      <c r="E17" s="37">
        <f t="shared" si="5"/>
        <v>11</v>
      </c>
      <c r="F17" s="45">
        <f ca="1">C17/OFFSET(C17,3,0)</f>
        <v>0.2558139534883721</v>
      </c>
      <c r="G17" s="45">
        <f t="shared" ref="G17:H17" ca="1" si="7">D17/OFFSET(D17,3,0)</f>
        <v>0</v>
      </c>
      <c r="H17" s="45">
        <f t="shared" ca="1" si="7"/>
        <v>7.9136690647482008E-2</v>
      </c>
      <c r="I17" s="28"/>
    </row>
    <row r="18" spans="1:9" s="3" customFormat="1" ht="15.6">
      <c r="A18" s="35"/>
      <c r="B18" s="43" t="s">
        <v>8</v>
      </c>
      <c r="C18" s="48">
        <v>1</v>
      </c>
      <c r="D18" s="48">
        <v>19</v>
      </c>
      <c r="E18" s="37">
        <f t="shared" si="5"/>
        <v>20</v>
      </c>
      <c r="F18" s="45">
        <f ca="1">C18/OFFSET(C18,2,0)</f>
        <v>2.3255813953488372E-2</v>
      </c>
      <c r="G18" s="45">
        <f t="shared" ref="G18:H18" ca="1" si="8">D18/OFFSET(D18,2,0)</f>
        <v>0.19791666666666666</v>
      </c>
      <c r="H18" s="45">
        <f t="shared" ca="1" si="8"/>
        <v>0.14388489208633093</v>
      </c>
      <c r="I18" s="49"/>
    </row>
    <row r="19" spans="1:9" s="3" customFormat="1">
      <c r="A19" s="35"/>
      <c r="B19" s="43" t="s">
        <v>9</v>
      </c>
      <c r="C19" s="48">
        <v>1</v>
      </c>
      <c r="D19" s="48">
        <v>8</v>
      </c>
      <c r="E19" s="37">
        <f t="shared" si="5"/>
        <v>9</v>
      </c>
      <c r="F19" s="45">
        <f ca="1">C19/OFFSET(C19,1,0)</f>
        <v>2.3255813953488372E-2</v>
      </c>
      <c r="G19" s="45">
        <f t="shared" ref="G19:H19" ca="1" si="9">D19/OFFSET(D19,1,0)</f>
        <v>8.3333333333333329E-2</v>
      </c>
      <c r="H19" s="50">
        <f t="shared" ca="1" si="9"/>
        <v>6.4748201438848921E-2</v>
      </c>
      <c r="I19" s="28"/>
    </row>
    <row r="20" spans="1:9" s="3" customFormat="1">
      <c r="A20" s="35" t="s">
        <v>12</v>
      </c>
      <c r="B20" s="46" t="s">
        <v>13</v>
      </c>
      <c r="C20" s="37">
        <f>SUM(C16:C19)</f>
        <v>43</v>
      </c>
      <c r="D20" s="37">
        <f>SUM(D16:D19)</f>
        <v>96</v>
      </c>
      <c r="E20" s="37">
        <f t="shared" si="5"/>
        <v>139</v>
      </c>
      <c r="F20" s="45"/>
      <c r="G20" s="45"/>
      <c r="H20" s="45"/>
      <c r="I20" s="28"/>
    </row>
    <row r="21" spans="1:9" s="3" customFormat="1">
      <c r="A21" s="35"/>
      <c r="B21" s="40" t="s">
        <v>59</v>
      </c>
      <c r="C21" s="48"/>
      <c r="D21" s="48"/>
      <c r="E21" s="37"/>
      <c r="F21" s="2"/>
      <c r="G21" s="28"/>
      <c r="H21" s="28"/>
      <c r="I21" s="28"/>
    </row>
    <row r="22" spans="1:9" s="3" customFormat="1" ht="15.6">
      <c r="A22" s="35"/>
      <c r="B22" s="43" t="s">
        <v>6</v>
      </c>
      <c r="C22" s="51">
        <v>567</v>
      </c>
      <c r="D22" s="51">
        <v>1</v>
      </c>
      <c r="E22" s="37">
        <f t="shared" si="5"/>
        <v>568</v>
      </c>
      <c r="F22" s="45">
        <f ca="1">C22/OFFSET(C22,4,0)</f>
        <v>0.78859527121001394</v>
      </c>
      <c r="G22" s="45">
        <f t="shared" ref="G22:H22" ca="1" si="10">D22/OFFSET(D22,4,0)</f>
        <v>1</v>
      </c>
      <c r="H22" s="45">
        <f t="shared" ca="1" si="10"/>
        <v>0.78888888888888886</v>
      </c>
      <c r="I22" s="49"/>
    </row>
    <row r="23" spans="1:9" s="3" customFormat="1">
      <c r="A23" s="35"/>
      <c r="B23" s="43" t="s">
        <v>7</v>
      </c>
      <c r="C23" s="51">
        <v>121</v>
      </c>
      <c r="D23" s="51">
        <v>0</v>
      </c>
      <c r="E23" s="37">
        <f t="shared" si="5"/>
        <v>121</v>
      </c>
      <c r="F23" s="45">
        <f ca="1">C23/OFFSET(C23,3,0)</f>
        <v>0.16828929068150209</v>
      </c>
      <c r="G23" s="45">
        <f t="shared" ref="G23:H23" ca="1" si="11">D23/OFFSET(D23,3,0)</f>
        <v>0</v>
      </c>
      <c r="H23" s="45">
        <f t="shared" ca="1" si="11"/>
        <v>0.16805555555555557</v>
      </c>
      <c r="I23" s="28"/>
    </row>
    <row r="24" spans="1:9" s="3" customFormat="1">
      <c r="A24" s="35"/>
      <c r="B24" s="43" t="s">
        <v>8</v>
      </c>
      <c r="C24" s="51">
        <v>28</v>
      </c>
      <c r="D24" s="51">
        <v>0</v>
      </c>
      <c r="E24" s="37">
        <f t="shared" si="5"/>
        <v>28</v>
      </c>
      <c r="F24" s="45">
        <f ca="1">C24/OFFSET(C24,2,0)</f>
        <v>3.8942976356050069E-2</v>
      </c>
      <c r="G24" s="45">
        <f t="shared" ref="G24:H24" ca="1" si="12">D24/OFFSET(D24,2,0)</f>
        <v>0</v>
      </c>
      <c r="H24" s="45">
        <f t="shared" ca="1" si="12"/>
        <v>3.888888888888889E-2</v>
      </c>
      <c r="I24" s="28"/>
    </row>
    <row r="25" spans="1:9" s="3" customFormat="1">
      <c r="A25" s="35"/>
      <c r="B25" s="43" t="s">
        <v>9</v>
      </c>
      <c r="C25" s="51">
        <v>3</v>
      </c>
      <c r="D25" s="51">
        <v>0</v>
      </c>
      <c r="E25" s="37">
        <f t="shared" si="5"/>
        <v>3</v>
      </c>
      <c r="F25" s="45">
        <f ca="1">C25/OFFSET(C25,1,0)</f>
        <v>4.172461752433936E-3</v>
      </c>
      <c r="G25" s="45">
        <f t="shared" ref="G25:H25" ca="1" si="13">D25/OFFSET(D25,1,0)</f>
        <v>0</v>
      </c>
      <c r="H25" s="50">
        <f t="shared" ca="1" si="13"/>
        <v>4.1666666666666666E-3</v>
      </c>
      <c r="I25" s="28"/>
    </row>
    <row r="26" spans="1:9" s="3" customFormat="1">
      <c r="A26" s="35" t="s">
        <v>14</v>
      </c>
      <c r="B26" s="46" t="s">
        <v>15</v>
      </c>
      <c r="C26" s="37">
        <f>SUM(C22:C25)</f>
        <v>719</v>
      </c>
      <c r="D26" s="37">
        <f>SUM(D22:D25)</f>
        <v>1</v>
      </c>
      <c r="E26" s="37">
        <f t="shared" si="5"/>
        <v>720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f ca="1">C28/OFFSET(C28,4,0)</f>
        <v>0</v>
      </c>
      <c r="G28" s="45" t="e">
        <f t="shared" ref="G28:H28" ca="1" si="14">D28/OFFSET(D28,4,0)</f>
        <v>#DIV/0!</v>
      </c>
      <c r="H28" s="45">
        <f t="shared" ca="1" si="14"/>
        <v>0</v>
      </c>
      <c r="I28" s="28"/>
    </row>
    <row r="29" spans="1:9" s="3" customFormat="1" ht="15.6">
      <c r="A29" s="35"/>
      <c r="B29" s="43" t="s">
        <v>7</v>
      </c>
      <c r="C29" s="48"/>
      <c r="D29" s="48"/>
      <c r="E29" s="37">
        <f t="shared" si="5"/>
        <v>0</v>
      </c>
      <c r="F29" s="45">
        <f ca="1">C29/OFFSET(C29,3,0)</f>
        <v>0</v>
      </c>
      <c r="G29" s="45" t="e">
        <f t="shared" ref="G29:H29" ca="1" si="15">D29/OFFSET(D29,3,0)</f>
        <v>#DIV/0!</v>
      </c>
      <c r="H29" s="45">
        <f t="shared" ca="1" si="15"/>
        <v>0</v>
      </c>
      <c r="I29" s="26"/>
    </row>
    <row r="30" spans="1:9" s="3" customFormat="1">
      <c r="A30" s="35"/>
      <c r="B30" s="43" t="s">
        <v>8</v>
      </c>
      <c r="C30" s="48"/>
      <c r="D30" s="48"/>
      <c r="E30" s="37">
        <f t="shared" si="5"/>
        <v>0</v>
      </c>
      <c r="F30" s="45">
        <f ca="1">C30/OFFSET(C30,2,0)</f>
        <v>0</v>
      </c>
      <c r="G30" s="45" t="e">
        <f t="shared" ref="G30:H30" ca="1" si="16">D30/OFFSET(D30,2,0)</f>
        <v>#DIV/0!</v>
      </c>
      <c r="H30" s="45">
        <f t="shared" ca="1" si="16"/>
        <v>0</v>
      </c>
      <c r="I30" s="28"/>
    </row>
    <row r="31" spans="1:9" s="3" customFormat="1" ht="15.6">
      <c r="A31" s="35"/>
      <c r="B31" s="43" t="s">
        <v>9</v>
      </c>
      <c r="C31" s="48">
        <v>3</v>
      </c>
      <c r="D31" s="48">
        <v>0</v>
      </c>
      <c r="E31" s="37">
        <f t="shared" si="5"/>
        <v>3</v>
      </c>
      <c r="F31" s="45">
        <f ca="1">C31/OFFSET(C31,1,0)</f>
        <v>1</v>
      </c>
      <c r="G31" s="45" t="e">
        <f t="shared" ref="G31:H31" ca="1" si="17">D31/OFFSET(D31,1,0)</f>
        <v>#DIV/0!</v>
      </c>
      <c r="H31" s="50">
        <f t="shared" ca="1" si="17"/>
        <v>1</v>
      </c>
      <c r="I31" s="26"/>
    </row>
    <row r="32" spans="1:9" s="3" customFormat="1">
      <c r="A32" s="35" t="s">
        <v>17</v>
      </c>
      <c r="B32" s="46" t="s">
        <v>18</v>
      </c>
      <c r="C32" s="37">
        <f>SUM(C28:C31)</f>
        <v>3</v>
      </c>
      <c r="D32" s="37">
        <f>SUM(D28:D31)</f>
        <v>0</v>
      </c>
      <c r="E32" s="37">
        <f t="shared" si="5"/>
        <v>3</v>
      </c>
      <c r="F32" s="2"/>
      <c r="G32" s="28"/>
      <c r="H32" s="28"/>
      <c r="I32" s="28"/>
    </row>
    <row r="33" spans="1:9" s="3" customFormat="1">
      <c r="A33" s="35" t="s">
        <v>19</v>
      </c>
      <c r="B33" s="52" t="s">
        <v>54</v>
      </c>
      <c r="C33" s="34">
        <f>C14+C20+C26+C32</f>
        <v>3615</v>
      </c>
      <c r="D33" s="34">
        <f>D14+D20+D26+D32</f>
        <v>2525</v>
      </c>
      <c r="E33" s="37">
        <f t="shared" si="5"/>
        <v>6140</v>
      </c>
      <c r="F33" s="24"/>
      <c r="G33" s="28"/>
      <c r="H33" s="28"/>
      <c r="I33" s="28"/>
    </row>
    <row r="34" spans="1:9" s="3" customFormat="1" ht="15.6">
      <c r="A34" s="53" t="s">
        <v>20</v>
      </c>
      <c r="B34" s="54" t="s">
        <v>21</v>
      </c>
      <c r="C34" s="55">
        <v>3</v>
      </c>
      <c r="D34" s="55"/>
      <c r="E34" s="37">
        <f t="shared" si="5"/>
        <v>3</v>
      </c>
      <c r="F34" s="24"/>
      <c r="G34" s="38"/>
      <c r="H34" s="56"/>
      <c r="I34" s="38"/>
    </row>
    <row r="35" spans="1:9" s="3" customFormat="1" ht="15.6">
      <c r="A35" s="35" t="s">
        <v>22</v>
      </c>
      <c r="B35" s="33" t="s">
        <v>23</v>
      </c>
      <c r="C35" s="34">
        <f>C33-C34</f>
        <v>3612</v>
      </c>
      <c r="D35" s="34">
        <f>D33-D34</f>
        <v>2525</v>
      </c>
      <c r="E35" s="37">
        <f t="shared" si="5"/>
        <v>6137</v>
      </c>
      <c r="F35" s="24"/>
      <c r="G35" s="57"/>
      <c r="H35" s="58"/>
      <c r="I35" s="57"/>
    </row>
    <row r="36" spans="1:9" s="3" customFormat="1" ht="16.2" thickBot="1">
      <c r="A36" s="59"/>
      <c r="B36" s="60"/>
      <c r="C36" s="48"/>
      <c r="D36" s="48"/>
      <c r="E36" s="37"/>
      <c r="F36" s="24"/>
      <c r="G36" s="49"/>
      <c r="H36" s="26"/>
      <c r="I36" s="38"/>
    </row>
    <row r="37" spans="1:9" s="3" customFormat="1" ht="13.8" thickTop="1">
      <c r="A37" s="61"/>
      <c r="B37" s="62" t="s">
        <v>117</v>
      </c>
      <c r="C37" s="48"/>
      <c r="D37" s="48"/>
      <c r="E37" s="37"/>
      <c r="F37" s="2"/>
      <c r="G37" s="28"/>
      <c r="H37" s="28"/>
      <c r="I37" s="28"/>
    </row>
    <row r="38" spans="1:9" s="3" customFormat="1" ht="15.6">
      <c r="A38" s="35"/>
      <c r="B38" s="33" t="s">
        <v>118</v>
      </c>
      <c r="C38" s="48"/>
      <c r="D38" s="48"/>
      <c r="E38" s="37"/>
      <c r="F38" s="24"/>
      <c r="G38" s="26"/>
      <c r="H38" s="38"/>
      <c r="I38" s="38"/>
    </row>
    <row r="39" spans="1:9" s="3" customFormat="1">
      <c r="A39" s="35"/>
      <c r="B39" s="43" t="s">
        <v>6</v>
      </c>
      <c r="C39" s="63">
        <v>37</v>
      </c>
      <c r="D39" s="63">
        <v>44</v>
      </c>
      <c r="E39" s="37">
        <f t="shared" si="5"/>
        <v>81</v>
      </c>
      <c r="F39" s="45">
        <f ca="1">C39/OFFSET(C39,4,0)</f>
        <v>0.77083333333333337</v>
      </c>
      <c r="G39" s="45">
        <f t="shared" ref="G39:H39" ca="1" si="18">D39/OFFSET(D39,4,0)</f>
        <v>0.74576271186440679</v>
      </c>
      <c r="H39" s="45">
        <f t="shared" ca="1" si="18"/>
        <v>0.7570093457943925</v>
      </c>
      <c r="I39" s="28"/>
    </row>
    <row r="40" spans="1:9" s="3" customFormat="1">
      <c r="A40" s="35"/>
      <c r="B40" s="43" t="s">
        <v>7</v>
      </c>
      <c r="C40" s="63">
        <v>11</v>
      </c>
      <c r="D40" s="63">
        <v>15</v>
      </c>
      <c r="E40" s="37">
        <f t="shared" si="5"/>
        <v>26</v>
      </c>
      <c r="F40" s="45">
        <f ca="1">C40/OFFSET(C40,3,0)</f>
        <v>0.22916666666666666</v>
      </c>
      <c r="G40" s="45">
        <f t="shared" ref="G40:H40" ca="1" si="19">D40/OFFSET(D40,3,0)</f>
        <v>0.25423728813559321</v>
      </c>
      <c r="H40" s="45">
        <f t="shared" ca="1" si="19"/>
        <v>0.24299065420560748</v>
      </c>
      <c r="I40" s="28"/>
    </row>
    <row r="41" spans="1:9" s="3" customFormat="1">
      <c r="A41" s="35"/>
      <c r="B41" s="43" t="s">
        <v>8</v>
      </c>
      <c r="C41" s="63">
        <v>0</v>
      </c>
      <c r="D41" s="63">
        <v>0</v>
      </c>
      <c r="E41" s="37">
        <f t="shared" si="5"/>
        <v>0</v>
      </c>
      <c r="F41" s="45">
        <f ca="1">C41/OFFSET(C41,2,0)</f>
        <v>0</v>
      </c>
      <c r="G41" s="45">
        <f t="shared" ref="G41:H41" ca="1" si="20">D41/OFFSET(D41,2,0)</f>
        <v>0</v>
      </c>
      <c r="H41" s="45">
        <f t="shared" ca="1" si="20"/>
        <v>0</v>
      </c>
      <c r="I41" s="28"/>
    </row>
    <row r="42" spans="1:9" s="3" customFormat="1">
      <c r="A42" s="35"/>
      <c r="B42" s="43" t="s">
        <v>9</v>
      </c>
      <c r="C42" s="63">
        <v>0</v>
      </c>
      <c r="D42" s="63">
        <v>0</v>
      </c>
      <c r="E42" s="37">
        <f t="shared" si="5"/>
        <v>0</v>
      </c>
      <c r="F42" s="45">
        <f ca="1">C42/OFFSET(C42,1,0)</f>
        <v>0</v>
      </c>
      <c r="G42" s="45">
        <f t="shared" ref="G42:H42" ca="1" si="21">D42/OFFSET(D42,1,0)</f>
        <v>0</v>
      </c>
      <c r="H42" s="50">
        <f t="shared" ca="1" si="21"/>
        <v>0</v>
      </c>
      <c r="I42" s="28"/>
    </row>
    <row r="43" spans="1:9" s="3" customFormat="1">
      <c r="A43" s="35" t="s">
        <v>25</v>
      </c>
      <c r="B43" s="46" t="s">
        <v>119</v>
      </c>
      <c r="C43" s="34">
        <f>SUM(C39:C42)</f>
        <v>48</v>
      </c>
      <c r="D43" s="34">
        <f>SUM(D39:D42)</f>
        <v>59</v>
      </c>
      <c r="E43" s="37">
        <f t="shared" si="5"/>
        <v>107</v>
      </c>
      <c r="F43" s="45"/>
      <c r="G43" s="45"/>
      <c r="H43" s="45"/>
      <c r="I43" s="28"/>
    </row>
    <row r="44" spans="1:9" s="3" customFormat="1">
      <c r="A44" s="35"/>
      <c r="B44" s="132" t="s">
        <v>117</v>
      </c>
      <c r="C44" s="48"/>
      <c r="D44" s="48"/>
      <c r="E44" s="37"/>
      <c r="F44" s="2"/>
      <c r="G44" s="28"/>
      <c r="H44" s="28"/>
      <c r="I44" s="28"/>
    </row>
    <row r="45" spans="1:9" s="3" customFormat="1">
      <c r="A45" s="35"/>
      <c r="B45" s="133" t="s">
        <v>120</v>
      </c>
      <c r="C45" s="48"/>
      <c r="D45" s="48"/>
      <c r="E45" s="37"/>
      <c r="F45" s="2"/>
      <c r="G45" s="28"/>
      <c r="H45" s="28"/>
      <c r="I45" s="28"/>
    </row>
    <row r="46" spans="1:9" s="3" customFormat="1">
      <c r="A46" s="35"/>
      <c r="B46" s="43" t="s">
        <v>6</v>
      </c>
      <c r="C46" s="64">
        <v>2231</v>
      </c>
      <c r="D46" s="64">
        <v>1339</v>
      </c>
      <c r="E46" s="37">
        <f t="shared" si="5"/>
        <v>3570</v>
      </c>
      <c r="F46" s="45">
        <f ca="1">C46/OFFSET(C46,4,0)</f>
        <v>0.76508916323731135</v>
      </c>
      <c r="G46" s="45">
        <f t="shared" ref="G46:H46" ca="1" si="22">D46/OFFSET(D46,4,0)</f>
        <v>0.76470588235294112</v>
      </c>
      <c r="H46" s="45">
        <f t="shared" ca="1" si="22"/>
        <v>0.76494536104563959</v>
      </c>
      <c r="I46" s="28"/>
    </row>
    <row r="47" spans="1:9" s="3" customFormat="1">
      <c r="A47" s="35"/>
      <c r="B47" s="43" t="s">
        <v>7</v>
      </c>
      <c r="C47" s="64">
        <v>590</v>
      </c>
      <c r="D47" s="64">
        <v>371</v>
      </c>
      <c r="E47" s="37">
        <f t="shared" si="5"/>
        <v>961</v>
      </c>
      <c r="F47" s="45">
        <f ca="1">C47/OFFSET(C47,3,0)</f>
        <v>0.20233196159122085</v>
      </c>
      <c r="G47" s="45">
        <f t="shared" ref="G47:H47" ca="1" si="23">D47/OFFSET(D47,3,0)</f>
        <v>0.21187892632781269</v>
      </c>
      <c r="H47" s="45">
        <f t="shared" ca="1" si="23"/>
        <v>0.20591386329547889</v>
      </c>
      <c r="I47" s="28"/>
    </row>
    <row r="48" spans="1:9" s="3" customFormat="1">
      <c r="A48" s="35"/>
      <c r="B48" s="43" t="s">
        <v>8</v>
      </c>
      <c r="C48" s="64">
        <v>79</v>
      </c>
      <c r="D48" s="64">
        <v>37</v>
      </c>
      <c r="E48" s="37">
        <f t="shared" si="5"/>
        <v>116</v>
      </c>
      <c r="F48" s="45">
        <f ca="1">C48/OFFSET(C48,2,0)</f>
        <v>2.709190672153635E-2</v>
      </c>
      <c r="G48" s="45">
        <f t="shared" ref="G48:H48" ca="1" si="24">D48/OFFSET(D48,2,0)</f>
        <v>2.11307824100514E-2</v>
      </c>
      <c r="H48" s="45">
        <f t="shared" ca="1" si="24"/>
        <v>2.4855367473751874E-2</v>
      </c>
      <c r="I48" s="28"/>
    </row>
    <row r="49" spans="1:9" s="3" customFormat="1" ht="14.4">
      <c r="A49" s="35"/>
      <c r="B49" s="43" t="s">
        <v>9</v>
      </c>
      <c r="C49" s="64">
        <v>16</v>
      </c>
      <c r="D49" s="64">
        <v>4</v>
      </c>
      <c r="E49" s="37">
        <f t="shared" si="5"/>
        <v>20</v>
      </c>
      <c r="F49" s="45">
        <f ca="1">C49/OFFSET(C49,1,0)</f>
        <v>5.4869684499314125E-3</v>
      </c>
      <c r="G49" s="45">
        <f t="shared" ref="G49:H49" ca="1" si="25">D49/OFFSET(D49,1,0)</f>
        <v>2.2844089091947459E-3</v>
      </c>
      <c r="H49" s="50">
        <f t="shared" ca="1" si="25"/>
        <v>4.2854081851296339E-3</v>
      </c>
      <c r="I49" s="65"/>
    </row>
    <row r="50" spans="1:9" s="3" customFormat="1">
      <c r="A50" s="35" t="s">
        <v>27</v>
      </c>
      <c r="B50" s="33" t="s">
        <v>123</v>
      </c>
      <c r="C50" s="34">
        <f>SUM(C46:C49)</f>
        <v>2916</v>
      </c>
      <c r="D50" s="34">
        <f>SUM(D46:D49)</f>
        <v>1751</v>
      </c>
      <c r="E50" s="37">
        <f t="shared" si="5"/>
        <v>4667</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116</v>
      </c>
      <c r="C53" s="70">
        <v>13</v>
      </c>
      <c r="D53" s="70">
        <v>9</v>
      </c>
      <c r="E53" s="37">
        <f t="shared" si="5"/>
        <v>22</v>
      </c>
      <c r="F53" s="45">
        <f ca="1">C53/OFFSET(C53,4,0)</f>
        <v>0.14606741573033707</v>
      </c>
      <c r="G53" s="45">
        <f t="shared" ref="G53:H53" ca="1" si="26">D53/OFFSET(D53,4,0)</f>
        <v>0.19148936170212766</v>
      </c>
      <c r="H53" s="45">
        <f t="shared" ca="1" si="26"/>
        <v>0.16176470588235295</v>
      </c>
      <c r="I53" s="65"/>
    </row>
    <row r="54" spans="1:9" s="3" customFormat="1">
      <c r="A54" s="35"/>
      <c r="B54" s="43" t="s">
        <v>124</v>
      </c>
      <c r="C54" s="48">
        <v>76</v>
      </c>
      <c r="D54" s="48">
        <v>38</v>
      </c>
      <c r="E54" s="37">
        <f t="shared" si="5"/>
        <v>114</v>
      </c>
      <c r="F54" s="45">
        <f ca="1">C54/OFFSET(C54,3,0)</f>
        <v>0.8539325842696629</v>
      </c>
      <c r="G54" s="45">
        <f t="shared" ref="G54:H54" ca="1" si="27">D54/OFFSET(D54,3,0)</f>
        <v>0.80851063829787229</v>
      </c>
      <c r="H54" s="45">
        <f t="shared" ca="1" si="27"/>
        <v>0.83823529411764708</v>
      </c>
      <c r="I54" s="28"/>
    </row>
    <row r="55" spans="1:9" s="3" customFormat="1">
      <c r="A55" s="35"/>
      <c r="B55" s="43"/>
      <c r="C55" s="48"/>
      <c r="D55" s="48"/>
      <c r="E55" s="37">
        <f t="shared" si="5"/>
        <v>0</v>
      </c>
      <c r="F55" s="45">
        <f ca="1">C55/OFFSET(C55,2,0)</f>
        <v>0</v>
      </c>
      <c r="G55" s="45">
        <f t="shared" ref="G55:H55" ca="1" si="28">D55/OFFSET(D55,2,0)</f>
        <v>0</v>
      </c>
      <c r="H55" s="45">
        <f t="shared" ca="1" si="28"/>
        <v>0</v>
      </c>
      <c r="I55" s="71"/>
    </row>
    <row r="56" spans="1:9" s="3" customFormat="1">
      <c r="A56" s="35"/>
      <c r="B56" s="43"/>
      <c r="C56" s="72"/>
      <c r="D56" s="72"/>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89</v>
      </c>
      <c r="D57" s="34">
        <f>SUM(D53:D56)</f>
        <v>47</v>
      </c>
      <c r="E57" s="37">
        <f t="shared" si="5"/>
        <v>136</v>
      </c>
      <c r="F57" s="13"/>
      <c r="G57" s="13"/>
      <c r="H57" s="13"/>
      <c r="I57" s="28"/>
    </row>
    <row r="58" spans="1:9" s="3" customFormat="1">
      <c r="A58" s="35"/>
      <c r="B58" s="33"/>
      <c r="C58" s="48"/>
      <c r="D58" s="48"/>
      <c r="E58" s="37"/>
      <c r="F58" s="2"/>
      <c r="G58" s="28"/>
      <c r="H58" s="28"/>
      <c r="I58" s="28"/>
    </row>
    <row r="59" spans="1:9" s="3" customFormat="1">
      <c r="A59" s="73" t="s">
        <v>72</v>
      </c>
      <c r="B59" s="33" t="s">
        <v>31</v>
      </c>
      <c r="C59" s="74">
        <v>215</v>
      </c>
      <c r="D59" s="74">
        <v>42</v>
      </c>
      <c r="E59" s="37">
        <f t="shared" si="5"/>
        <v>257</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v>0</v>
      </c>
      <c r="D62" s="78">
        <v>0</v>
      </c>
      <c r="E62" s="37">
        <f t="shared" si="5"/>
        <v>0</v>
      </c>
      <c r="F62" s="45">
        <f ca="1">C62/OFFSET(C62,4,0)</f>
        <v>0</v>
      </c>
      <c r="G62" s="45">
        <f t="shared" ref="G62:H62" ca="1" si="30">D62/OFFSET(D62,4,0)</f>
        <v>0</v>
      </c>
      <c r="H62" s="45">
        <f t="shared" ca="1" si="30"/>
        <v>0</v>
      </c>
      <c r="I62" s="68"/>
    </row>
    <row r="63" spans="1:9" s="3" customFormat="1">
      <c r="A63" s="35" t="s">
        <v>35</v>
      </c>
      <c r="B63" s="77" t="s">
        <v>36</v>
      </c>
      <c r="C63" s="78">
        <v>18</v>
      </c>
      <c r="D63" s="78">
        <v>187</v>
      </c>
      <c r="E63" s="37">
        <f t="shared" si="5"/>
        <v>205</v>
      </c>
      <c r="F63" s="45">
        <f ca="1">C63/OFFSET(C63,3,0)</f>
        <v>5.5727554179566562E-2</v>
      </c>
      <c r="G63" s="45">
        <f t="shared" ref="G63:H63" ca="1" si="31">D63/OFFSET(D63,3,0)</f>
        <v>0.34823091247672255</v>
      </c>
      <c r="H63" s="45">
        <f t="shared" ca="1" si="31"/>
        <v>0.23837209302325582</v>
      </c>
      <c r="I63" s="28"/>
    </row>
    <row r="64" spans="1:9" s="3" customFormat="1">
      <c r="A64" s="35" t="s">
        <v>37</v>
      </c>
      <c r="B64" s="77" t="s">
        <v>38</v>
      </c>
      <c r="C64" s="78">
        <v>42</v>
      </c>
      <c r="D64" s="78">
        <v>22</v>
      </c>
      <c r="E64" s="37">
        <f t="shared" si="5"/>
        <v>64</v>
      </c>
      <c r="F64" s="45">
        <f ca="1">C64/OFFSET(C64,2,0)</f>
        <v>0.13003095975232198</v>
      </c>
      <c r="G64" s="45">
        <f t="shared" ref="G64:H64" ca="1" si="32">D64/OFFSET(D64,2,0)</f>
        <v>4.0968342644320296E-2</v>
      </c>
      <c r="H64" s="45">
        <f t="shared" ca="1" si="32"/>
        <v>7.441860465116279E-2</v>
      </c>
    </row>
    <row r="65" spans="1:11" s="3" customFormat="1">
      <c r="A65" s="35" t="s">
        <v>39</v>
      </c>
      <c r="B65" s="77" t="s">
        <v>40</v>
      </c>
      <c r="C65" s="78">
        <v>263</v>
      </c>
      <c r="D65" s="78">
        <v>328</v>
      </c>
      <c r="E65" s="37">
        <f t="shared" si="5"/>
        <v>591</v>
      </c>
      <c r="F65" s="45">
        <f ca="1">C65/OFFSET(C65,1,0)</f>
        <v>0.81424148606811142</v>
      </c>
      <c r="G65" s="45">
        <f t="shared" ref="G65:H65" ca="1" si="33">D65/OFFSET(D65,1,0)</f>
        <v>0.61080074487895719</v>
      </c>
      <c r="H65" s="50">
        <f t="shared" ca="1" si="33"/>
        <v>0.68720930232558142</v>
      </c>
    </row>
    <row r="66" spans="1:11" s="3" customFormat="1">
      <c r="A66" s="35" t="s">
        <v>41</v>
      </c>
      <c r="B66" s="52" t="s">
        <v>55</v>
      </c>
      <c r="C66" s="34">
        <f>SUM(C62:C65)</f>
        <v>323</v>
      </c>
      <c r="D66" s="34">
        <f>SUM(D62:D65)</f>
        <v>537</v>
      </c>
      <c r="E66" s="37">
        <f t="shared" si="5"/>
        <v>860</v>
      </c>
      <c r="F66" s="45">
        <f>C66/C33</f>
        <v>8.9349930843706779E-2</v>
      </c>
      <c r="G66" s="45">
        <f t="shared" ref="G66:H66" si="34">D66/D33</f>
        <v>0.21267326732673267</v>
      </c>
      <c r="H66" s="45">
        <f t="shared" si="34"/>
        <v>0.14006514657980457</v>
      </c>
    </row>
    <row r="67" spans="1:11" s="3" customFormat="1">
      <c r="A67" s="53" t="s">
        <v>42</v>
      </c>
      <c r="B67" s="54" t="s">
        <v>21</v>
      </c>
      <c r="C67" s="55">
        <v>3</v>
      </c>
      <c r="D67" s="55"/>
      <c r="E67" s="37">
        <f t="shared" si="5"/>
        <v>3</v>
      </c>
      <c r="F67" s="2"/>
      <c r="G67" s="28"/>
      <c r="H67" s="28"/>
    </row>
    <row r="68" spans="1:11" s="3" customFormat="1" ht="14.4">
      <c r="A68" s="35" t="s">
        <v>43</v>
      </c>
      <c r="B68" s="33" t="s">
        <v>44</v>
      </c>
      <c r="C68" s="34">
        <f>C66-C67</f>
        <v>320</v>
      </c>
      <c r="D68" s="34">
        <f>D66-D67</f>
        <v>537</v>
      </c>
      <c r="E68" s="37">
        <f t="shared" si="5"/>
        <v>857</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3588</v>
      </c>
      <c r="D70" s="47">
        <f>D43+D50+D57+D59+D60+D68</f>
        <v>2436</v>
      </c>
      <c r="E70" s="37">
        <f t="shared" si="5"/>
        <v>6024</v>
      </c>
      <c r="F70" s="2"/>
      <c r="G70" s="80"/>
      <c r="H70" s="68"/>
    </row>
    <row r="71" spans="1:11" s="3" customFormat="1">
      <c r="A71" s="35"/>
      <c r="B71" s="81"/>
      <c r="C71" s="48"/>
      <c r="D71" s="48"/>
      <c r="E71" s="37"/>
      <c r="F71" s="2"/>
      <c r="G71" s="28"/>
      <c r="H71" s="28"/>
    </row>
    <row r="72" spans="1:11" s="3" customFormat="1" ht="14.4">
      <c r="A72" s="35" t="s">
        <v>47</v>
      </c>
      <c r="B72" s="33" t="s">
        <v>48</v>
      </c>
      <c r="C72" s="34">
        <v>19</v>
      </c>
      <c r="D72" s="34">
        <v>54</v>
      </c>
      <c r="E72" s="37">
        <f t="shared" si="5"/>
        <v>73</v>
      </c>
      <c r="F72" s="24"/>
      <c r="G72" s="82"/>
      <c r="H72" s="83"/>
    </row>
    <row r="73" spans="1:11" s="3" customFormat="1">
      <c r="A73" s="35"/>
      <c r="B73" s="81"/>
      <c r="C73" s="48"/>
      <c r="D73" s="48"/>
      <c r="E73" s="37"/>
      <c r="F73" s="2"/>
      <c r="G73" s="28"/>
      <c r="H73" s="28"/>
      <c r="I73" s="28"/>
    </row>
    <row r="74" spans="1:11" s="3" customFormat="1">
      <c r="A74" s="35" t="s">
        <v>49</v>
      </c>
      <c r="B74" s="33" t="s">
        <v>50</v>
      </c>
      <c r="C74" s="37">
        <f>C70+C72</f>
        <v>3607</v>
      </c>
      <c r="D74" s="37">
        <f>D70+D72</f>
        <v>2490</v>
      </c>
      <c r="E74" s="37">
        <f>D74+C74</f>
        <v>6097</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128</v>
      </c>
      <c r="D76" s="86">
        <v>104</v>
      </c>
      <c r="E76" s="37">
        <f>D76+C76</f>
        <v>232</v>
      </c>
      <c r="F76" s="2"/>
      <c r="G76" s="28"/>
      <c r="H76" s="28"/>
      <c r="I76" s="28"/>
    </row>
    <row r="77" spans="1:11" s="3" customFormat="1" ht="30.75" customHeight="1">
      <c r="A77" s="143" t="s">
        <v>56</v>
      </c>
      <c r="B77" s="144"/>
      <c r="C77" s="87">
        <f>C6+C33-C67-C74</f>
        <v>128</v>
      </c>
      <c r="D77" s="87">
        <f>D6+D33-D67-D74</f>
        <v>104</v>
      </c>
      <c r="E77" s="88">
        <f>(E6+E33)-(E67+E74)</f>
        <v>232</v>
      </c>
      <c r="F77" s="2"/>
      <c r="G77" s="28"/>
      <c r="H77" s="28"/>
      <c r="I77" s="28"/>
    </row>
    <row r="78" spans="1:11" s="117" customFormat="1" ht="37.799999999999997" customHeight="1">
      <c r="A78" s="113"/>
      <c r="B78" s="113" t="s">
        <v>104</v>
      </c>
      <c r="C78" s="114">
        <f>(C43+C59+C50)/(C43+C59+C68+C50+C72)</f>
        <v>0.90363843092666285</v>
      </c>
      <c r="D78" s="114">
        <f t="shared" ref="D78:E78" si="35">(D43+D59+D50)/(D43+D59+D68+D50+D72)</f>
        <v>0.75808432255423663</v>
      </c>
      <c r="E78" s="114">
        <f t="shared" si="35"/>
        <v>0.84398590840463006</v>
      </c>
      <c r="F78" s="115"/>
      <c r="G78" s="116"/>
      <c r="H78" s="116"/>
      <c r="I78" s="116"/>
    </row>
    <row r="79" spans="1:11" s="117" customFormat="1" ht="42" customHeight="1">
      <c r="A79" s="113"/>
      <c r="B79" s="113" t="s">
        <v>105</v>
      </c>
      <c r="C79" s="114">
        <f>(C43+C59+C50)/(C43+C59+C72+C66+C50)</f>
        <v>0.90286850326611756</v>
      </c>
      <c r="D79" s="114">
        <f t="shared" ref="D79:E79" si="36">(D43+D59+D50)/(D43+D59+D72+D66+D50)</f>
        <v>0.75808432255423663</v>
      </c>
      <c r="E79" s="114">
        <f t="shared" si="36"/>
        <v>0.84356136820925554</v>
      </c>
      <c r="F79" s="118"/>
      <c r="G79" s="116"/>
      <c r="H79" s="116"/>
      <c r="I79" s="116"/>
    </row>
    <row r="80" spans="1:11" s="120" customFormat="1" ht="16.2" customHeight="1">
      <c r="A80" s="113"/>
      <c r="B80" s="119" t="s">
        <v>106</v>
      </c>
      <c r="C80" s="114">
        <f>C59/C35</f>
        <v>5.9523809523809521E-2</v>
      </c>
      <c r="D80" s="114">
        <f t="shared" ref="D80:E80" si="37">D59/D35</f>
        <v>1.6633663366336635E-2</v>
      </c>
      <c r="E80" s="114">
        <f t="shared" si="37"/>
        <v>4.1877138667101188E-2</v>
      </c>
      <c r="F80" s="118"/>
      <c r="G80" s="116"/>
      <c r="H80" s="116"/>
      <c r="I80" s="116"/>
      <c r="J80" s="117"/>
      <c r="K80" s="117"/>
    </row>
    <row r="81" spans="1:11" s="120" customFormat="1" ht="16.2" customHeight="1">
      <c r="A81" s="113"/>
      <c r="B81" s="119" t="s">
        <v>107</v>
      </c>
      <c r="C81" s="114">
        <f>D66/E66</f>
        <v>0.62441860465116283</v>
      </c>
      <c r="D81" s="114"/>
      <c r="E81" s="114"/>
      <c r="F81" s="118"/>
      <c r="G81" s="116"/>
      <c r="H81" s="116"/>
      <c r="I81" s="116"/>
      <c r="J81" s="117"/>
      <c r="K81" s="117"/>
    </row>
    <row r="82" spans="1:11" s="120" customFormat="1" ht="16.2" customHeight="1">
      <c r="A82" s="113"/>
      <c r="B82" s="119" t="s">
        <v>102</v>
      </c>
      <c r="C82" s="121">
        <f>C26/C35</f>
        <v>0.19905869324473977</v>
      </c>
      <c r="D82" s="121">
        <f t="shared" ref="D82:E82" si="38">D26/D35</f>
        <v>3.9603960396039607E-4</v>
      </c>
      <c r="E82" s="121">
        <f t="shared" si="38"/>
        <v>0.11732116669382435</v>
      </c>
      <c r="F82" s="118"/>
      <c r="G82" s="116"/>
      <c r="H82" s="116"/>
      <c r="I82" s="116"/>
      <c r="J82" s="117"/>
      <c r="K82" s="117"/>
    </row>
    <row r="83" spans="1:11" s="120" customFormat="1" ht="16.2" customHeight="1">
      <c r="A83" s="113"/>
      <c r="B83" s="119" t="s">
        <v>108</v>
      </c>
      <c r="C83" s="121">
        <f>(C43+C50+C59)/(C6+C33)</f>
        <v>0.85045478865703583</v>
      </c>
      <c r="D83" s="121">
        <f t="shared" ref="D83:E83" si="39">(D43+D50+D59)/(D6+D33)</f>
        <v>0.71395528141865849</v>
      </c>
      <c r="E83" s="121">
        <f t="shared" si="39"/>
        <v>0.79453569172457361</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0.91128361519268086</v>
      </c>
      <c r="D93" s="1" t="s">
        <v>66</v>
      </c>
      <c r="E93" s="95">
        <f>(D74-D68)/D74</f>
        <v>0.78433734939759037</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113</v>
      </c>
      <c r="D1" s="13"/>
      <c r="E1" s="13"/>
      <c r="F1" s="2" t="s">
        <v>90</v>
      </c>
      <c r="G1" s="22"/>
      <c r="H1" s="23"/>
      <c r="I1" s="23"/>
    </row>
    <row r="2" spans="1:9" s="3" customFormat="1" ht="15.6">
      <c r="A2" s="13"/>
      <c r="B2" s="21" t="s">
        <v>91</v>
      </c>
      <c r="C2" s="13" t="s">
        <v>112</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128</v>
      </c>
      <c r="D6" s="36">
        <v>104</v>
      </c>
      <c r="E6" s="37">
        <f>D6+C6</f>
        <v>232</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2018</v>
      </c>
      <c r="D10" s="44">
        <v>1699</v>
      </c>
      <c r="E10" s="37">
        <f>D10+C10</f>
        <v>3717</v>
      </c>
      <c r="F10" s="45">
        <f ca="1">C10/OFFSET(C10,4,0)</f>
        <v>0.78889757623143075</v>
      </c>
      <c r="G10" s="45">
        <f t="shared" ref="G10:H10" ca="1" si="0">D10/OFFSET(D10,4,0)</f>
        <v>0.78766805748725077</v>
      </c>
      <c r="H10" s="45">
        <f t="shared" ca="1" si="0"/>
        <v>0.78833510074231172</v>
      </c>
      <c r="I10" s="26"/>
    </row>
    <row r="11" spans="1:9" s="3" customFormat="1">
      <c r="A11" s="35"/>
      <c r="B11" s="43" t="s">
        <v>7</v>
      </c>
      <c r="C11" s="44">
        <v>274</v>
      </c>
      <c r="D11" s="44">
        <v>197</v>
      </c>
      <c r="E11" s="37">
        <f t="shared" ref="E11:E14" si="1">D11+C11</f>
        <v>471</v>
      </c>
      <c r="F11" s="45">
        <f ca="1">C11/OFFSET(C11,3,0)</f>
        <v>0.10711493354182955</v>
      </c>
      <c r="G11" s="45">
        <f t="shared" ref="G11:H11" ca="1" si="2">D11/OFFSET(D11,3,0)</f>
        <v>9.1330551692165043E-2</v>
      </c>
      <c r="H11" s="45">
        <f t="shared" ca="1" si="2"/>
        <v>9.9893955461293746E-2</v>
      </c>
      <c r="I11" s="28"/>
    </row>
    <row r="12" spans="1:9" s="3" customFormat="1">
      <c r="A12" s="35"/>
      <c r="B12" s="43" t="s">
        <v>8</v>
      </c>
      <c r="C12" s="44">
        <v>160</v>
      </c>
      <c r="D12" s="44">
        <v>143</v>
      </c>
      <c r="E12" s="37">
        <f t="shared" si="1"/>
        <v>303</v>
      </c>
      <c r="F12" s="45">
        <f ca="1">C12/OFFSET(C12,2,0)</f>
        <v>6.2548866301798275E-2</v>
      </c>
      <c r="G12" s="45">
        <f t="shared" ref="G12:H12" ca="1" si="3">D12/OFFSET(D12,2,0)</f>
        <v>6.6295781177561422E-2</v>
      </c>
      <c r="H12" s="45">
        <f t="shared" ca="1" si="3"/>
        <v>6.4262990455991514E-2</v>
      </c>
      <c r="I12" s="28"/>
    </row>
    <row r="13" spans="1:9" s="3" customFormat="1">
      <c r="A13" s="35"/>
      <c r="B13" s="43" t="s">
        <v>9</v>
      </c>
      <c r="C13" s="44">
        <v>106</v>
      </c>
      <c r="D13" s="44">
        <v>118</v>
      </c>
      <c r="E13" s="37">
        <f t="shared" si="1"/>
        <v>224</v>
      </c>
      <c r="F13" s="45">
        <f ca="1">C13/OFFSET(C13,1,0)</f>
        <v>4.143862392494136E-2</v>
      </c>
      <c r="G13" s="45">
        <f t="shared" ref="G13:H13" ca="1" si="4">D13/OFFSET(D13,1,0)</f>
        <v>5.4705609643022714E-2</v>
      </c>
      <c r="H13" s="45">
        <f t="shared" ca="1" si="4"/>
        <v>4.7507953340402968E-2</v>
      </c>
      <c r="I13" s="28"/>
    </row>
    <row r="14" spans="1:9" s="3" customFormat="1">
      <c r="A14" s="35" t="s">
        <v>10</v>
      </c>
      <c r="B14" s="46" t="s">
        <v>11</v>
      </c>
      <c r="C14" s="47">
        <f>SUM(C10:C13)</f>
        <v>2558</v>
      </c>
      <c r="D14" s="47">
        <f>SUM(D10:D13)</f>
        <v>2157</v>
      </c>
      <c r="E14" s="37">
        <f t="shared" si="1"/>
        <v>4715</v>
      </c>
      <c r="F14" s="45"/>
      <c r="G14" s="45"/>
      <c r="H14" s="45"/>
      <c r="I14" s="28"/>
    </row>
    <row r="15" spans="1:9" s="3" customFormat="1">
      <c r="A15" s="35"/>
      <c r="B15" s="40" t="s">
        <v>58</v>
      </c>
      <c r="C15" s="48"/>
      <c r="D15" s="48"/>
      <c r="E15" s="37"/>
      <c r="F15" s="2"/>
      <c r="G15" s="28"/>
      <c r="H15" s="28"/>
      <c r="I15" s="28"/>
    </row>
    <row r="16" spans="1:9" s="3" customFormat="1">
      <c r="A16" s="35"/>
      <c r="B16" s="43" t="s">
        <v>6</v>
      </c>
      <c r="C16" s="48">
        <v>46</v>
      </c>
      <c r="D16" s="48">
        <v>64</v>
      </c>
      <c r="E16" s="37">
        <f t="shared" ref="E16:E72" si="5">D16+C16</f>
        <v>110</v>
      </c>
      <c r="F16" s="45">
        <f ca="1">C16/OFFSET(C16,4,0)</f>
        <v>0.88461538461538458</v>
      </c>
      <c r="G16" s="45">
        <f t="shared" ref="G16:H16" ca="1" si="6">D16/OFFSET(D16,4,0)</f>
        <v>0.91428571428571426</v>
      </c>
      <c r="H16" s="45">
        <f t="shared" ca="1" si="6"/>
        <v>0.90163934426229508</v>
      </c>
      <c r="I16" s="28"/>
    </row>
    <row r="17" spans="1:9" s="3" customFormat="1">
      <c r="A17" s="35"/>
      <c r="B17" s="43" t="s">
        <v>7</v>
      </c>
      <c r="C17" s="48">
        <v>4</v>
      </c>
      <c r="D17" s="48">
        <v>2</v>
      </c>
      <c r="E17" s="37">
        <f t="shared" si="5"/>
        <v>6</v>
      </c>
      <c r="F17" s="45">
        <f ca="1">C17/OFFSET(C17,3,0)</f>
        <v>7.6923076923076927E-2</v>
      </c>
      <c r="G17" s="45">
        <f t="shared" ref="G17:H17" ca="1" si="7">D17/OFFSET(D17,3,0)</f>
        <v>2.8571428571428571E-2</v>
      </c>
      <c r="H17" s="45">
        <f t="shared" ca="1" si="7"/>
        <v>4.9180327868852458E-2</v>
      </c>
      <c r="I17" s="28"/>
    </row>
    <row r="18" spans="1:9" s="3" customFormat="1" ht="15.6">
      <c r="A18" s="35"/>
      <c r="B18" s="43" t="s">
        <v>8</v>
      </c>
      <c r="C18" s="48">
        <v>2</v>
      </c>
      <c r="D18" s="48">
        <v>4</v>
      </c>
      <c r="E18" s="37">
        <f t="shared" si="5"/>
        <v>6</v>
      </c>
      <c r="F18" s="45">
        <f ca="1">C18/OFFSET(C18,2,0)</f>
        <v>3.8461538461538464E-2</v>
      </c>
      <c r="G18" s="45">
        <f t="shared" ref="G18:H18" ca="1" si="8">D18/OFFSET(D18,2,0)</f>
        <v>5.7142857142857141E-2</v>
      </c>
      <c r="H18" s="45">
        <f t="shared" ca="1" si="8"/>
        <v>4.9180327868852458E-2</v>
      </c>
      <c r="I18" s="49"/>
    </row>
    <row r="19" spans="1:9" s="3" customFormat="1">
      <c r="A19" s="35"/>
      <c r="B19" s="43" t="s">
        <v>9</v>
      </c>
      <c r="C19" s="48">
        <v>0</v>
      </c>
      <c r="D19" s="48">
        <v>0</v>
      </c>
      <c r="E19" s="37">
        <f t="shared" si="5"/>
        <v>0</v>
      </c>
      <c r="F19" s="45">
        <f ca="1">C19/OFFSET(C19,1,0)</f>
        <v>0</v>
      </c>
      <c r="G19" s="45">
        <f t="shared" ref="G19:H19" ca="1" si="9">D19/OFFSET(D19,1,0)</f>
        <v>0</v>
      </c>
      <c r="H19" s="50">
        <f t="shared" ca="1" si="9"/>
        <v>0</v>
      </c>
      <c r="I19" s="28"/>
    </row>
    <row r="20" spans="1:9" s="3" customFormat="1">
      <c r="A20" s="35" t="s">
        <v>12</v>
      </c>
      <c r="B20" s="46" t="s">
        <v>13</v>
      </c>
      <c r="C20" s="37">
        <f>SUM(C16:C19)</f>
        <v>52</v>
      </c>
      <c r="D20" s="37">
        <f>SUM(D16:D19)</f>
        <v>70</v>
      </c>
      <c r="E20" s="37">
        <f t="shared" si="5"/>
        <v>122</v>
      </c>
      <c r="F20" s="45"/>
      <c r="G20" s="45"/>
      <c r="H20" s="45"/>
      <c r="I20" s="28"/>
    </row>
    <row r="21" spans="1:9" s="3" customFormat="1">
      <c r="A21" s="35"/>
      <c r="B21" s="40" t="s">
        <v>59</v>
      </c>
      <c r="C21" s="48"/>
      <c r="D21" s="48"/>
      <c r="E21" s="37"/>
      <c r="F21" s="2"/>
      <c r="G21" s="28"/>
      <c r="H21" s="28"/>
      <c r="I21" s="28"/>
    </row>
    <row r="22" spans="1:9" s="3" customFormat="1" ht="15.6">
      <c r="A22" s="35"/>
      <c r="B22" s="43" t="s">
        <v>6</v>
      </c>
      <c r="C22" s="51">
        <v>433</v>
      </c>
      <c r="D22" s="51">
        <v>8</v>
      </c>
      <c r="E22" s="37">
        <f t="shared" si="5"/>
        <v>441</v>
      </c>
      <c r="F22" s="45">
        <f ca="1">C22/OFFSET(C22,4,0)</f>
        <v>0.85742574257425741</v>
      </c>
      <c r="G22" s="45">
        <f t="shared" ref="G22:H22" ca="1" si="10">D22/OFFSET(D22,4,0)</f>
        <v>1</v>
      </c>
      <c r="H22" s="45">
        <f t="shared" ca="1" si="10"/>
        <v>0.85964912280701755</v>
      </c>
      <c r="I22" s="49"/>
    </row>
    <row r="23" spans="1:9" s="3" customFormat="1">
      <c r="A23" s="35"/>
      <c r="B23" s="43" t="s">
        <v>7</v>
      </c>
      <c r="C23" s="51">
        <v>43</v>
      </c>
      <c r="D23" s="51">
        <v>0</v>
      </c>
      <c r="E23" s="37">
        <f t="shared" si="5"/>
        <v>43</v>
      </c>
      <c r="F23" s="45">
        <f ca="1">C23/OFFSET(C23,3,0)</f>
        <v>8.5148514851485155E-2</v>
      </c>
      <c r="G23" s="45">
        <f t="shared" ref="G23:H23" ca="1" si="11">D23/OFFSET(D23,3,0)</f>
        <v>0</v>
      </c>
      <c r="H23" s="45">
        <f t="shared" ca="1" si="11"/>
        <v>8.3820662768031184E-2</v>
      </c>
      <c r="I23" s="28"/>
    </row>
    <row r="24" spans="1:9" s="3" customFormat="1">
      <c r="A24" s="35"/>
      <c r="B24" s="43" t="s">
        <v>8</v>
      </c>
      <c r="C24" s="51">
        <v>22</v>
      </c>
      <c r="D24" s="51">
        <v>0</v>
      </c>
      <c r="E24" s="37">
        <f t="shared" si="5"/>
        <v>22</v>
      </c>
      <c r="F24" s="45">
        <f ca="1">C24/OFFSET(C24,2,0)</f>
        <v>4.3564356435643561E-2</v>
      </c>
      <c r="G24" s="45">
        <f t="shared" ref="G24:H24" ca="1" si="12">D24/OFFSET(D24,2,0)</f>
        <v>0</v>
      </c>
      <c r="H24" s="45">
        <f t="shared" ca="1" si="12"/>
        <v>4.2884990253411304E-2</v>
      </c>
      <c r="I24" s="28"/>
    </row>
    <row r="25" spans="1:9" s="3" customFormat="1">
      <c r="A25" s="35"/>
      <c r="B25" s="43" t="s">
        <v>9</v>
      </c>
      <c r="C25" s="51">
        <v>7</v>
      </c>
      <c r="D25" s="51">
        <v>0</v>
      </c>
      <c r="E25" s="37">
        <f t="shared" si="5"/>
        <v>7</v>
      </c>
      <c r="F25" s="45">
        <f ca="1">C25/OFFSET(C25,1,0)</f>
        <v>1.3861386138613862E-2</v>
      </c>
      <c r="G25" s="45">
        <f t="shared" ref="G25:H25" ca="1" si="13">D25/OFFSET(D25,1,0)</f>
        <v>0</v>
      </c>
      <c r="H25" s="50">
        <f t="shared" ca="1" si="13"/>
        <v>1.364522417153996E-2</v>
      </c>
      <c r="I25" s="28"/>
    </row>
    <row r="26" spans="1:9" s="3" customFormat="1">
      <c r="A26" s="35" t="s">
        <v>14</v>
      </c>
      <c r="B26" s="46" t="s">
        <v>15</v>
      </c>
      <c r="C26" s="37">
        <f>SUM(C22:C25)</f>
        <v>505</v>
      </c>
      <c r="D26" s="37">
        <f>SUM(D22:D25)</f>
        <v>8</v>
      </c>
      <c r="E26" s="37">
        <f t="shared" si="5"/>
        <v>513</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3115</v>
      </c>
      <c r="D33" s="34">
        <f>D14+D20+D26+D32</f>
        <v>2235</v>
      </c>
      <c r="E33" s="37">
        <f t="shared" si="5"/>
        <v>5350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3115</v>
      </c>
      <c r="D35" s="34">
        <f>D33-D34</f>
        <v>2235</v>
      </c>
      <c r="E35" s="37">
        <f t="shared" si="5"/>
        <v>5350</v>
      </c>
      <c r="F35" s="24"/>
      <c r="G35" s="57"/>
      <c r="H35" s="58"/>
      <c r="I35" s="57"/>
    </row>
    <row r="36" spans="1:9" s="3" customFormat="1" ht="16.2" thickBot="1">
      <c r="A36" s="59"/>
      <c r="B36" s="60"/>
      <c r="C36" s="48"/>
      <c r="D36" s="48"/>
      <c r="E36" s="37"/>
      <c r="F36" s="24"/>
      <c r="G36" s="49"/>
      <c r="H36" s="26"/>
      <c r="I36" s="38"/>
    </row>
    <row r="37" spans="1:9" s="3" customFormat="1" ht="13.8" thickTop="1">
      <c r="A37" s="61"/>
      <c r="B37" s="62" t="s">
        <v>117</v>
      </c>
      <c r="C37" s="48"/>
      <c r="D37" s="48"/>
      <c r="E37" s="37"/>
      <c r="F37" s="2"/>
      <c r="G37" s="28"/>
      <c r="H37" s="28"/>
      <c r="I37" s="28"/>
    </row>
    <row r="38" spans="1:9" s="3" customFormat="1" ht="15.6">
      <c r="A38" s="35"/>
      <c r="B38" s="33" t="s">
        <v>118</v>
      </c>
      <c r="C38" s="48"/>
      <c r="D38" s="48"/>
      <c r="E38" s="37"/>
      <c r="F38" s="24"/>
      <c r="G38" s="26"/>
      <c r="H38" s="38"/>
      <c r="I38" s="38"/>
    </row>
    <row r="39" spans="1:9" s="3" customFormat="1">
      <c r="A39" s="35"/>
      <c r="B39" s="43" t="s">
        <v>6</v>
      </c>
      <c r="C39" s="63">
        <v>183</v>
      </c>
      <c r="D39" s="63">
        <v>130</v>
      </c>
      <c r="E39" s="37">
        <f t="shared" si="5"/>
        <v>313</v>
      </c>
      <c r="F39" s="45">
        <f ca="1">C39/OFFSET(C39,4,0)</f>
        <v>0.79220779220779225</v>
      </c>
      <c r="G39" s="45">
        <f t="shared" ref="G39:H39" ca="1" si="18">D39/OFFSET(D39,4,0)</f>
        <v>0.72625698324022347</v>
      </c>
      <c r="H39" s="45">
        <f t="shared" ca="1" si="18"/>
        <v>0.76341463414634148</v>
      </c>
      <c r="I39" s="28"/>
    </row>
    <row r="40" spans="1:9" s="3" customFormat="1">
      <c r="A40" s="35"/>
      <c r="B40" s="43" t="s">
        <v>7</v>
      </c>
      <c r="C40" s="63">
        <v>39</v>
      </c>
      <c r="D40" s="63">
        <v>40</v>
      </c>
      <c r="E40" s="37">
        <f t="shared" si="5"/>
        <v>79</v>
      </c>
      <c r="F40" s="45">
        <f ca="1">C40/OFFSET(C40,3,0)</f>
        <v>0.16883116883116883</v>
      </c>
      <c r="G40" s="45">
        <f t="shared" ref="G40:H40" ca="1" si="19">D40/OFFSET(D40,3,0)</f>
        <v>0.22346368715083798</v>
      </c>
      <c r="H40" s="45">
        <f t="shared" ca="1" si="19"/>
        <v>0.1926829268292683</v>
      </c>
      <c r="I40" s="28"/>
    </row>
    <row r="41" spans="1:9" s="3" customFormat="1">
      <c r="A41" s="35"/>
      <c r="B41" s="43" t="s">
        <v>8</v>
      </c>
      <c r="C41" s="63">
        <v>8</v>
      </c>
      <c r="D41" s="63">
        <v>9</v>
      </c>
      <c r="E41" s="37">
        <f t="shared" si="5"/>
        <v>17</v>
      </c>
      <c r="F41" s="45">
        <f ca="1">C41/OFFSET(C41,2,0)</f>
        <v>3.4632034632034632E-2</v>
      </c>
      <c r="G41" s="45">
        <f t="shared" ref="G41:H41" ca="1" si="20">D41/OFFSET(D41,2,0)</f>
        <v>5.027932960893855E-2</v>
      </c>
      <c r="H41" s="45">
        <f t="shared" ca="1" si="20"/>
        <v>4.1463414634146344E-2</v>
      </c>
      <c r="I41" s="28"/>
    </row>
    <row r="42" spans="1:9" s="3" customFormat="1">
      <c r="A42" s="35"/>
      <c r="B42" s="43" t="s">
        <v>9</v>
      </c>
      <c r="C42" s="63">
        <v>1</v>
      </c>
      <c r="D42" s="63">
        <v>0</v>
      </c>
      <c r="E42" s="37">
        <f t="shared" si="5"/>
        <v>1</v>
      </c>
      <c r="F42" s="45">
        <f ca="1">C42/OFFSET(C42,1,0)</f>
        <v>4.329004329004329E-3</v>
      </c>
      <c r="G42" s="45">
        <f t="shared" ref="G42:H42" ca="1" si="21">D42/OFFSET(D42,1,0)</f>
        <v>0</v>
      </c>
      <c r="H42" s="50">
        <f t="shared" ca="1" si="21"/>
        <v>2.4390243902439024E-3</v>
      </c>
      <c r="I42" s="28"/>
    </row>
    <row r="43" spans="1:9" s="3" customFormat="1">
      <c r="A43" s="35" t="s">
        <v>25</v>
      </c>
      <c r="B43" s="46" t="s">
        <v>26</v>
      </c>
      <c r="C43" s="34">
        <f>SUM(C39:C42)</f>
        <v>231</v>
      </c>
      <c r="D43" s="34">
        <f>SUM(D39:D42)</f>
        <v>179</v>
      </c>
      <c r="E43" s="37">
        <f t="shared" si="5"/>
        <v>410</v>
      </c>
      <c r="F43" s="45"/>
      <c r="G43" s="45"/>
      <c r="H43" s="45"/>
      <c r="I43" s="28"/>
    </row>
    <row r="44" spans="1:9" s="3" customFormat="1">
      <c r="A44" s="35"/>
      <c r="B44" s="33" t="s">
        <v>119</v>
      </c>
      <c r="C44" s="48"/>
      <c r="D44" s="48"/>
      <c r="E44" s="37"/>
      <c r="F44" s="2"/>
      <c r="G44" s="28"/>
      <c r="H44" s="28"/>
      <c r="I44" s="28"/>
    </row>
    <row r="45" spans="1:9" s="3" customFormat="1">
      <c r="A45" s="35"/>
      <c r="B45" s="33" t="s">
        <v>120</v>
      </c>
      <c r="C45" s="48"/>
      <c r="D45" s="48"/>
      <c r="E45" s="37"/>
      <c r="F45" s="2"/>
      <c r="G45" s="28"/>
      <c r="H45" s="28"/>
      <c r="I45" s="28"/>
    </row>
    <row r="46" spans="1:9" s="3" customFormat="1">
      <c r="A46" s="35"/>
      <c r="B46" s="43" t="s">
        <v>6</v>
      </c>
      <c r="C46" s="64">
        <v>1955</v>
      </c>
      <c r="D46" s="64">
        <v>1320</v>
      </c>
      <c r="E46" s="37">
        <f t="shared" si="5"/>
        <v>3275</v>
      </c>
      <c r="F46" s="45">
        <f ca="1">C46/OFFSET(C46,4,0)</f>
        <v>0.81458333333333333</v>
      </c>
      <c r="G46" s="45">
        <f t="shared" ref="G46:H46" ca="1" si="22">D46/OFFSET(D46,4,0)</f>
        <v>0.82038533250466128</v>
      </c>
      <c r="H46" s="45">
        <f t="shared" ca="1" si="22"/>
        <v>0.8169119481167374</v>
      </c>
      <c r="I46" s="28"/>
    </row>
    <row r="47" spans="1:9" s="3" customFormat="1">
      <c r="A47" s="35"/>
      <c r="B47" s="43" t="s">
        <v>7</v>
      </c>
      <c r="C47" s="64">
        <v>317</v>
      </c>
      <c r="D47" s="64">
        <v>175</v>
      </c>
      <c r="E47" s="37">
        <f t="shared" si="5"/>
        <v>492</v>
      </c>
      <c r="F47" s="45">
        <f ca="1">C47/OFFSET(C47,3,0)</f>
        <v>0.13208333333333333</v>
      </c>
      <c r="G47" s="45">
        <f t="shared" ref="G47:H47" ca="1" si="23">D47/OFFSET(D47,3,0)</f>
        <v>0.10876320696084525</v>
      </c>
      <c r="H47" s="45">
        <f t="shared" ca="1" si="23"/>
        <v>0.1227238712895984</v>
      </c>
      <c r="I47" s="28"/>
    </row>
    <row r="48" spans="1:9" s="3" customFormat="1">
      <c r="A48" s="35"/>
      <c r="B48" s="43" t="s">
        <v>8</v>
      </c>
      <c r="C48" s="64">
        <v>123</v>
      </c>
      <c r="D48" s="64">
        <v>112</v>
      </c>
      <c r="E48" s="37">
        <f t="shared" si="5"/>
        <v>235</v>
      </c>
      <c r="F48" s="45">
        <f ca="1">C48/OFFSET(C48,2,0)</f>
        <v>5.1249999999999997E-2</v>
      </c>
      <c r="G48" s="45">
        <f t="shared" ref="G48:H48" ca="1" si="24">D48/OFFSET(D48,2,0)</f>
        <v>6.9608452454940961E-2</v>
      </c>
      <c r="H48" s="45">
        <f t="shared" ca="1" si="24"/>
        <v>5.8618109254178097E-2</v>
      </c>
      <c r="I48" s="28"/>
    </row>
    <row r="49" spans="1:9" s="3" customFormat="1" ht="14.4">
      <c r="A49" s="35"/>
      <c r="B49" s="43" t="s">
        <v>9</v>
      </c>
      <c r="C49" s="64">
        <v>5</v>
      </c>
      <c r="D49" s="64">
        <v>2</v>
      </c>
      <c r="E49" s="37">
        <f t="shared" si="5"/>
        <v>7</v>
      </c>
      <c r="F49" s="45">
        <f ca="1">C49/OFFSET(C49,1,0)</f>
        <v>2.0833333333333333E-3</v>
      </c>
      <c r="G49" s="45">
        <f t="shared" ref="G49:H49" ca="1" si="25">D49/OFFSET(D49,1,0)</f>
        <v>1.243008079552517E-3</v>
      </c>
      <c r="H49" s="50">
        <f t="shared" ca="1" si="25"/>
        <v>1.7460713394861561E-3</v>
      </c>
      <c r="I49" s="65"/>
    </row>
    <row r="50" spans="1:9" s="3" customFormat="1">
      <c r="A50" s="35" t="s">
        <v>27</v>
      </c>
      <c r="B50" s="33" t="s">
        <v>28</v>
      </c>
      <c r="C50" s="34">
        <f>SUM(C46:C49)</f>
        <v>2400</v>
      </c>
      <c r="D50" s="34">
        <f>SUM(D46:D49)</f>
        <v>1609</v>
      </c>
      <c r="E50" s="37">
        <f t="shared" si="5"/>
        <v>4009</v>
      </c>
      <c r="F50" s="13"/>
      <c r="G50" s="13"/>
      <c r="H50" s="13"/>
      <c r="I50" s="28"/>
    </row>
    <row r="51" spans="1:9" s="3" customFormat="1" ht="14.4">
      <c r="A51" s="35"/>
      <c r="B51" s="33"/>
      <c r="C51" s="48"/>
      <c r="D51" s="48"/>
      <c r="E51" s="37"/>
      <c r="F51" s="24"/>
      <c r="G51" s="65"/>
      <c r="H51" s="66"/>
      <c r="I51" s="67"/>
    </row>
    <row r="52" spans="1:9" s="3" customFormat="1" ht="15.6">
      <c r="A52" s="35"/>
      <c r="B52" s="33" t="s">
        <v>114</v>
      </c>
      <c r="C52" s="48"/>
      <c r="D52" s="48"/>
      <c r="E52" s="37"/>
      <c r="F52" s="2"/>
      <c r="G52" s="68"/>
      <c r="H52" s="67"/>
      <c r="I52" s="69"/>
    </row>
    <row r="53" spans="1:9" s="3" customFormat="1" ht="14.4">
      <c r="A53" s="35"/>
      <c r="B53" s="43" t="s">
        <v>115</v>
      </c>
      <c r="C53" s="70">
        <v>25</v>
      </c>
      <c r="D53" s="70">
        <v>47</v>
      </c>
      <c r="E53" s="37">
        <f t="shared" si="5"/>
        <v>72</v>
      </c>
      <c r="F53" s="45">
        <f ca="1">C53/OFFSET(C53,4,0)</f>
        <v>0.8928571428571429</v>
      </c>
      <c r="G53" s="45">
        <f t="shared" ref="G53:H53" ca="1" si="26">D53/OFFSET(D53,4,0)</f>
        <v>0.97916666666666663</v>
      </c>
      <c r="H53" s="45">
        <f t="shared" ca="1" si="26"/>
        <v>0.94736842105263153</v>
      </c>
      <c r="I53" s="65"/>
    </row>
    <row r="54" spans="1:9" s="3" customFormat="1">
      <c r="A54" s="35"/>
      <c r="B54" s="43" t="s">
        <v>116</v>
      </c>
      <c r="C54" s="48">
        <v>3</v>
      </c>
      <c r="D54" s="48">
        <v>1</v>
      </c>
      <c r="E54" s="37">
        <f t="shared" si="5"/>
        <v>4</v>
      </c>
      <c r="F54" s="45">
        <f ca="1">C54/OFFSET(C54,3,0)</f>
        <v>0.10714285714285714</v>
      </c>
      <c r="G54" s="45">
        <f t="shared" ref="G54:H54" ca="1" si="27">D54/OFFSET(D54,3,0)</f>
        <v>2.0833333333333332E-2</v>
      </c>
      <c r="H54" s="45">
        <f t="shared" ca="1" si="27"/>
        <v>5.2631578947368418E-2</v>
      </c>
      <c r="I54" s="28"/>
    </row>
    <row r="55" spans="1:9" s="3" customFormat="1">
      <c r="A55" s="35"/>
      <c r="B55" s="43" t="s">
        <v>8</v>
      </c>
      <c r="C55" s="48"/>
      <c r="D55" s="48"/>
      <c r="E55" s="37">
        <f t="shared" si="5"/>
        <v>0</v>
      </c>
      <c r="F55" s="45">
        <f ca="1">C55/OFFSET(C55,2,0)</f>
        <v>0</v>
      </c>
      <c r="G55" s="45">
        <f t="shared" ref="G55:H55" ca="1" si="28">D55/OFFSET(D55,2,0)</f>
        <v>0</v>
      </c>
      <c r="H55" s="45">
        <f t="shared" ca="1" si="28"/>
        <v>0</v>
      </c>
      <c r="I55" s="71"/>
    </row>
    <row r="56" spans="1:9" s="3" customFormat="1">
      <c r="A56" s="35"/>
      <c r="B56" s="43" t="s">
        <v>9</v>
      </c>
      <c r="C56" s="72"/>
      <c r="D56" s="72"/>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28</v>
      </c>
      <c r="D57" s="34">
        <f>SUM(D53:D56)</f>
        <v>48</v>
      </c>
      <c r="E57" s="37">
        <f t="shared" si="5"/>
        <v>76</v>
      </c>
      <c r="F57" s="13"/>
      <c r="G57" s="13"/>
      <c r="H57" s="13"/>
      <c r="I57" s="28"/>
    </row>
    <row r="58" spans="1:9" s="3" customFormat="1">
      <c r="A58" s="35"/>
      <c r="B58" s="33"/>
      <c r="C58" s="48"/>
      <c r="D58" s="48"/>
      <c r="E58" s="37"/>
      <c r="F58" s="2"/>
      <c r="G58" s="28"/>
      <c r="H58" s="28"/>
      <c r="I58" s="28"/>
    </row>
    <row r="59" spans="1:9" s="3" customFormat="1">
      <c r="A59" s="73" t="s">
        <v>72</v>
      </c>
      <c r="B59" s="33" t="s">
        <v>31</v>
      </c>
      <c r="C59" s="74">
        <v>193</v>
      </c>
      <c r="D59" s="74">
        <v>41</v>
      </c>
      <c r="E59" s="37">
        <f t="shared" si="5"/>
        <v>234</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78">
        <v>27</v>
      </c>
      <c r="D63" s="78">
        <v>65</v>
      </c>
      <c r="E63" s="37">
        <f t="shared" si="5"/>
        <v>92</v>
      </c>
      <c r="F63" s="45">
        <f ca="1">C63/OFFSET(C63,3,0)</f>
        <v>0.1111111111111111</v>
      </c>
      <c r="G63" s="45">
        <f t="shared" ref="G63:H63" ca="1" si="31">D63/OFFSET(D63,3,0)</f>
        <v>0.21241830065359477</v>
      </c>
      <c r="H63" s="45">
        <f t="shared" ca="1" si="31"/>
        <v>0.16757741347905283</v>
      </c>
      <c r="I63" s="28"/>
    </row>
    <row r="64" spans="1:9" s="3" customFormat="1">
      <c r="A64" s="35" t="s">
        <v>37</v>
      </c>
      <c r="B64" s="77" t="s">
        <v>38</v>
      </c>
      <c r="C64" s="78">
        <v>27</v>
      </c>
      <c r="D64" s="78">
        <v>15</v>
      </c>
      <c r="E64" s="37">
        <f t="shared" si="5"/>
        <v>42</v>
      </c>
      <c r="F64" s="45">
        <f ca="1">C64/OFFSET(C64,2,0)</f>
        <v>0.1111111111111111</v>
      </c>
      <c r="G64" s="45">
        <f t="shared" ref="G64:H64" ca="1" si="32">D64/OFFSET(D64,2,0)</f>
        <v>4.9019607843137254E-2</v>
      </c>
      <c r="H64" s="45">
        <f t="shared" ca="1" si="32"/>
        <v>7.650273224043716E-2</v>
      </c>
    </row>
    <row r="65" spans="1:11" s="3" customFormat="1">
      <c r="A65" s="35" t="s">
        <v>39</v>
      </c>
      <c r="B65" s="77" t="s">
        <v>40</v>
      </c>
      <c r="C65" s="78">
        <v>189</v>
      </c>
      <c r="D65" s="78">
        <v>226</v>
      </c>
      <c r="E65" s="37">
        <f t="shared" si="5"/>
        <v>415</v>
      </c>
      <c r="F65" s="45">
        <f ca="1">C65/OFFSET(C65,1,0)</f>
        <v>0.77777777777777779</v>
      </c>
      <c r="G65" s="45">
        <f t="shared" ref="G65:H65" ca="1" si="33">D65/OFFSET(D65,1,0)</f>
        <v>0.73856209150326801</v>
      </c>
      <c r="H65" s="50">
        <f t="shared" ca="1" si="33"/>
        <v>0.75591985428051001</v>
      </c>
    </row>
    <row r="66" spans="1:11" s="3" customFormat="1">
      <c r="A66" s="35" t="s">
        <v>41</v>
      </c>
      <c r="B66" s="52" t="s">
        <v>55</v>
      </c>
      <c r="C66" s="34">
        <f>SUM(C62:C65)</f>
        <v>243</v>
      </c>
      <c r="D66" s="34">
        <f>SUM(D62:D65)</f>
        <v>306</v>
      </c>
      <c r="E66" s="37">
        <f t="shared" si="5"/>
        <v>549</v>
      </c>
      <c r="F66" s="45">
        <f>C66/C33</f>
        <v>7.8009630818619585E-2</v>
      </c>
      <c r="G66" s="45">
        <f t="shared" ref="G66:H66" si="34">D66/D33</f>
        <v>0.13691275167785236</v>
      </c>
      <c r="H66" s="45">
        <f t="shared" si="34"/>
        <v>0.10261682242990654</v>
      </c>
    </row>
    <row r="67" spans="1:11" s="3" customFormat="1">
      <c r="A67" s="53" t="s">
        <v>42</v>
      </c>
      <c r="B67" s="54" t="s">
        <v>21</v>
      </c>
      <c r="C67" s="55"/>
      <c r="D67" s="55"/>
      <c r="E67" s="37">
        <f t="shared" si="5"/>
        <v>0</v>
      </c>
      <c r="F67" s="2"/>
      <c r="G67" s="28"/>
      <c r="H67" s="28"/>
    </row>
    <row r="68" spans="1:11" s="3" customFormat="1" ht="14.4">
      <c r="A68" s="35" t="s">
        <v>43</v>
      </c>
      <c r="B68" s="33" t="s">
        <v>44</v>
      </c>
      <c r="C68" s="34">
        <f>C66-C67</f>
        <v>243</v>
      </c>
      <c r="D68" s="34">
        <f>D66-D67</f>
        <v>306</v>
      </c>
      <c r="E68" s="37">
        <f t="shared" si="5"/>
        <v>549</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3095</v>
      </c>
      <c r="D70" s="47">
        <f>D43+D50+D57+D59+D60+D68</f>
        <v>2183</v>
      </c>
      <c r="E70" s="37">
        <f t="shared" si="5"/>
        <v>5278</v>
      </c>
      <c r="F70" s="2"/>
      <c r="G70" s="80"/>
      <c r="H70" s="68"/>
    </row>
    <row r="71" spans="1:11" s="3" customFormat="1">
      <c r="A71" s="35"/>
      <c r="B71" s="81"/>
      <c r="C71" s="48"/>
      <c r="D71" s="48"/>
      <c r="E71" s="37"/>
      <c r="F71" s="2"/>
      <c r="G71" s="28"/>
      <c r="H71" s="28"/>
    </row>
    <row r="72" spans="1:11" s="3" customFormat="1" ht="14.4">
      <c r="A72" s="35" t="s">
        <v>47</v>
      </c>
      <c r="B72" s="33" t="s">
        <v>48</v>
      </c>
      <c r="C72" s="34">
        <v>13</v>
      </c>
      <c r="D72" s="34">
        <v>48</v>
      </c>
      <c r="E72" s="37">
        <f t="shared" si="5"/>
        <v>61</v>
      </c>
      <c r="F72" s="24"/>
      <c r="G72" s="82"/>
      <c r="H72" s="83"/>
    </row>
    <row r="73" spans="1:11" s="3" customFormat="1">
      <c r="A73" s="35"/>
      <c r="B73" s="81"/>
      <c r="C73" s="48"/>
      <c r="D73" s="48"/>
      <c r="E73" s="37"/>
      <c r="F73" s="2"/>
      <c r="G73" s="28"/>
      <c r="H73" s="28"/>
      <c r="I73" s="28"/>
    </row>
    <row r="74" spans="1:11" s="3" customFormat="1">
      <c r="A74" s="35" t="s">
        <v>49</v>
      </c>
      <c r="B74" s="33" t="s">
        <v>50</v>
      </c>
      <c r="C74" s="37">
        <f>C70+C72</f>
        <v>3108</v>
      </c>
      <c r="D74" s="37">
        <f>D70+D72</f>
        <v>2231</v>
      </c>
      <c r="E74" s="37">
        <f>D74+C74</f>
        <v>5339</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135</v>
      </c>
      <c r="D76" s="86">
        <v>108</v>
      </c>
      <c r="E76" s="37">
        <f>D76+C76</f>
        <v>243</v>
      </c>
      <c r="F76" s="2"/>
      <c r="G76" s="28"/>
      <c r="H76" s="28"/>
      <c r="I76" s="28"/>
    </row>
    <row r="77" spans="1:11" s="3" customFormat="1" ht="30.75" customHeight="1">
      <c r="A77" s="143" t="s">
        <v>56</v>
      </c>
      <c r="B77" s="144"/>
      <c r="C77" s="87">
        <f>C6+C33-C67-C74</f>
        <v>135</v>
      </c>
      <c r="D77" s="87">
        <f>D6+D33-D67-D74</f>
        <v>108</v>
      </c>
      <c r="E77" s="88">
        <f>(E6+E33)-(E67+E74)</f>
        <v>243</v>
      </c>
      <c r="F77" s="2"/>
      <c r="G77" s="28"/>
      <c r="H77" s="28"/>
      <c r="I77" s="28"/>
    </row>
    <row r="78" spans="1:11" s="117" customFormat="1" ht="37.799999999999997" customHeight="1">
      <c r="A78" s="113"/>
      <c r="B78" s="113" t="s">
        <v>104</v>
      </c>
      <c r="C78" s="114">
        <f>(C43+C59+C50)/(C43+C59+C68+C50+C72)</f>
        <v>0.91688311688311686</v>
      </c>
      <c r="D78" s="114">
        <f t="shared" ref="D78:E78" si="35">(D43+D59+D50)/(D43+D59+D68+D50+D72)</f>
        <v>0.83783783783783783</v>
      </c>
      <c r="E78" s="114">
        <f t="shared" si="35"/>
        <v>0.88409652289568685</v>
      </c>
      <c r="F78" s="115"/>
      <c r="G78" s="116"/>
      <c r="H78" s="116"/>
      <c r="I78" s="116"/>
    </row>
    <row r="79" spans="1:11" s="117" customFormat="1" ht="42" customHeight="1">
      <c r="A79" s="113"/>
      <c r="B79" s="113" t="s">
        <v>105</v>
      </c>
      <c r="C79" s="114">
        <f>(C43+C59+C50)/(C43+C59+C72+C66+C50)</f>
        <v>0.91688311688311686</v>
      </c>
      <c r="D79" s="114">
        <f t="shared" ref="D79:E79" si="36">(D43+D59+D50)/(D43+D59+D72+D66+D50)</f>
        <v>0.83783783783783783</v>
      </c>
      <c r="E79" s="114">
        <f t="shared" si="36"/>
        <v>0.88409652289568685</v>
      </c>
      <c r="F79" s="118"/>
      <c r="G79" s="116"/>
      <c r="H79" s="116"/>
      <c r="I79" s="116"/>
    </row>
    <row r="80" spans="1:11" s="120" customFormat="1" ht="16.2" customHeight="1">
      <c r="A80" s="113"/>
      <c r="B80" s="119" t="s">
        <v>106</v>
      </c>
      <c r="C80" s="114">
        <f>C59/C35</f>
        <v>6.1958266452648472E-2</v>
      </c>
      <c r="D80" s="114">
        <f t="shared" ref="D80:E80" si="37">D59/D35</f>
        <v>1.8344519015659956E-2</v>
      </c>
      <c r="E80" s="114">
        <f t="shared" si="37"/>
        <v>4.3738317757009343E-2</v>
      </c>
      <c r="F80" s="118"/>
      <c r="G80" s="116"/>
      <c r="H80" s="116"/>
      <c r="I80" s="116"/>
      <c r="J80" s="117"/>
      <c r="K80" s="117"/>
    </row>
    <row r="81" spans="1:11" s="120" customFormat="1" ht="16.2" customHeight="1">
      <c r="A81" s="113"/>
      <c r="B81" s="119" t="s">
        <v>107</v>
      </c>
      <c r="C81" s="114">
        <f>D66/E66</f>
        <v>0.55737704918032782</v>
      </c>
      <c r="D81" s="114"/>
      <c r="E81" s="114"/>
      <c r="F81" s="118"/>
      <c r="G81" s="116"/>
      <c r="H81" s="116"/>
      <c r="I81" s="116"/>
      <c r="J81" s="117"/>
      <c r="K81" s="117"/>
    </row>
    <row r="82" spans="1:11" s="120" customFormat="1" ht="16.2" customHeight="1">
      <c r="A82" s="113"/>
      <c r="B82" s="119" t="s">
        <v>102</v>
      </c>
      <c r="C82" s="121">
        <f>C26/C35</f>
        <v>0.16211878009630817</v>
      </c>
      <c r="D82" s="121">
        <f t="shared" ref="D82:E82" si="38">D26/D35</f>
        <v>3.5794183445190158E-3</v>
      </c>
      <c r="E82" s="121">
        <f t="shared" si="38"/>
        <v>9.5887850467289718E-2</v>
      </c>
      <c r="F82" s="118"/>
      <c r="G82" s="116"/>
      <c r="H82" s="116"/>
      <c r="I82" s="116"/>
      <c r="J82" s="117"/>
      <c r="K82" s="117"/>
    </row>
    <row r="83" spans="1:11" s="120" customFormat="1" ht="16.2" customHeight="1">
      <c r="A83" s="113"/>
      <c r="B83" s="119" t="s">
        <v>108</v>
      </c>
      <c r="C83" s="121">
        <f>(C43+C50+C59)/(C6+C33)</f>
        <v>0.87079864323157574</v>
      </c>
      <c r="D83" s="121">
        <f t="shared" ref="D83:E83" si="39">(D43+D50+D59)/(D6+D33)</f>
        <v>0.78195810175288583</v>
      </c>
      <c r="E83" s="121">
        <f t="shared" si="39"/>
        <v>0.83357219634539592</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0.9218146718146718</v>
      </c>
      <c r="D93" s="1" t="s">
        <v>66</v>
      </c>
      <c r="E93" s="95">
        <f>(D74-D68)/D74</f>
        <v>0.86284177498879422</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113</v>
      </c>
      <c r="D1" s="13"/>
      <c r="E1" s="13"/>
      <c r="F1" s="2" t="s">
        <v>90</v>
      </c>
      <c r="G1" s="22"/>
      <c r="H1" s="23"/>
      <c r="I1" s="23"/>
    </row>
    <row r="2" spans="1:9" s="3" customFormat="1" ht="15.6">
      <c r="A2" s="13"/>
      <c r="B2" s="21" t="s">
        <v>91</v>
      </c>
      <c r="C2" s="13" t="s">
        <v>126</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136</v>
      </c>
      <c r="D6" s="36">
        <v>106</v>
      </c>
      <c r="E6" s="37">
        <f>D6+C6</f>
        <v>242</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1757</v>
      </c>
      <c r="D10" s="44">
        <v>1255</v>
      </c>
      <c r="E10" s="37">
        <f>D10+C10</f>
        <v>3012</v>
      </c>
      <c r="F10" s="45">
        <f ca="1">C10/OFFSET(C10,4,0)</f>
        <v>0.80411899313501145</v>
      </c>
      <c r="G10" s="45">
        <f t="shared" ref="G10:H10" ca="1" si="0">D10/OFFSET(D10,4,0)</f>
        <v>0.75420673076923073</v>
      </c>
      <c r="H10" s="45">
        <f t="shared" ca="1" si="0"/>
        <v>0.78254091971940765</v>
      </c>
      <c r="I10" s="26"/>
    </row>
    <row r="11" spans="1:9" s="3" customFormat="1">
      <c r="A11" s="35"/>
      <c r="B11" s="43" t="s">
        <v>7</v>
      </c>
      <c r="C11" s="44">
        <v>257</v>
      </c>
      <c r="D11" s="44">
        <v>243</v>
      </c>
      <c r="E11" s="37">
        <f t="shared" ref="E11:E14" si="1">D11+C11</f>
        <v>500</v>
      </c>
      <c r="F11" s="45">
        <f ca="1">C11/OFFSET(C11,3,0)</f>
        <v>0.11762013729977117</v>
      </c>
      <c r="G11" s="45">
        <f t="shared" ref="G11:H11" ca="1" si="2">D11/OFFSET(D11,3,0)</f>
        <v>0.14603365384615385</v>
      </c>
      <c r="H11" s="45">
        <f t="shared" ca="1" si="2"/>
        <v>0.12990387113535984</v>
      </c>
      <c r="I11" s="28"/>
    </row>
    <row r="12" spans="1:9" s="3" customFormat="1">
      <c r="A12" s="35"/>
      <c r="B12" s="43" t="s">
        <v>8</v>
      </c>
      <c r="C12" s="44">
        <v>39</v>
      </c>
      <c r="D12" s="44">
        <v>25</v>
      </c>
      <c r="E12" s="37">
        <f t="shared" si="1"/>
        <v>64</v>
      </c>
      <c r="F12" s="45">
        <f ca="1">C12/OFFSET(C12,2,0)</f>
        <v>1.7848970251716247E-2</v>
      </c>
      <c r="G12" s="45">
        <f t="shared" ref="G12:H12" ca="1" si="3">D12/OFFSET(D12,2,0)</f>
        <v>1.5024038461538462E-2</v>
      </c>
      <c r="H12" s="45">
        <f t="shared" ca="1" si="3"/>
        <v>1.662769550532606E-2</v>
      </c>
      <c r="I12" s="28"/>
    </row>
    <row r="13" spans="1:9" s="3" customFormat="1">
      <c r="A13" s="35"/>
      <c r="B13" s="43" t="s">
        <v>9</v>
      </c>
      <c r="C13" s="44">
        <v>132</v>
      </c>
      <c r="D13" s="44">
        <v>141</v>
      </c>
      <c r="E13" s="37">
        <f t="shared" si="1"/>
        <v>273</v>
      </c>
      <c r="F13" s="45">
        <f ca="1">C13/OFFSET(C13,1,0)</f>
        <v>6.0411899313501147E-2</v>
      </c>
      <c r="G13" s="45">
        <f t="shared" ref="G13:H13" ca="1" si="4">D13/OFFSET(D13,1,0)</f>
        <v>8.4735576923076927E-2</v>
      </c>
      <c r="H13" s="45">
        <f t="shared" ca="1" si="4"/>
        <v>7.0927513639906473E-2</v>
      </c>
      <c r="I13" s="28"/>
    </row>
    <row r="14" spans="1:9" s="3" customFormat="1">
      <c r="A14" s="35" t="s">
        <v>10</v>
      </c>
      <c r="B14" s="46" t="s">
        <v>11</v>
      </c>
      <c r="C14" s="47">
        <f>SUM(C10:C13)</f>
        <v>2185</v>
      </c>
      <c r="D14" s="47">
        <f>SUM(D10:D13)</f>
        <v>1664</v>
      </c>
      <c r="E14" s="37">
        <f t="shared" si="1"/>
        <v>3849</v>
      </c>
      <c r="F14" s="45"/>
      <c r="G14" s="45"/>
      <c r="H14" s="45"/>
      <c r="I14" s="28"/>
    </row>
    <row r="15" spans="1:9" s="3" customFormat="1">
      <c r="A15" s="35"/>
      <c r="B15" s="40" t="s">
        <v>58</v>
      </c>
      <c r="C15" s="48"/>
      <c r="D15" s="48"/>
      <c r="E15" s="37"/>
      <c r="F15" s="2"/>
      <c r="G15" s="28"/>
      <c r="H15" s="28"/>
      <c r="I15" s="28"/>
    </row>
    <row r="16" spans="1:9" s="3" customFormat="1">
      <c r="A16" s="35"/>
      <c r="B16" s="43" t="s">
        <v>6</v>
      </c>
      <c r="C16" s="48">
        <v>122</v>
      </c>
      <c r="D16" s="48">
        <v>145</v>
      </c>
      <c r="E16" s="37">
        <f t="shared" ref="E16:E72" si="5">D16+C16</f>
        <v>267</v>
      </c>
      <c r="F16" s="45">
        <f ca="1">C16/OFFSET(C16,4,0)</f>
        <v>0.93846153846153846</v>
      </c>
      <c r="G16" s="45">
        <f t="shared" ref="G16:H16" ca="1" si="6">D16/OFFSET(D16,4,0)</f>
        <v>0.88414634146341464</v>
      </c>
      <c r="H16" s="45">
        <f t="shared" ca="1" si="6"/>
        <v>0.90816326530612246</v>
      </c>
      <c r="I16" s="28"/>
    </row>
    <row r="17" spans="1:9" s="3" customFormat="1">
      <c r="A17" s="35"/>
      <c r="B17" s="43" t="s">
        <v>7</v>
      </c>
      <c r="C17" s="48">
        <v>7</v>
      </c>
      <c r="D17" s="48">
        <v>14</v>
      </c>
      <c r="E17" s="37">
        <f t="shared" si="5"/>
        <v>21</v>
      </c>
      <c r="F17" s="45">
        <f ca="1">C17/OFFSET(C17,3,0)</f>
        <v>5.3846153846153849E-2</v>
      </c>
      <c r="G17" s="45">
        <f t="shared" ref="G17:H17" ca="1" si="7">D17/OFFSET(D17,3,0)</f>
        <v>8.5365853658536592E-2</v>
      </c>
      <c r="H17" s="45">
        <f t="shared" ca="1" si="7"/>
        <v>7.1428571428571425E-2</v>
      </c>
      <c r="I17" s="28"/>
    </row>
    <row r="18" spans="1:9" s="3" customFormat="1" ht="15.6">
      <c r="A18" s="35"/>
      <c r="B18" s="43" t="s">
        <v>8</v>
      </c>
      <c r="C18" s="48">
        <v>0</v>
      </c>
      <c r="D18" s="48">
        <v>0</v>
      </c>
      <c r="E18" s="37">
        <f t="shared" si="5"/>
        <v>0</v>
      </c>
      <c r="F18" s="45">
        <f ca="1">C18/OFFSET(C18,2,0)</f>
        <v>0</v>
      </c>
      <c r="G18" s="45">
        <f t="shared" ref="G18:H18" ca="1" si="8">D18/OFFSET(D18,2,0)</f>
        <v>0</v>
      </c>
      <c r="H18" s="45">
        <f t="shared" ca="1" si="8"/>
        <v>0</v>
      </c>
      <c r="I18" s="49"/>
    </row>
    <row r="19" spans="1:9" s="3" customFormat="1">
      <c r="A19" s="35"/>
      <c r="B19" s="43" t="s">
        <v>9</v>
      </c>
      <c r="C19" s="48">
        <v>1</v>
      </c>
      <c r="D19" s="48">
        <v>5</v>
      </c>
      <c r="E19" s="37">
        <f t="shared" si="5"/>
        <v>6</v>
      </c>
      <c r="F19" s="45">
        <f ca="1">C19/OFFSET(C19,1,0)</f>
        <v>7.6923076923076927E-3</v>
      </c>
      <c r="G19" s="45">
        <f t="shared" ref="G19:H19" ca="1" si="9">D19/OFFSET(D19,1,0)</f>
        <v>3.048780487804878E-2</v>
      </c>
      <c r="H19" s="50">
        <f t="shared" ca="1" si="9"/>
        <v>2.0408163265306121E-2</v>
      </c>
      <c r="I19" s="28"/>
    </row>
    <row r="20" spans="1:9" s="3" customFormat="1">
      <c r="A20" s="35" t="s">
        <v>12</v>
      </c>
      <c r="B20" s="46" t="s">
        <v>13</v>
      </c>
      <c r="C20" s="37">
        <f>SUM(C16:C19)</f>
        <v>130</v>
      </c>
      <c r="D20" s="37">
        <f>SUM(D16:D19)</f>
        <v>164</v>
      </c>
      <c r="E20" s="37">
        <f t="shared" si="5"/>
        <v>294</v>
      </c>
      <c r="F20" s="45"/>
      <c r="G20" s="45"/>
      <c r="H20" s="45"/>
      <c r="I20" s="28"/>
    </row>
    <row r="21" spans="1:9" s="3" customFormat="1">
      <c r="A21" s="35"/>
      <c r="B21" s="40" t="s">
        <v>59</v>
      </c>
      <c r="C21" s="48"/>
      <c r="D21" s="48"/>
      <c r="E21" s="37"/>
      <c r="F21" s="2"/>
      <c r="G21" s="28"/>
      <c r="H21" s="28"/>
      <c r="I21" s="28"/>
    </row>
    <row r="22" spans="1:9" s="3" customFormat="1" ht="15.6">
      <c r="A22" s="35"/>
      <c r="B22" s="43" t="s">
        <v>6</v>
      </c>
      <c r="C22" s="51">
        <v>542</v>
      </c>
      <c r="D22" s="51">
        <v>3</v>
      </c>
      <c r="E22" s="37">
        <f t="shared" si="5"/>
        <v>545</v>
      </c>
      <c r="F22" s="45">
        <f ca="1">C22/OFFSET(C22,4,0)</f>
        <v>0.93448275862068964</v>
      </c>
      <c r="G22" s="45">
        <f t="shared" ref="G22:H22" ca="1" si="10">D22/OFFSET(D22,4,0)</f>
        <v>0.16666666666666666</v>
      </c>
      <c r="H22" s="45">
        <f t="shared" ca="1" si="10"/>
        <v>0.91137123745819393</v>
      </c>
      <c r="I22" s="49"/>
    </row>
    <row r="23" spans="1:9" s="3" customFormat="1">
      <c r="A23" s="35"/>
      <c r="B23" s="43" t="s">
        <v>7</v>
      </c>
      <c r="C23" s="51">
        <v>31</v>
      </c>
      <c r="D23" s="51">
        <v>4</v>
      </c>
      <c r="E23" s="37">
        <f t="shared" si="5"/>
        <v>35</v>
      </c>
      <c r="F23" s="45">
        <f ca="1">C23/OFFSET(C23,3,0)</f>
        <v>5.3448275862068968E-2</v>
      </c>
      <c r="G23" s="45">
        <f t="shared" ref="G23:H23" ca="1" si="11">D23/OFFSET(D23,3,0)</f>
        <v>0.22222222222222221</v>
      </c>
      <c r="H23" s="45">
        <f t="shared" ca="1" si="11"/>
        <v>5.8528428093645488E-2</v>
      </c>
      <c r="I23" s="28"/>
    </row>
    <row r="24" spans="1:9" s="3" customFormat="1">
      <c r="A24" s="35"/>
      <c r="B24" s="43" t="s">
        <v>8</v>
      </c>
      <c r="C24" s="51">
        <v>3</v>
      </c>
      <c r="D24" s="51">
        <v>1</v>
      </c>
      <c r="E24" s="37">
        <f t="shared" si="5"/>
        <v>4</v>
      </c>
      <c r="F24" s="45">
        <f ca="1">C24/OFFSET(C24,2,0)</f>
        <v>5.1724137931034482E-3</v>
      </c>
      <c r="G24" s="45">
        <f t="shared" ref="G24:H24" ca="1" si="12">D24/OFFSET(D24,2,0)</f>
        <v>5.5555555555555552E-2</v>
      </c>
      <c r="H24" s="45">
        <f t="shared" ca="1" si="12"/>
        <v>6.688963210702341E-3</v>
      </c>
      <c r="I24" s="28"/>
    </row>
    <row r="25" spans="1:9" s="3" customFormat="1">
      <c r="A25" s="35"/>
      <c r="B25" s="43" t="s">
        <v>9</v>
      </c>
      <c r="C25" s="51">
        <v>4</v>
      </c>
      <c r="D25" s="51">
        <v>10</v>
      </c>
      <c r="E25" s="37">
        <f t="shared" si="5"/>
        <v>14</v>
      </c>
      <c r="F25" s="45">
        <f ca="1">C25/OFFSET(C25,1,0)</f>
        <v>6.8965517241379309E-3</v>
      </c>
      <c r="G25" s="45">
        <f t="shared" ref="G25:H25" ca="1" si="13">D25/OFFSET(D25,1,0)</f>
        <v>0.55555555555555558</v>
      </c>
      <c r="H25" s="50">
        <f t="shared" ca="1" si="13"/>
        <v>2.3411371237458192E-2</v>
      </c>
      <c r="I25" s="28"/>
    </row>
    <row r="26" spans="1:9" s="3" customFormat="1">
      <c r="A26" s="35" t="s">
        <v>14</v>
      </c>
      <c r="B26" s="46" t="s">
        <v>15</v>
      </c>
      <c r="C26" s="37">
        <f>SUM(C22:C25)</f>
        <v>580</v>
      </c>
      <c r="D26" s="37">
        <f>SUM(D22:D25)</f>
        <v>18</v>
      </c>
      <c r="E26" s="37">
        <f t="shared" si="5"/>
        <v>598</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2895</v>
      </c>
      <c r="D33" s="34">
        <f>D14+D20+D26+D32</f>
        <v>1846</v>
      </c>
      <c r="E33" s="37">
        <f t="shared" si="5"/>
        <v>4741</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2895</v>
      </c>
      <c r="D35" s="34">
        <f>D33-D34</f>
        <v>1846</v>
      </c>
      <c r="E35" s="37">
        <f t="shared" si="5"/>
        <v>4741</v>
      </c>
      <c r="F35" s="24"/>
      <c r="G35" s="57"/>
      <c r="H35" s="58"/>
      <c r="I35" s="57"/>
    </row>
    <row r="36" spans="1:9" s="3" customFormat="1" ht="16.2" thickBot="1">
      <c r="A36" s="59"/>
      <c r="B36" s="60"/>
      <c r="C36" s="48"/>
      <c r="D36" s="48"/>
      <c r="E36" s="37"/>
      <c r="F36" s="24"/>
      <c r="G36" s="49"/>
      <c r="H36" s="26"/>
      <c r="I36" s="38"/>
    </row>
    <row r="37" spans="1:9" s="3" customFormat="1" ht="13.8" thickTop="1">
      <c r="A37" s="61"/>
      <c r="B37" s="134" t="s">
        <v>127</v>
      </c>
      <c r="C37" s="48"/>
      <c r="D37" s="48"/>
      <c r="E37" s="37"/>
      <c r="F37" s="2"/>
      <c r="G37" s="28"/>
      <c r="H37" s="28"/>
      <c r="I37" s="28"/>
    </row>
    <row r="38" spans="1:9" s="3" customFormat="1" ht="15.6">
      <c r="A38" s="35"/>
      <c r="B38" s="135" t="s">
        <v>128</v>
      </c>
      <c r="C38" s="48"/>
      <c r="D38" s="48"/>
      <c r="E38" s="37"/>
      <c r="F38" s="24"/>
      <c r="G38" s="26"/>
      <c r="H38" s="38"/>
      <c r="I38" s="38"/>
    </row>
    <row r="39" spans="1:9" s="3" customFormat="1">
      <c r="A39" s="35"/>
      <c r="B39" s="43" t="s">
        <v>6</v>
      </c>
      <c r="C39" s="129">
        <v>107</v>
      </c>
      <c r="D39" s="129">
        <v>121</v>
      </c>
      <c r="E39" s="37">
        <f t="shared" si="5"/>
        <v>228</v>
      </c>
      <c r="F39" s="45">
        <f ca="1">C39/OFFSET(C39,4,0)</f>
        <v>0.89915966386554624</v>
      </c>
      <c r="G39" s="45">
        <f t="shared" ref="G39:H39" ca="1" si="18">D39/OFFSET(D39,4,0)</f>
        <v>0.81756756756756754</v>
      </c>
      <c r="H39" s="45">
        <f t="shared" ca="1" si="18"/>
        <v>0.8539325842696629</v>
      </c>
      <c r="I39" s="28"/>
    </row>
    <row r="40" spans="1:9" s="3" customFormat="1">
      <c r="A40" s="35"/>
      <c r="B40" s="43" t="s">
        <v>7</v>
      </c>
      <c r="C40" s="129">
        <v>12</v>
      </c>
      <c r="D40" s="129">
        <v>27</v>
      </c>
      <c r="E40" s="37">
        <f t="shared" si="5"/>
        <v>39</v>
      </c>
      <c r="F40" s="45">
        <f ca="1">C40/OFFSET(C40,3,0)</f>
        <v>0.10084033613445378</v>
      </c>
      <c r="G40" s="45">
        <f t="shared" ref="G40:H40" ca="1" si="19">D40/OFFSET(D40,3,0)</f>
        <v>0.18243243243243243</v>
      </c>
      <c r="H40" s="45">
        <f t="shared" ca="1" si="19"/>
        <v>0.14606741573033707</v>
      </c>
      <c r="I40" s="28"/>
    </row>
    <row r="41" spans="1:9" s="3" customFormat="1">
      <c r="A41" s="35"/>
      <c r="B41" s="43" t="s">
        <v>8</v>
      </c>
      <c r="C41" s="129">
        <v>0</v>
      </c>
      <c r="D41" s="129">
        <v>0</v>
      </c>
      <c r="E41" s="37">
        <f t="shared" si="5"/>
        <v>0</v>
      </c>
      <c r="F41" s="45">
        <f ca="1">C41/OFFSET(C41,2,0)</f>
        <v>0</v>
      </c>
      <c r="G41" s="45">
        <f t="shared" ref="G41:H41" ca="1" si="20">D41/OFFSET(D41,2,0)</f>
        <v>0</v>
      </c>
      <c r="H41" s="45">
        <f t="shared" ca="1" si="20"/>
        <v>0</v>
      </c>
      <c r="I41" s="28"/>
    </row>
    <row r="42" spans="1:9" s="3" customFormat="1">
      <c r="A42" s="35"/>
      <c r="B42" s="43" t="s">
        <v>9</v>
      </c>
      <c r="C42" s="129">
        <v>0</v>
      </c>
      <c r="D42" s="129">
        <v>0</v>
      </c>
      <c r="E42" s="37">
        <f t="shared" si="5"/>
        <v>0</v>
      </c>
      <c r="F42" s="45">
        <f ca="1">C42/OFFSET(C42,1,0)</f>
        <v>0</v>
      </c>
      <c r="G42" s="45">
        <f t="shared" ref="G42:H42" ca="1" si="21">D42/OFFSET(D42,1,0)</f>
        <v>0</v>
      </c>
      <c r="H42" s="50">
        <f t="shared" ca="1" si="21"/>
        <v>0</v>
      </c>
      <c r="I42" s="28"/>
    </row>
    <row r="43" spans="1:9" s="3" customFormat="1">
      <c r="A43" s="35" t="s">
        <v>25</v>
      </c>
      <c r="B43" s="134" t="s">
        <v>129</v>
      </c>
      <c r="C43" s="34">
        <f>SUM(C39:C42)</f>
        <v>119</v>
      </c>
      <c r="D43" s="34">
        <f>SUM(D39:D42)</f>
        <v>148</v>
      </c>
      <c r="E43" s="37">
        <f t="shared" si="5"/>
        <v>267</v>
      </c>
      <c r="F43" s="45"/>
      <c r="G43" s="45"/>
      <c r="H43" s="45"/>
      <c r="I43" s="28"/>
    </row>
    <row r="44" spans="1:9" s="3" customFormat="1">
      <c r="A44" s="35"/>
      <c r="B44" s="134" t="s">
        <v>127</v>
      </c>
      <c r="C44" s="48"/>
      <c r="D44" s="48"/>
      <c r="E44" s="37"/>
      <c r="F44" s="2"/>
      <c r="G44" s="28"/>
      <c r="H44" s="28"/>
      <c r="I44" s="28"/>
    </row>
    <row r="45" spans="1:9" s="3" customFormat="1">
      <c r="A45" s="35"/>
      <c r="B45" s="135" t="s">
        <v>120</v>
      </c>
      <c r="C45" s="48"/>
      <c r="D45" s="48"/>
      <c r="E45" s="37"/>
      <c r="F45" s="2"/>
      <c r="G45" s="28"/>
      <c r="H45" s="28"/>
      <c r="I45" s="28"/>
    </row>
    <row r="46" spans="1:9" s="3" customFormat="1">
      <c r="A46" s="35"/>
      <c r="B46" s="43" t="s">
        <v>6</v>
      </c>
      <c r="C46" s="64">
        <v>1877</v>
      </c>
      <c r="D46" s="64">
        <v>994</v>
      </c>
      <c r="E46" s="37">
        <f t="shared" si="5"/>
        <v>2871</v>
      </c>
      <c r="F46" s="45">
        <f ca="1">C46/OFFSET(C46,4,0)</f>
        <v>0.81185121107266434</v>
      </c>
      <c r="G46" s="45">
        <f t="shared" ref="G46:H46" ca="1" si="22">D46/OFFSET(D46,4,0)</f>
        <v>0.72767203513909229</v>
      </c>
      <c r="H46" s="45">
        <f t="shared" ca="1" si="22"/>
        <v>0.78058727569331154</v>
      </c>
      <c r="I46" s="28"/>
    </row>
    <row r="47" spans="1:9" s="3" customFormat="1">
      <c r="A47" s="35"/>
      <c r="B47" s="43" t="s">
        <v>7</v>
      </c>
      <c r="C47" s="64">
        <v>328</v>
      </c>
      <c r="D47" s="64">
        <v>292</v>
      </c>
      <c r="E47" s="37">
        <f t="shared" si="5"/>
        <v>620</v>
      </c>
      <c r="F47" s="45">
        <f ca="1">C47/OFFSET(C47,3,0)</f>
        <v>0.14186851211072665</v>
      </c>
      <c r="G47" s="45">
        <f t="shared" ref="G47:H47" ca="1" si="23">D47/OFFSET(D47,3,0)</f>
        <v>0.21376281112737922</v>
      </c>
      <c r="H47" s="45">
        <f t="shared" ca="1" si="23"/>
        <v>0.16856987493202827</v>
      </c>
      <c r="I47" s="28"/>
    </row>
    <row r="48" spans="1:9" s="3" customFormat="1">
      <c r="A48" s="35"/>
      <c r="B48" s="43" t="s">
        <v>8</v>
      </c>
      <c r="C48" s="64">
        <v>72</v>
      </c>
      <c r="D48" s="64">
        <v>27</v>
      </c>
      <c r="E48" s="37">
        <f t="shared" si="5"/>
        <v>99</v>
      </c>
      <c r="F48" s="45">
        <f ca="1">C48/OFFSET(C48,2,0)</f>
        <v>3.1141868512110725E-2</v>
      </c>
      <c r="G48" s="45">
        <f t="shared" ref="G48:H48" ca="1" si="24">D48/OFFSET(D48,2,0)</f>
        <v>1.9765739385065886E-2</v>
      </c>
      <c r="H48" s="45">
        <f t="shared" ca="1" si="24"/>
        <v>2.6916802610114192E-2</v>
      </c>
      <c r="I48" s="28"/>
    </row>
    <row r="49" spans="1:9" s="3" customFormat="1" ht="14.4">
      <c r="A49" s="35"/>
      <c r="B49" s="43" t="s">
        <v>9</v>
      </c>
      <c r="C49" s="64">
        <v>35</v>
      </c>
      <c r="D49" s="64">
        <v>53</v>
      </c>
      <c r="E49" s="37">
        <f t="shared" si="5"/>
        <v>88</v>
      </c>
      <c r="F49" s="45">
        <f ca="1">C49/OFFSET(C49,1,0)</f>
        <v>1.5138408304498269E-2</v>
      </c>
      <c r="G49" s="45">
        <f t="shared" ref="G49:H49" ca="1" si="25">D49/OFFSET(D49,1,0)</f>
        <v>3.8799414348462666E-2</v>
      </c>
      <c r="H49" s="50">
        <f t="shared" ca="1" si="25"/>
        <v>2.392604676454595E-2</v>
      </c>
      <c r="I49" s="65"/>
    </row>
    <row r="50" spans="1:9" s="3" customFormat="1">
      <c r="A50" s="35" t="s">
        <v>27</v>
      </c>
      <c r="B50" s="33" t="s">
        <v>28</v>
      </c>
      <c r="C50" s="34">
        <f>SUM(C46:C49)</f>
        <v>2312</v>
      </c>
      <c r="D50" s="34">
        <f>SUM(D46:D49)</f>
        <v>1366</v>
      </c>
      <c r="E50" s="37">
        <f t="shared" si="5"/>
        <v>3678</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134" t="s">
        <v>130</v>
      </c>
      <c r="C53" s="128">
        <v>5</v>
      </c>
      <c r="D53" s="128">
        <v>1</v>
      </c>
      <c r="E53" s="37">
        <f t="shared" si="5"/>
        <v>6</v>
      </c>
      <c r="F53" s="45">
        <f ca="1">C53/OFFSET(C53,4,0)</f>
        <v>0.19230769230769232</v>
      </c>
      <c r="G53" s="45">
        <f t="shared" ref="G53:H53" ca="1" si="26">D53/OFFSET(D53,4,0)</f>
        <v>3.2258064516129031E-2</v>
      </c>
      <c r="H53" s="45">
        <f t="shared" ca="1" si="26"/>
        <v>0.10526315789473684</v>
      </c>
      <c r="I53" s="65"/>
    </row>
    <row r="54" spans="1:9" s="3" customFormat="1">
      <c r="A54" s="35"/>
      <c r="B54" s="134" t="s">
        <v>131</v>
      </c>
      <c r="C54" s="128">
        <v>21</v>
      </c>
      <c r="D54" s="128">
        <v>30</v>
      </c>
      <c r="E54" s="37">
        <f t="shared" si="5"/>
        <v>51</v>
      </c>
      <c r="F54" s="45">
        <f ca="1">C54/OFFSET(C54,3,0)</f>
        <v>0.80769230769230771</v>
      </c>
      <c r="G54" s="45">
        <f t="shared" ref="G54:H54" ca="1" si="27">D54/OFFSET(D54,3,0)</f>
        <v>0.967741935483871</v>
      </c>
      <c r="H54" s="45">
        <f t="shared" ca="1" si="27"/>
        <v>0.89473684210526316</v>
      </c>
      <c r="I54" s="28"/>
    </row>
    <row r="55" spans="1:9" s="3" customFormat="1">
      <c r="A55" s="35"/>
      <c r="B55" s="43" t="s">
        <v>8</v>
      </c>
      <c r="C55" s="48"/>
      <c r="D55" s="48"/>
      <c r="E55" s="37">
        <f t="shared" si="5"/>
        <v>0</v>
      </c>
      <c r="F55" s="45">
        <f ca="1">C55/OFFSET(C55,2,0)</f>
        <v>0</v>
      </c>
      <c r="G55" s="45">
        <f t="shared" ref="G55:H55" ca="1" si="28">D55/OFFSET(D55,2,0)</f>
        <v>0</v>
      </c>
      <c r="H55" s="45">
        <f t="shared" ca="1" si="28"/>
        <v>0</v>
      </c>
      <c r="I55" s="71"/>
    </row>
    <row r="56" spans="1:9" s="3" customFormat="1">
      <c r="A56" s="35"/>
      <c r="B56" s="43" t="s">
        <v>9</v>
      </c>
      <c r="C56" s="72"/>
      <c r="D56" s="72"/>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26</v>
      </c>
      <c r="D57" s="34">
        <f>SUM(D53:D56)</f>
        <v>31</v>
      </c>
      <c r="E57" s="37">
        <f t="shared" si="5"/>
        <v>57</v>
      </c>
      <c r="F57" s="13"/>
      <c r="G57" s="13"/>
      <c r="H57" s="13"/>
      <c r="I57" s="28"/>
    </row>
    <row r="58" spans="1:9" s="3" customFormat="1">
      <c r="A58" s="35"/>
      <c r="B58" s="33"/>
      <c r="C58" s="48"/>
      <c r="D58" s="48"/>
      <c r="E58" s="37"/>
      <c r="F58" s="2"/>
      <c r="G58" s="28"/>
      <c r="H58" s="28"/>
      <c r="I58" s="28"/>
    </row>
    <row r="59" spans="1:9" s="3" customFormat="1">
      <c r="A59" s="73" t="s">
        <v>72</v>
      </c>
      <c r="B59" s="33" t="s">
        <v>31</v>
      </c>
      <c r="C59" s="129">
        <v>188</v>
      </c>
      <c r="D59" s="129">
        <v>42</v>
      </c>
      <c r="E59" s="37">
        <f t="shared" si="5"/>
        <v>230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129">
        <v>13</v>
      </c>
      <c r="D63" s="129">
        <v>19</v>
      </c>
      <c r="E63" s="37">
        <f t="shared" si="5"/>
        <v>32</v>
      </c>
      <c r="F63" s="45">
        <f ca="1">C63/OFFSET(C63,3,0)</f>
        <v>5.5793991416309016E-2</v>
      </c>
      <c r="G63" s="45">
        <f t="shared" ref="G63:H63" ca="1" si="31">D63/OFFSET(D63,3,0)</f>
        <v>7.5999999999999998E-2</v>
      </c>
      <c r="H63" s="45">
        <f t="shared" ca="1" si="31"/>
        <v>6.6252587991718431E-2</v>
      </c>
      <c r="I63" s="28"/>
    </row>
    <row r="64" spans="1:9" s="3" customFormat="1">
      <c r="A64" s="35" t="s">
        <v>37</v>
      </c>
      <c r="B64" s="77" t="s">
        <v>38</v>
      </c>
      <c r="C64" s="129">
        <v>9</v>
      </c>
      <c r="D64" s="129">
        <v>6</v>
      </c>
      <c r="E64" s="37">
        <f t="shared" si="5"/>
        <v>15</v>
      </c>
      <c r="F64" s="45">
        <f ca="1">C64/OFFSET(C64,2,0)</f>
        <v>3.8626609442060089E-2</v>
      </c>
      <c r="G64" s="45">
        <f t="shared" ref="G64:H64" ca="1" si="32">D64/OFFSET(D64,2,0)</f>
        <v>2.4E-2</v>
      </c>
      <c r="H64" s="45">
        <f t="shared" ca="1" si="32"/>
        <v>3.1055900621118012E-2</v>
      </c>
    </row>
    <row r="65" spans="1:11" s="3" customFormat="1">
      <c r="A65" s="35" t="s">
        <v>39</v>
      </c>
      <c r="B65" s="77" t="s">
        <v>40</v>
      </c>
      <c r="C65" s="129">
        <v>211</v>
      </c>
      <c r="D65" s="129">
        <v>225</v>
      </c>
      <c r="E65" s="37">
        <f t="shared" si="5"/>
        <v>436</v>
      </c>
      <c r="F65" s="45">
        <f ca="1">C65/OFFSET(C65,1,0)</f>
        <v>0.90557939914163088</v>
      </c>
      <c r="G65" s="45">
        <f t="shared" ref="G65:H65" ca="1" si="33">D65/OFFSET(D65,1,0)</f>
        <v>0.9</v>
      </c>
      <c r="H65" s="50">
        <f t="shared" ca="1" si="33"/>
        <v>0.90269151138716353</v>
      </c>
    </row>
    <row r="66" spans="1:11" s="3" customFormat="1">
      <c r="A66" s="35" t="s">
        <v>41</v>
      </c>
      <c r="B66" s="52" t="s">
        <v>55</v>
      </c>
      <c r="C66" s="34">
        <f>SUM(C62:C65)</f>
        <v>233</v>
      </c>
      <c r="D66" s="34">
        <f>SUM(D62:D65)</f>
        <v>250</v>
      </c>
      <c r="E66" s="37">
        <f t="shared" si="5"/>
        <v>483</v>
      </c>
      <c r="F66" s="45">
        <f>C66/C33</f>
        <v>8.0483592400690848E-2</v>
      </c>
      <c r="G66" s="45">
        <f t="shared" ref="G66:H66" si="34">D66/D33</f>
        <v>0.13542795232936078</v>
      </c>
      <c r="H66" s="45">
        <f t="shared" si="34"/>
        <v>0.10187724108837798</v>
      </c>
    </row>
    <row r="67" spans="1:11" s="3" customFormat="1">
      <c r="A67" s="53" t="s">
        <v>42</v>
      </c>
      <c r="B67" s="54" t="s">
        <v>21</v>
      </c>
      <c r="C67" s="55"/>
      <c r="D67" s="55"/>
      <c r="E67" s="37">
        <f t="shared" si="5"/>
        <v>0</v>
      </c>
      <c r="F67" s="2"/>
      <c r="G67" s="28"/>
      <c r="H67" s="28"/>
    </row>
    <row r="68" spans="1:11" s="3" customFormat="1" ht="14.4">
      <c r="A68" s="35" t="s">
        <v>43</v>
      </c>
      <c r="B68" s="33" t="s">
        <v>44</v>
      </c>
      <c r="C68" s="34">
        <f>C66-C67</f>
        <v>233</v>
      </c>
      <c r="D68" s="34">
        <f>D66-D67</f>
        <v>250</v>
      </c>
      <c r="E68" s="37">
        <f t="shared" si="5"/>
        <v>483</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2878</v>
      </c>
      <c r="D70" s="47">
        <f>D43+D50+D57+D59+D60+D68</f>
        <v>1837</v>
      </c>
      <c r="E70" s="37">
        <f t="shared" si="5"/>
        <v>4715</v>
      </c>
      <c r="F70" s="2"/>
      <c r="G70" s="80"/>
      <c r="H70" s="68"/>
    </row>
    <row r="71" spans="1:11" s="3" customFormat="1">
      <c r="A71" s="35"/>
      <c r="B71" s="81"/>
      <c r="C71" s="48"/>
      <c r="D71" s="48"/>
      <c r="E71" s="37"/>
      <c r="F71" s="2"/>
      <c r="G71" s="28"/>
      <c r="H71" s="28"/>
    </row>
    <row r="72" spans="1:11" s="3" customFormat="1" ht="14.4">
      <c r="A72" s="35" t="s">
        <v>47</v>
      </c>
      <c r="B72" s="33" t="s">
        <v>48</v>
      </c>
      <c r="C72" s="128">
        <v>20</v>
      </c>
      <c r="D72" s="128">
        <v>29</v>
      </c>
      <c r="E72" s="37">
        <f t="shared" si="5"/>
        <v>49</v>
      </c>
      <c r="F72" s="24"/>
      <c r="G72" s="82"/>
      <c r="H72" s="83"/>
    </row>
    <row r="73" spans="1:11" s="3" customFormat="1">
      <c r="A73" s="35"/>
      <c r="B73" s="81"/>
      <c r="C73" s="48"/>
      <c r="D73" s="48"/>
      <c r="E73" s="37"/>
      <c r="F73" s="2"/>
      <c r="G73" s="28"/>
      <c r="H73" s="28"/>
      <c r="I73" s="28"/>
    </row>
    <row r="74" spans="1:11" s="3" customFormat="1">
      <c r="A74" s="35" t="s">
        <v>49</v>
      </c>
      <c r="B74" s="33" t="s">
        <v>50</v>
      </c>
      <c r="C74" s="37">
        <f>C70+C72</f>
        <v>2898</v>
      </c>
      <c r="D74" s="37">
        <f>D70+D72</f>
        <v>1866</v>
      </c>
      <c r="E74" s="37">
        <f>D74+C74</f>
        <v>4764</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128">
        <v>133</v>
      </c>
      <c r="D76" s="128">
        <v>86</v>
      </c>
      <c r="E76" s="37">
        <f>D76+C76</f>
        <v>219</v>
      </c>
      <c r="F76" s="2"/>
      <c r="G76" s="28"/>
      <c r="H76" s="28"/>
      <c r="I76" s="28"/>
    </row>
    <row r="77" spans="1:11" s="3" customFormat="1" ht="30.75" customHeight="1">
      <c r="A77" s="143" t="s">
        <v>56</v>
      </c>
      <c r="B77" s="144"/>
      <c r="C77" s="87">
        <f>C6+C33-C67-C74</f>
        <v>133</v>
      </c>
      <c r="D77" s="87">
        <f>D6+D33-D67-D74</f>
        <v>86</v>
      </c>
      <c r="E77" s="88">
        <f>(E6+E33)-(E67+E74)</f>
        <v>219</v>
      </c>
      <c r="F77" s="2"/>
      <c r="G77" s="28"/>
      <c r="H77" s="28"/>
      <c r="I77" s="28"/>
    </row>
    <row r="78" spans="1:11" s="117" customFormat="1" ht="37.799999999999997" customHeight="1">
      <c r="A78" s="113"/>
      <c r="B78" s="113" t="s">
        <v>104</v>
      </c>
      <c r="C78" s="114">
        <f>(C43+C59+C50)/(C43+C59+C68+C50+C72)</f>
        <v>0.91190807799442897</v>
      </c>
      <c r="D78" s="114">
        <f t="shared" ref="D78:E78" si="35">(D43+D59+D50)/(D43+D59+D68+D50+D72)</f>
        <v>0.84795640326975474</v>
      </c>
      <c r="E78" s="114">
        <f t="shared" si="35"/>
        <v>0.88697684299978752</v>
      </c>
      <c r="F78" s="115"/>
      <c r="G78" s="116"/>
      <c r="H78" s="116"/>
      <c r="I78" s="116"/>
    </row>
    <row r="79" spans="1:11" s="117" customFormat="1" ht="42" customHeight="1">
      <c r="A79" s="113"/>
      <c r="B79" s="113" t="s">
        <v>105</v>
      </c>
      <c r="C79" s="114">
        <f>(C43+C59+C50)/(C43+C59+C72+C66+C50)</f>
        <v>0.91190807799442897</v>
      </c>
      <c r="D79" s="114">
        <f t="shared" ref="D79:E79" si="36">(D43+D59+D50)/(D43+D59+D72+D66+D50)</f>
        <v>0.84795640326975474</v>
      </c>
      <c r="E79" s="114">
        <f t="shared" si="36"/>
        <v>0.88697684299978752</v>
      </c>
      <c r="F79" s="118"/>
      <c r="G79" s="116"/>
      <c r="H79" s="116"/>
      <c r="I79" s="116"/>
    </row>
    <row r="80" spans="1:11" s="120" customFormat="1" ht="16.2" customHeight="1">
      <c r="A80" s="113"/>
      <c r="B80" s="119" t="s">
        <v>106</v>
      </c>
      <c r="C80" s="114">
        <f>C59/C35</f>
        <v>6.4939550949913646E-2</v>
      </c>
      <c r="D80" s="114">
        <f t="shared" ref="D80:E80" si="37">D59/D35</f>
        <v>2.2751895991332611E-2</v>
      </c>
      <c r="E80" s="114">
        <f t="shared" si="37"/>
        <v>4.8512971946846659E-2</v>
      </c>
      <c r="F80" s="118"/>
      <c r="G80" s="116"/>
      <c r="H80" s="116"/>
      <c r="I80" s="116"/>
      <c r="J80" s="117"/>
      <c r="K80" s="117"/>
    </row>
    <row r="81" spans="1:11" s="120" customFormat="1" ht="16.2" customHeight="1">
      <c r="A81" s="113"/>
      <c r="B81" s="119" t="s">
        <v>107</v>
      </c>
      <c r="C81" s="114">
        <f>D66/E66</f>
        <v>0.51759834368530022</v>
      </c>
      <c r="D81" s="114"/>
      <c r="E81" s="114"/>
      <c r="F81" s="118"/>
      <c r="G81" s="116"/>
      <c r="H81" s="116"/>
      <c r="I81" s="116"/>
      <c r="J81" s="117"/>
      <c r="K81" s="117"/>
    </row>
    <row r="82" spans="1:11" s="120" customFormat="1" ht="16.2" customHeight="1">
      <c r="A82" s="113"/>
      <c r="B82" s="119" t="s">
        <v>102</v>
      </c>
      <c r="C82" s="121">
        <f>C26/C35</f>
        <v>0.2003454231433506</v>
      </c>
      <c r="D82" s="121">
        <f t="shared" ref="D82:E82" si="38">D26/D35</f>
        <v>9.7508125677139759E-3</v>
      </c>
      <c r="E82" s="121">
        <f t="shared" si="38"/>
        <v>0.12613372706180132</v>
      </c>
      <c r="F82" s="118"/>
      <c r="G82" s="116"/>
      <c r="H82" s="116"/>
      <c r="I82" s="116"/>
      <c r="J82" s="117"/>
      <c r="K82" s="117"/>
    </row>
    <row r="83" spans="1:11" s="120" customFormat="1" ht="16.2" customHeight="1">
      <c r="A83" s="113"/>
      <c r="B83" s="119" t="s">
        <v>108</v>
      </c>
      <c r="C83" s="121">
        <f>(C43+C50+C59)/(C6+C33)</f>
        <v>0.86407126360936981</v>
      </c>
      <c r="D83" s="121">
        <f t="shared" ref="D83:E83" si="39">(D43+D50+D59)/(D6+D33)</f>
        <v>0.79713114754098358</v>
      </c>
      <c r="E83" s="121">
        <f t="shared" si="39"/>
        <v>0.83784868553080472</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0.91959972394755007</v>
      </c>
      <c r="D93" s="1" t="s">
        <v>66</v>
      </c>
      <c r="E93" s="95">
        <f>(D74-D68)/D74</f>
        <v>0.86602357984994638</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6"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6"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A70" sqref="A1:XFD10485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9"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9"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9" s="3" customFormat="1">
      <c r="A67" s="53" t="s">
        <v>42</v>
      </c>
      <c r="B67" s="54" t="s">
        <v>21</v>
      </c>
      <c r="C67" s="55"/>
      <c r="D67" s="55"/>
      <c r="E67" s="37">
        <f t="shared" si="5"/>
        <v>0</v>
      </c>
      <c r="F67" s="2"/>
      <c r="G67" s="28"/>
      <c r="H67" s="28"/>
    </row>
    <row r="68" spans="1:9" s="3" customFormat="1" ht="14.4">
      <c r="A68" s="35" t="s">
        <v>43</v>
      </c>
      <c r="B68" s="33" t="s">
        <v>44</v>
      </c>
      <c r="C68" s="34">
        <f>C66-C67</f>
        <v>0</v>
      </c>
      <c r="D68" s="34">
        <f>D66-D67</f>
        <v>0</v>
      </c>
      <c r="E68" s="37">
        <f t="shared" si="5"/>
        <v>0</v>
      </c>
      <c r="F68" s="2"/>
      <c r="G68" s="67"/>
      <c r="H68" s="79"/>
    </row>
    <row r="69" spans="1:9" s="3" customFormat="1">
      <c r="A69" s="35"/>
      <c r="B69" s="33"/>
      <c r="C69" s="48"/>
      <c r="D69" s="48"/>
      <c r="E69" s="37"/>
      <c r="F69" s="2"/>
      <c r="G69" s="28"/>
      <c r="H69" s="28"/>
    </row>
    <row r="70" spans="1:9" s="3" customFormat="1" ht="14.4">
      <c r="A70" s="35" t="s">
        <v>45</v>
      </c>
      <c r="B70" s="33" t="s">
        <v>46</v>
      </c>
      <c r="C70" s="47">
        <f>C43+C50+C57+C59+C60+C68</f>
        <v>0</v>
      </c>
      <c r="D70" s="47">
        <f>D43+D50+D57+D59+D60+D68</f>
        <v>0</v>
      </c>
      <c r="E70" s="37">
        <f t="shared" si="5"/>
        <v>0</v>
      </c>
      <c r="F70" s="2"/>
      <c r="G70" s="80"/>
      <c r="H70" s="68"/>
    </row>
    <row r="71" spans="1:9" s="3" customFormat="1">
      <c r="A71" s="35"/>
      <c r="B71" s="81"/>
      <c r="C71" s="48"/>
      <c r="D71" s="48"/>
      <c r="E71" s="37"/>
      <c r="F71" s="2"/>
      <c r="G71" s="28"/>
      <c r="H71" s="28"/>
    </row>
    <row r="72" spans="1:9" s="3" customFormat="1" ht="14.4">
      <c r="A72" s="35" t="s">
        <v>47</v>
      </c>
      <c r="B72" s="33" t="s">
        <v>48</v>
      </c>
      <c r="C72" s="34"/>
      <c r="D72" s="34"/>
      <c r="E72" s="37">
        <f t="shared" si="5"/>
        <v>0</v>
      </c>
      <c r="F72" s="24"/>
      <c r="G72" s="82"/>
      <c r="H72" s="83"/>
    </row>
    <row r="73" spans="1:9" s="3" customFormat="1">
      <c r="A73" s="35"/>
      <c r="B73" s="81"/>
      <c r="C73" s="48"/>
      <c r="D73" s="48"/>
      <c r="E73" s="37"/>
      <c r="F73" s="2"/>
      <c r="G73" s="28"/>
      <c r="H73" s="28"/>
      <c r="I73" s="28"/>
    </row>
    <row r="74" spans="1:9" s="3" customFormat="1">
      <c r="A74" s="35" t="s">
        <v>49</v>
      </c>
      <c r="B74" s="33" t="s">
        <v>50</v>
      </c>
      <c r="C74" s="37">
        <f>C70+C72</f>
        <v>0</v>
      </c>
      <c r="D74" s="37">
        <f>D70+D72</f>
        <v>0</v>
      </c>
      <c r="E74" s="37">
        <f>D74+C74</f>
        <v>0</v>
      </c>
      <c r="F74" s="2"/>
      <c r="G74" s="28"/>
      <c r="H74" s="28"/>
      <c r="I74" s="28"/>
    </row>
    <row r="75" spans="1:9" s="3" customFormat="1">
      <c r="A75" s="35"/>
      <c r="B75" s="33" t="s">
        <v>93</v>
      </c>
      <c r="C75" s="48"/>
      <c r="D75" s="48"/>
      <c r="E75" s="37">
        <f>D75+C75</f>
        <v>0</v>
      </c>
      <c r="F75" s="2"/>
      <c r="G75" s="28"/>
      <c r="H75" s="28"/>
      <c r="I75" s="28"/>
    </row>
    <row r="76" spans="1:9" s="3" customFormat="1" ht="13.8" thickBot="1">
      <c r="A76" s="84" t="s">
        <v>51</v>
      </c>
      <c r="B76" s="85" t="s">
        <v>64</v>
      </c>
      <c r="C76" s="86"/>
      <c r="D76" s="86"/>
      <c r="E76" s="37">
        <f>D76+C76</f>
        <v>0</v>
      </c>
      <c r="F76" s="2"/>
      <c r="G76" s="28"/>
      <c r="H76" s="28"/>
      <c r="I76" s="28"/>
    </row>
    <row r="77" spans="1:9" s="3" customFormat="1" ht="30.75" customHeight="1">
      <c r="A77" s="143" t="s">
        <v>56</v>
      </c>
      <c r="B77" s="144"/>
      <c r="C77" s="87">
        <f>C6+C33-C67-C74</f>
        <v>0</v>
      </c>
      <c r="D77" s="87">
        <f>D6+D33-D67-D74</f>
        <v>0</v>
      </c>
      <c r="E77" s="88">
        <f>(E6+E33)-(E67+E74)</f>
        <v>0</v>
      </c>
      <c r="F77" s="2"/>
      <c r="G77" s="28"/>
      <c r="H77" s="28"/>
      <c r="I77" s="28"/>
    </row>
    <row r="78" spans="1:9" s="3" customFormat="1" ht="16.2" customHeight="1">
      <c r="A78" s="89"/>
      <c r="B78" s="17" t="s">
        <v>67</v>
      </c>
      <c r="C78" s="90" t="e">
        <f>(C43+C57+C59+C60+C50)/(C43+C57+C59+C68+C60+C50)</f>
        <v>#DIV/0!</v>
      </c>
      <c r="D78" s="90" t="e">
        <f t="shared" ref="D78:E78" si="35">(D43+D57+D59+D60+D50)/(D43+D57+D59+D68+D60+D50)</f>
        <v>#DIV/0!</v>
      </c>
      <c r="E78" s="90" t="e">
        <f t="shared" si="35"/>
        <v>#DIV/0!</v>
      </c>
      <c r="F78" s="91"/>
      <c r="G78" s="28"/>
      <c r="H78" s="28"/>
      <c r="I78" s="28"/>
    </row>
    <row r="79" spans="1:9" s="3" customFormat="1" ht="16.2" customHeight="1">
      <c r="A79" s="89"/>
      <c r="B79" s="17" t="s">
        <v>68</v>
      </c>
      <c r="C79" s="90" t="e">
        <f>(C43+C57+C59+C60+C50)/(C43+C57+C59+C68+C72+C67+C60+C50)</f>
        <v>#DIV/0!</v>
      </c>
      <c r="D79" s="90" t="e">
        <f t="shared" ref="D79:E79" si="36">(D43+D57+D59+D60+D50)/(D43+D57+D59+D68+D72+D67+D60+D50)</f>
        <v>#DIV/0!</v>
      </c>
      <c r="E79" s="90" t="e">
        <f t="shared" si="36"/>
        <v>#DIV/0!</v>
      </c>
      <c r="F79" s="2"/>
      <c r="G79" s="28"/>
      <c r="H79" s="28"/>
      <c r="I79" s="28"/>
    </row>
    <row r="80" spans="1:9" ht="16.2" customHeight="1">
      <c r="A80" s="89"/>
      <c r="B80" s="17" t="s">
        <v>70</v>
      </c>
      <c r="C80" s="90" t="e">
        <f>C59/C35</f>
        <v>#DIV/0!</v>
      </c>
      <c r="D80" s="90" t="e">
        <f t="shared" ref="D80:E80" si="37">D59/D35</f>
        <v>#DIV/0!</v>
      </c>
      <c r="E80" s="90" t="e">
        <f t="shared" si="37"/>
        <v>#DIV/0!</v>
      </c>
    </row>
    <row r="81" spans="1:11" ht="16.2" customHeight="1">
      <c r="A81" s="89"/>
      <c r="B81" s="17" t="s">
        <v>69</v>
      </c>
      <c r="C81" s="90" t="e">
        <f>D66/E66</f>
        <v>#DIV/0!</v>
      </c>
      <c r="D81" s="90"/>
      <c r="E81" s="90"/>
    </row>
    <row r="82" spans="1:11" ht="16.2" customHeight="1">
      <c r="A82" s="89"/>
      <c r="B82" s="17" t="s">
        <v>88</v>
      </c>
      <c r="C82" s="92" t="e">
        <f>C20/C35</f>
        <v>#DIV/0!</v>
      </c>
      <c r="D82" s="92" t="e">
        <f t="shared" ref="D82:E82" si="38">D20/D35</f>
        <v>#DIV/0!</v>
      </c>
      <c r="E82" s="92" t="e">
        <f t="shared" si="38"/>
        <v>#DIV/0!</v>
      </c>
    </row>
    <row r="83" spans="1:11" ht="16.2" customHeight="1">
      <c r="A83" s="89"/>
      <c r="B83" s="17" t="s">
        <v>94</v>
      </c>
      <c r="C83" s="92" t="e">
        <f>(C43+C50+C57+C59+C60)/(C6+C33)</f>
        <v>#DIV/0!</v>
      </c>
      <c r="D83" s="92" t="e">
        <f t="shared" ref="D83:E83" si="39">(D43+D50+D57+D59+D60)/(D6+D33)</f>
        <v>#DIV/0!</v>
      </c>
      <c r="E83" s="92" t="e">
        <f t="shared" si="39"/>
        <v>#DIV/0!</v>
      </c>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132</v>
      </c>
      <c r="D1" s="13"/>
      <c r="E1" s="13"/>
      <c r="F1" s="2" t="s">
        <v>90</v>
      </c>
      <c r="G1" s="22"/>
      <c r="H1" s="23"/>
      <c r="I1" s="23"/>
    </row>
    <row r="2" spans="1:9" s="3" customFormat="1" ht="15.6">
      <c r="A2" s="13"/>
      <c r="B2" s="21" t="s">
        <v>91</v>
      </c>
      <c r="C2" s="13" t="s">
        <v>125</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73</v>
      </c>
      <c r="D6" s="36">
        <v>107</v>
      </c>
      <c r="E6" s="37">
        <f>D6+C6</f>
        <v>180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113</v>
      </c>
      <c r="D10" s="44">
        <v>180</v>
      </c>
      <c r="E10" s="37">
        <f>D10+C10</f>
        <v>293</v>
      </c>
      <c r="F10" s="45">
        <f ca="1">C10/OFFSET(C10,4,0)</f>
        <v>0.55665024630541871</v>
      </c>
      <c r="G10" s="45">
        <f t="shared" ref="G10:H10" ca="1" si="0">D10/OFFSET(D10,4,0)</f>
        <v>0.71713147410358569</v>
      </c>
      <c r="H10" s="45">
        <f t="shared" ca="1" si="0"/>
        <v>0.64537444933920707</v>
      </c>
      <c r="I10" s="26"/>
    </row>
    <row r="11" spans="1:9" s="3" customFormat="1">
      <c r="A11" s="35"/>
      <c r="B11" s="43" t="s">
        <v>7</v>
      </c>
      <c r="C11" s="44">
        <v>75</v>
      </c>
      <c r="D11" s="44">
        <v>68</v>
      </c>
      <c r="E11" s="37">
        <f t="shared" ref="E11:E14" si="1">D11+C11</f>
        <v>143</v>
      </c>
      <c r="F11" s="45">
        <f ca="1">C11/OFFSET(C11,3,0)</f>
        <v>0.36945812807881773</v>
      </c>
      <c r="G11" s="45">
        <f t="shared" ref="G11:H11" ca="1" si="2">D11/OFFSET(D11,3,0)</f>
        <v>0.27091633466135456</v>
      </c>
      <c r="H11" s="45">
        <f t="shared" ca="1" si="2"/>
        <v>0.31497797356828194</v>
      </c>
      <c r="I11" s="28"/>
    </row>
    <row r="12" spans="1:9" s="3" customFormat="1">
      <c r="A12" s="35"/>
      <c r="B12" s="43" t="s">
        <v>8</v>
      </c>
      <c r="C12" s="44">
        <v>9</v>
      </c>
      <c r="D12" s="44">
        <v>3</v>
      </c>
      <c r="E12" s="37">
        <f t="shared" si="1"/>
        <v>12</v>
      </c>
      <c r="F12" s="45">
        <f ca="1">C12/OFFSET(C12,2,0)</f>
        <v>4.4334975369458129E-2</v>
      </c>
      <c r="G12" s="45">
        <f t="shared" ref="G12:H12" ca="1" si="3">D12/OFFSET(D12,2,0)</f>
        <v>1.1952191235059761E-2</v>
      </c>
      <c r="H12" s="45">
        <f t="shared" ca="1" si="3"/>
        <v>2.643171806167401E-2</v>
      </c>
      <c r="I12" s="28"/>
    </row>
    <row r="13" spans="1:9" s="3" customFormat="1">
      <c r="A13" s="35"/>
      <c r="B13" s="43" t="s">
        <v>9</v>
      </c>
      <c r="C13" s="44">
        <v>6</v>
      </c>
      <c r="D13" s="44">
        <v>0</v>
      </c>
      <c r="E13" s="37">
        <f t="shared" si="1"/>
        <v>6</v>
      </c>
      <c r="F13" s="45">
        <f ca="1">C13/OFFSET(C13,1,0)</f>
        <v>2.9556650246305417E-2</v>
      </c>
      <c r="G13" s="45">
        <f t="shared" ref="G13:H13" ca="1" si="4">D13/OFFSET(D13,1,0)</f>
        <v>0</v>
      </c>
      <c r="H13" s="45">
        <f t="shared" ca="1" si="4"/>
        <v>1.3215859030837005E-2</v>
      </c>
      <c r="I13" s="28"/>
    </row>
    <row r="14" spans="1:9" s="3" customFormat="1">
      <c r="A14" s="35" t="s">
        <v>10</v>
      </c>
      <c r="B14" s="46" t="s">
        <v>11</v>
      </c>
      <c r="C14" s="47">
        <f>SUM(C10:C13)</f>
        <v>203</v>
      </c>
      <c r="D14" s="47">
        <f>SUM(D10:D13)</f>
        <v>251</v>
      </c>
      <c r="E14" s="37">
        <f t="shared" si="1"/>
        <v>454</v>
      </c>
      <c r="F14" s="45"/>
      <c r="G14" s="45"/>
      <c r="H14" s="45"/>
      <c r="I14" s="28"/>
    </row>
    <row r="15" spans="1:9" s="3" customFormat="1">
      <c r="A15" s="35"/>
      <c r="B15" s="40" t="s">
        <v>58</v>
      </c>
      <c r="C15" s="48"/>
      <c r="D15" s="48"/>
      <c r="E15" s="37"/>
      <c r="F15" s="2"/>
      <c r="G15" s="28"/>
      <c r="H15" s="28"/>
      <c r="I15" s="28"/>
    </row>
    <row r="16" spans="1:9" s="3" customFormat="1">
      <c r="A16" s="35"/>
      <c r="B16" s="43" t="s">
        <v>6</v>
      </c>
      <c r="C16" s="48">
        <v>9</v>
      </c>
      <c r="D16" s="48">
        <v>5</v>
      </c>
      <c r="E16" s="37">
        <f t="shared" ref="E16:E72" si="5">D16+C16</f>
        <v>14</v>
      </c>
      <c r="F16" s="45">
        <f ca="1">C16/OFFSET(C16,4,0)</f>
        <v>0.25</v>
      </c>
      <c r="G16" s="45">
        <f t="shared" ref="G16:H16" ca="1" si="6">D16/OFFSET(D16,4,0)</f>
        <v>0.35714285714285715</v>
      </c>
      <c r="H16" s="45">
        <f t="shared" ca="1" si="6"/>
        <v>0.28000000000000003</v>
      </c>
      <c r="I16" s="28"/>
    </row>
    <row r="17" spans="1:9" s="3" customFormat="1">
      <c r="A17" s="35"/>
      <c r="B17" s="43" t="s">
        <v>7</v>
      </c>
      <c r="C17" s="48">
        <v>13</v>
      </c>
      <c r="D17" s="48">
        <v>7</v>
      </c>
      <c r="E17" s="37">
        <f t="shared" si="5"/>
        <v>20</v>
      </c>
      <c r="F17" s="45">
        <f ca="1">C17/OFFSET(C17,3,0)</f>
        <v>0.3611111111111111</v>
      </c>
      <c r="G17" s="45">
        <f t="shared" ref="G17:H17" ca="1" si="7">D17/OFFSET(D17,3,0)</f>
        <v>0.5</v>
      </c>
      <c r="H17" s="45">
        <f t="shared" ca="1" si="7"/>
        <v>0.4</v>
      </c>
      <c r="I17" s="28"/>
    </row>
    <row r="18" spans="1:9" s="3" customFormat="1" ht="15.6">
      <c r="A18" s="35"/>
      <c r="B18" s="43" t="s">
        <v>8</v>
      </c>
      <c r="C18" s="48">
        <v>6</v>
      </c>
      <c r="D18" s="48">
        <v>1</v>
      </c>
      <c r="E18" s="37">
        <f t="shared" si="5"/>
        <v>7</v>
      </c>
      <c r="F18" s="45">
        <f ca="1">C18/OFFSET(C18,2,0)</f>
        <v>0.16666666666666666</v>
      </c>
      <c r="G18" s="45">
        <f t="shared" ref="G18:H18" ca="1" si="8">D18/OFFSET(D18,2,0)</f>
        <v>7.1428571428571425E-2</v>
      </c>
      <c r="H18" s="45">
        <f t="shared" ca="1" si="8"/>
        <v>0.14000000000000001</v>
      </c>
      <c r="I18" s="49"/>
    </row>
    <row r="19" spans="1:9" s="3" customFormat="1">
      <c r="A19" s="35"/>
      <c r="B19" s="43" t="s">
        <v>9</v>
      </c>
      <c r="C19" s="48">
        <v>8</v>
      </c>
      <c r="D19" s="48">
        <v>1</v>
      </c>
      <c r="E19" s="37">
        <f t="shared" si="5"/>
        <v>9</v>
      </c>
      <c r="F19" s="45">
        <f ca="1">C19/OFFSET(C19,1,0)</f>
        <v>0.22222222222222221</v>
      </c>
      <c r="G19" s="45">
        <f t="shared" ref="G19:H19" ca="1" si="9">D19/OFFSET(D19,1,0)</f>
        <v>7.1428571428571425E-2</v>
      </c>
      <c r="H19" s="50">
        <f t="shared" ca="1" si="9"/>
        <v>0.18</v>
      </c>
      <c r="I19" s="28"/>
    </row>
    <row r="20" spans="1:9" s="3" customFormat="1">
      <c r="A20" s="35" t="s">
        <v>12</v>
      </c>
      <c r="B20" s="46" t="s">
        <v>13</v>
      </c>
      <c r="C20" s="37">
        <f>SUM(C16:C19)</f>
        <v>36</v>
      </c>
      <c r="D20" s="37">
        <f>SUM(D16:D19)</f>
        <v>14</v>
      </c>
      <c r="E20" s="37">
        <f t="shared" si="5"/>
        <v>50</v>
      </c>
      <c r="F20" s="45"/>
      <c r="G20" s="45"/>
      <c r="H20" s="45"/>
      <c r="I20" s="28"/>
    </row>
    <row r="21" spans="1:9" s="3" customFormat="1">
      <c r="A21" s="35"/>
      <c r="B21" s="40" t="s">
        <v>59</v>
      </c>
      <c r="C21" s="48"/>
      <c r="D21" s="48"/>
      <c r="E21" s="37"/>
      <c r="F21" s="2"/>
      <c r="G21" s="28"/>
      <c r="H21" s="28"/>
      <c r="I21" s="28"/>
    </row>
    <row r="22" spans="1:9" s="3" customFormat="1" ht="15.6">
      <c r="A22" s="35"/>
      <c r="B22" s="43" t="s">
        <v>6</v>
      </c>
      <c r="C22" s="51">
        <v>53</v>
      </c>
      <c r="D22" s="51">
        <v>1</v>
      </c>
      <c r="E22" s="37">
        <f t="shared" si="5"/>
        <v>54</v>
      </c>
      <c r="F22" s="45">
        <f ca="1">C22/OFFSET(C22,4,0)</f>
        <v>0.66249999999999998</v>
      </c>
      <c r="G22" s="45">
        <f t="shared" ref="G22:H22" ca="1" si="10">D22/OFFSET(D22,4,0)</f>
        <v>0.2</v>
      </c>
      <c r="H22" s="45">
        <f t="shared" ca="1" si="10"/>
        <v>0.63529411764705879</v>
      </c>
      <c r="I22" s="49"/>
    </row>
    <row r="23" spans="1:9" s="3" customFormat="1">
      <c r="A23" s="35"/>
      <c r="B23" s="43" t="s">
        <v>7</v>
      </c>
      <c r="C23" s="51">
        <v>26</v>
      </c>
      <c r="D23" s="51">
        <v>3</v>
      </c>
      <c r="E23" s="37">
        <f t="shared" si="5"/>
        <v>29</v>
      </c>
      <c r="F23" s="45">
        <f ca="1">C23/OFFSET(C23,3,0)</f>
        <v>0.32500000000000001</v>
      </c>
      <c r="G23" s="45">
        <f t="shared" ref="G23:H23" ca="1" si="11">D23/OFFSET(D23,3,0)</f>
        <v>0.6</v>
      </c>
      <c r="H23" s="45">
        <f t="shared" ca="1" si="11"/>
        <v>0.3411764705882353</v>
      </c>
      <c r="I23" s="28"/>
    </row>
    <row r="24" spans="1:9" s="3" customFormat="1">
      <c r="A24" s="35"/>
      <c r="B24" s="43" t="s">
        <v>8</v>
      </c>
      <c r="C24" s="51">
        <v>0</v>
      </c>
      <c r="D24" s="51">
        <v>1</v>
      </c>
      <c r="E24" s="37">
        <f t="shared" si="5"/>
        <v>1</v>
      </c>
      <c r="F24" s="45">
        <f ca="1">C24/OFFSET(C24,2,0)</f>
        <v>0</v>
      </c>
      <c r="G24" s="45">
        <f t="shared" ref="G24:H24" ca="1" si="12">D24/OFFSET(D24,2,0)</f>
        <v>0.2</v>
      </c>
      <c r="H24" s="45">
        <f t="shared" ca="1" si="12"/>
        <v>1.1764705882352941E-2</v>
      </c>
      <c r="I24" s="28"/>
    </row>
    <row r="25" spans="1:9" s="3" customFormat="1">
      <c r="A25" s="35"/>
      <c r="B25" s="43" t="s">
        <v>9</v>
      </c>
      <c r="C25" s="51">
        <v>1</v>
      </c>
      <c r="D25" s="51">
        <v>0</v>
      </c>
      <c r="E25" s="37">
        <f t="shared" si="5"/>
        <v>1</v>
      </c>
      <c r="F25" s="45">
        <f ca="1">C25/OFFSET(C25,1,0)</f>
        <v>1.2500000000000001E-2</v>
      </c>
      <c r="G25" s="45">
        <f t="shared" ref="G25:H25" ca="1" si="13">D25/OFFSET(D25,1,0)</f>
        <v>0</v>
      </c>
      <c r="H25" s="50">
        <f t="shared" ca="1" si="13"/>
        <v>1.1764705882352941E-2</v>
      </c>
      <c r="I25" s="28"/>
    </row>
    <row r="26" spans="1:9" s="3" customFormat="1">
      <c r="A26" s="35" t="s">
        <v>14</v>
      </c>
      <c r="B26" s="46" t="s">
        <v>15</v>
      </c>
      <c r="C26" s="37">
        <f>SUM(C22:C25)</f>
        <v>80</v>
      </c>
      <c r="D26" s="37">
        <f>SUM(D22:D25)</f>
        <v>5</v>
      </c>
      <c r="E26" s="37">
        <f t="shared" si="5"/>
        <v>85</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319</v>
      </c>
      <c r="D33" s="34">
        <f>D14+D20+D26+D32</f>
        <v>270</v>
      </c>
      <c r="E33" s="37">
        <f t="shared" si="5"/>
        <v>589</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319</v>
      </c>
      <c r="D35" s="34">
        <f>D33-D34</f>
        <v>270</v>
      </c>
      <c r="E35" s="37">
        <f t="shared" si="5"/>
        <v>589</v>
      </c>
      <c r="F35" s="24"/>
      <c r="G35" s="57"/>
      <c r="H35" s="58"/>
      <c r="I35" s="57"/>
    </row>
    <row r="36" spans="1:9" s="3" customFormat="1" ht="16.2" thickBot="1">
      <c r="A36" s="59"/>
      <c r="B36" s="60"/>
      <c r="C36" s="48"/>
      <c r="D36" s="48"/>
      <c r="E36" s="37"/>
      <c r="F36" s="24"/>
      <c r="G36" s="49"/>
      <c r="H36" s="26"/>
      <c r="I36" s="38"/>
    </row>
    <row r="37" spans="1:9" s="3" customFormat="1" ht="13.8" thickTop="1">
      <c r="A37" s="61"/>
      <c r="B37" s="130" t="s">
        <v>122</v>
      </c>
      <c r="C37" s="48"/>
      <c r="D37" s="48"/>
      <c r="E37" s="37"/>
      <c r="F37" s="2"/>
      <c r="G37" s="28"/>
      <c r="H37" s="28"/>
      <c r="I37" s="28"/>
    </row>
    <row r="38" spans="1:9" s="3" customFormat="1" ht="15.6">
      <c r="A38" s="35"/>
      <c r="B38" s="131" t="s">
        <v>118</v>
      </c>
      <c r="C38" s="48"/>
      <c r="D38" s="48"/>
      <c r="E38" s="37"/>
      <c r="F38" s="24"/>
      <c r="G38" s="26"/>
      <c r="H38" s="38"/>
      <c r="I38" s="38"/>
    </row>
    <row r="39" spans="1:9" s="3" customFormat="1">
      <c r="A39" s="35"/>
      <c r="B39" s="43" t="s">
        <v>6</v>
      </c>
      <c r="C39" s="63">
        <v>13</v>
      </c>
      <c r="D39" s="63">
        <v>5</v>
      </c>
      <c r="E39" s="37">
        <f t="shared" si="5"/>
        <v>18</v>
      </c>
      <c r="F39" s="45">
        <f ca="1">C39/OFFSET(C39,4,0)</f>
        <v>0.37142857142857144</v>
      </c>
      <c r="G39" s="45">
        <f t="shared" ref="G39:H39" ca="1" si="18">D39/OFFSET(D39,4,0)</f>
        <v>0.7142857142857143</v>
      </c>
      <c r="H39" s="45">
        <f t="shared" ca="1" si="18"/>
        <v>0.42857142857142855</v>
      </c>
      <c r="I39" s="28"/>
    </row>
    <row r="40" spans="1:9" s="3" customFormat="1">
      <c r="A40" s="35"/>
      <c r="B40" s="43" t="s">
        <v>7</v>
      </c>
      <c r="C40" s="63">
        <v>10</v>
      </c>
      <c r="D40" s="63">
        <v>1</v>
      </c>
      <c r="E40" s="37">
        <f t="shared" si="5"/>
        <v>11</v>
      </c>
      <c r="F40" s="45">
        <f ca="1">C40/OFFSET(C40,3,0)</f>
        <v>0.2857142857142857</v>
      </c>
      <c r="G40" s="45">
        <f t="shared" ref="G40:H40" ca="1" si="19">D40/OFFSET(D40,3,0)</f>
        <v>0.14285714285714285</v>
      </c>
      <c r="H40" s="45">
        <f t="shared" ca="1" si="19"/>
        <v>0.26190476190476192</v>
      </c>
      <c r="I40" s="28"/>
    </row>
    <row r="41" spans="1:9" s="3" customFormat="1">
      <c r="A41" s="35"/>
      <c r="B41" s="43" t="s">
        <v>8</v>
      </c>
      <c r="C41" s="63">
        <v>6</v>
      </c>
      <c r="D41" s="63">
        <v>1</v>
      </c>
      <c r="E41" s="37">
        <f t="shared" si="5"/>
        <v>7</v>
      </c>
      <c r="F41" s="45">
        <f ca="1">C41/OFFSET(C41,2,0)</f>
        <v>0.17142857142857143</v>
      </c>
      <c r="G41" s="45">
        <f t="shared" ref="G41:H41" ca="1" si="20">D41/OFFSET(D41,2,0)</f>
        <v>0.14285714285714285</v>
      </c>
      <c r="H41" s="45">
        <f t="shared" ca="1" si="20"/>
        <v>0.16666666666666666</v>
      </c>
      <c r="I41" s="28"/>
    </row>
    <row r="42" spans="1:9" s="3" customFormat="1">
      <c r="A42" s="35"/>
      <c r="B42" s="43" t="s">
        <v>9</v>
      </c>
      <c r="C42" s="63">
        <v>6</v>
      </c>
      <c r="D42" s="63">
        <v>0</v>
      </c>
      <c r="E42" s="37">
        <f t="shared" si="5"/>
        <v>6</v>
      </c>
      <c r="F42" s="45">
        <f ca="1">C42/OFFSET(C42,1,0)</f>
        <v>0.17142857142857143</v>
      </c>
      <c r="G42" s="45">
        <f t="shared" ref="G42:H42" ca="1" si="21">D42/OFFSET(D42,1,0)</f>
        <v>0</v>
      </c>
      <c r="H42" s="50">
        <f t="shared" ca="1" si="21"/>
        <v>0.14285714285714285</v>
      </c>
      <c r="I42" s="28"/>
    </row>
    <row r="43" spans="1:9" s="3" customFormat="1">
      <c r="A43" s="35" t="s">
        <v>25</v>
      </c>
      <c r="B43" s="130" t="s">
        <v>119</v>
      </c>
      <c r="C43" s="34">
        <f>SUM(C39:C42)</f>
        <v>35</v>
      </c>
      <c r="D43" s="34">
        <f>SUM(D39:D42)</f>
        <v>7</v>
      </c>
      <c r="E43" s="37">
        <f t="shared" si="5"/>
        <v>42</v>
      </c>
      <c r="F43" s="45"/>
      <c r="G43" s="45"/>
      <c r="H43" s="45"/>
      <c r="I43" s="28"/>
    </row>
    <row r="44" spans="1:9" s="3" customFormat="1">
      <c r="A44" s="35"/>
      <c r="B44" s="33"/>
      <c r="C44" s="48"/>
      <c r="D44" s="48"/>
      <c r="E44" s="37"/>
      <c r="F44" s="2"/>
      <c r="G44" s="28"/>
      <c r="H44" s="28"/>
      <c r="I44" s="28"/>
    </row>
    <row r="45" spans="1:9" s="3" customFormat="1">
      <c r="A45" s="35"/>
      <c r="B45" s="131" t="s">
        <v>120</v>
      </c>
      <c r="C45" s="48"/>
      <c r="D45" s="48"/>
      <c r="E45" s="37"/>
      <c r="F45" s="2"/>
      <c r="G45" s="28"/>
      <c r="H45" s="28"/>
      <c r="I45" s="28"/>
    </row>
    <row r="46" spans="1:9" s="3" customFormat="1">
      <c r="A46" s="35"/>
      <c r="B46" s="43" t="s">
        <v>6</v>
      </c>
      <c r="C46" s="127">
        <v>189</v>
      </c>
      <c r="D46" s="127">
        <v>186</v>
      </c>
      <c r="E46" s="37">
        <f t="shared" si="5"/>
        <v>375</v>
      </c>
      <c r="F46" s="45">
        <f ca="1">C46/OFFSET(C46,4,0)</f>
        <v>0.67021276595744683</v>
      </c>
      <c r="G46" s="45">
        <f t="shared" ref="G46:H46" ca="1" si="22">D46/OFFSET(D46,4,0)</f>
        <v>0.71814671814671815</v>
      </c>
      <c r="H46" s="45">
        <f t="shared" ca="1" si="22"/>
        <v>0.69316081330868762</v>
      </c>
      <c r="I46" s="28"/>
    </row>
    <row r="47" spans="1:9" s="3" customFormat="1">
      <c r="A47" s="35"/>
      <c r="B47" s="43" t="s">
        <v>7</v>
      </c>
      <c r="C47" s="127">
        <v>73</v>
      </c>
      <c r="D47" s="127">
        <v>70</v>
      </c>
      <c r="E47" s="37">
        <f t="shared" si="5"/>
        <v>143</v>
      </c>
      <c r="F47" s="45">
        <f ca="1">C47/OFFSET(C47,3,0)</f>
        <v>0.25886524822695034</v>
      </c>
      <c r="G47" s="45">
        <f t="shared" ref="G47:H47" ca="1" si="23">D47/OFFSET(D47,3,0)</f>
        <v>0.27027027027027029</v>
      </c>
      <c r="H47" s="45">
        <f t="shared" ca="1" si="23"/>
        <v>0.26432532347504623</v>
      </c>
      <c r="I47" s="28"/>
    </row>
    <row r="48" spans="1:9" s="3" customFormat="1">
      <c r="A48" s="35"/>
      <c r="B48" s="43" t="s">
        <v>8</v>
      </c>
      <c r="C48" s="127">
        <v>13</v>
      </c>
      <c r="D48" s="127">
        <v>3</v>
      </c>
      <c r="E48" s="37">
        <f t="shared" si="5"/>
        <v>16</v>
      </c>
      <c r="F48" s="45">
        <f ca="1">C48/OFFSET(C48,2,0)</f>
        <v>4.6099290780141841E-2</v>
      </c>
      <c r="G48" s="45">
        <f t="shared" ref="G48:H48" ca="1" si="24">D48/OFFSET(D48,2,0)</f>
        <v>1.1583011583011582E-2</v>
      </c>
      <c r="H48" s="45">
        <f t="shared" ca="1" si="24"/>
        <v>2.9574861367837338E-2</v>
      </c>
      <c r="I48" s="28"/>
    </row>
    <row r="49" spans="1:9" s="3" customFormat="1" ht="14.4">
      <c r="A49" s="35"/>
      <c r="B49" s="43" t="s">
        <v>9</v>
      </c>
      <c r="C49" s="127">
        <v>7</v>
      </c>
      <c r="D49" s="127">
        <v>0</v>
      </c>
      <c r="E49" s="37">
        <f t="shared" si="5"/>
        <v>7</v>
      </c>
      <c r="F49" s="45">
        <f ca="1">C49/OFFSET(C49,1,0)</f>
        <v>2.4822695035460994E-2</v>
      </c>
      <c r="G49" s="45">
        <f t="shared" ref="G49:H49" ca="1" si="25">D49/OFFSET(D49,1,0)</f>
        <v>0</v>
      </c>
      <c r="H49" s="50">
        <f t="shared" ca="1" si="25"/>
        <v>1.2939001848428836E-2</v>
      </c>
      <c r="I49" s="65"/>
    </row>
    <row r="50" spans="1:9" s="3" customFormat="1">
      <c r="A50" s="35" t="s">
        <v>27</v>
      </c>
      <c r="B50" s="33" t="s">
        <v>28</v>
      </c>
      <c r="C50" s="34">
        <f>SUM(C46:C49)</f>
        <v>282</v>
      </c>
      <c r="D50" s="34">
        <f>SUM(D46:D49)</f>
        <v>259</v>
      </c>
      <c r="E50" s="37">
        <f t="shared" si="5"/>
        <v>541</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v>0</v>
      </c>
      <c r="D53" s="70">
        <v>0</v>
      </c>
      <c r="E53" s="37">
        <f t="shared" si="5"/>
        <v>0</v>
      </c>
      <c r="F53" s="45">
        <f ca="1">C53/OFFSET(C53,4,0)</f>
        <v>0</v>
      </c>
      <c r="G53" s="45" t="e">
        <f t="shared" ref="G53:H53" ca="1" si="26">D53/OFFSET(D53,4,0)</f>
        <v>#DIV/0!</v>
      </c>
      <c r="H53" s="45">
        <f t="shared" ca="1" si="26"/>
        <v>0</v>
      </c>
      <c r="I53" s="65"/>
    </row>
    <row r="54" spans="1:9" s="3" customFormat="1">
      <c r="A54" s="35"/>
      <c r="B54" s="43" t="s">
        <v>7</v>
      </c>
      <c r="C54" s="48">
        <v>1</v>
      </c>
      <c r="D54" s="48">
        <v>0</v>
      </c>
      <c r="E54" s="37">
        <f t="shared" si="5"/>
        <v>1</v>
      </c>
      <c r="F54" s="45">
        <f ca="1">C54/OFFSET(C54,3,0)</f>
        <v>0.5</v>
      </c>
      <c r="G54" s="45" t="e">
        <f t="shared" ref="G54:H54" ca="1" si="27">D54/OFFSET(D54,3,0)</f>
        <v>#DIV/0!</v>
      </c>
      <c r="H54" s="45">
        <f t="shared" ca="1" si="27"/>
        <v>0.5</v>
      </c>
      <c r="I54" s="28"/>
    </row>
    <row r="55" spans="1:9" s="3" customFormat="1">
      <c r="A55" s="35"/>
      <c r="B55" s="43" t="s">
        <v>8</v>
      </c>
      <c r="C55" s="48">
        <v>0</v>
      </c>
      <c r="D55" s="48">
        <v>0</v>
      </c>
      <c r="E55" s="37">
        <f t="shared" si="5"/>
        <v>0</v>
      </c>
      <c r="F55" s="45">
        <f ca="1">C55/OFFSET(C55,2,0)</f>
        <v>0</v>
      </c>
      <c r="G55" s="45" t="e">
        <f t="shared" ref="G55:H55" ca="1" si="28">D55/OFFSET(D55,2,0)</f>
        <v>#DIV/0!</v>
      </c>
      <c r="H55" s="45">
        <f t="shared" ca="1" si="28"/>
        <v>0</v>
      </c>
      <c r="I55" s="71"/>
    </row>
    <row r="56" spans="1:9" s="3" customFormat="1">
      <c r="A56" s="35"/>
      <c r="B56" s="43" t="s">
        <v>9</v>
      </c>
      <c r="C56" s="72">
        <v>1</v>
      </c>
      <c r="D56" s="72">
        <v>0</v>
      </c>
      <c r="E56" s="37">
        <f t="shared" si="5"/>
        <v>1</v>
      </c>
      <c r="F56" s="45">
        <f ca="1">C56/OFFSET(C56,1,0)</f>
        <v>0.5</v>
      </c>
      <c r="G56" s="45" t="e">
        <f t="shared" ref="G56:H56" ca="1" si="29">D56/OFFSET(D56,1,0)</f>
        <v>#DIV/0!</v>
      </c>
      <c r="H56" s="50">
        <f t="shared" ca="1" si="29"/>
        <v>0.5</v>
      </c>
      <c r="I56" s="28"/>
    </row>
    <row r="57" spans="1:9" s="3" customFormat="1">
      <c r="A57" s="35" t="s">
        <v>29</v>
      </c>
      <c r="B57" s="33" t="s">
        <v>30</v>
      </c>
      <c r="C57" s="34">
        <f>SUM(C53:C56)</f>
        <v>2</v>
      </c>
      <c r="D57" s="34">
        <f>SUM(D53:D56)</f>
        <v>0</v>
      </c>
      <c r="E57" s="37">
        <f t="shared" si="5"/>
        <v>2</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v>0</v>
      </c>
      <c r="D62" s="78">
        <v>0</v>
      </c>
      <c r="E62" s="37">
        <f t="shared" si="5"/>
        <v>0</v>
      </c>
      <c r="F62" s="45">
        <f ca="1">C62/OFFSET(C62,4,0)</f>
        <v>0</v>
      </c>
      <c r="G62" s="45" t="e">
        <f t="shared" ref="G62:H62" ca="1" si="30">D62/OFFSET(D62,4,0)</f>
        <v>#DIV/0!</v>
      </c>
      <c r="H62" s="45">
        <f t="shared" ca="1" si="30"/>
        <v>0</v>
      </c>
      <c r="I62" s="68"/>
    </row>
    <row r="63" spans="1:9" s="3" customFormat="1">
      <c r="A63" s="35" t="s">
        <v>35</v>
      </c>
      <c r="B63" s="77" t="s">
        <v>36</v>
      </c>
      <c r="C63" s="78">
        <v>0</v>
      </c>
      <c r="D63" s="78">
        <v>0</v>
      </c>
      <c r="E63" s="37">
        <f t="shared" si="5"/>
        <v>0</v>
      </c>
      <c r="F63" s="45">
        <f ca="1">C63/OFFSET(C63,3,0)</f>
        <v>0</v>
      </c>
      <c r="G63" s="45" t="e">
        <f t="shared" ref="G63:H63" ca="1" si="31">D63/OFFSET(D63,3,0)</f>
        <v>#DIV/0!</v>
      </c>
      <c r="H63" s="45">
        <f t="shared" ca="1" si="31"/>
        <v>0</v>
      </c>
      <c r="I63" s="28"/>
    </row>
    <row r="64" spans="1:9" s="3" customFormat="1">
      <c r="A64" s="35" t="s">
        <v>37</v>
      </c>
      <c r="B64" s="77" t="s">
        <v>38</v>
      </c>
      <c r="C64" s="78">
        <v>2</v>
      </c>
      <c r="D64" s="78">
        <v>0</v>
      </c>
      <c r="E64" s="37">
        <f t="shared" si="5"/>
        <v>2</v>
      </c>
      <c r="F64" s="45">
        <f ca="1">C64/OFFSET(C64,2,0)</f>
        <v>0.5</v>
      </c>
      <c r="G64" s="45" t="e">
        <f t="shared" ref="G64:H64" ca="1" si="32">D64/OFFSET(D64,2,0)</f>
        <v>#DIV/0!</v>
      </c>
      <c r="H64" s="45">
        <f t="shared" ca="1" si="32"/>
        <v>0.5</v>
      </c>
    </row>
    <row r="65" spans="1:11" s="3" customFormat="1">
      <c r="A65" s="35" t="s">
        <v>39</v>
      </c>
      <c r="B65" s="77" t="s">
        <v>40</v>
      </c>
      <c r="C65" s="78">
        <v>2</v>
      </c>
      <c r="D65" s="78">
        <v>0</v>
      </c>
      <c r="E65" s="37">
        <f t="shared" si="5"/>
        <v>2</v>
      </c>
      <c r="F65" s="45">
        <f ca="1">C65/OFFSET(C65,1,0)</f>
        <v>0.5</v>
      </c>
      <c r="G65" s="45" t="e">
        <f t="shared" ref="G65:H65" ca="1" si="33">D65/OFFSET(D65,1,0)</f>
        <v>#DIV/0!</v>
      </c>
      <c r="H65" s="50">
        <f t="shared" ca="1" si="33"/>
        <v>0.5</v>
      </c>
    </row>
    <row r="66" spans="1:11" s="3" customFormat="1">
      <c r="A66" s="35" t="s">
        <v>41</v>
      </c>
      <c r="B66" s="52" t="s">
        <v>55</v>
      </c>
      <c r="C66" s="34">
        <f>SUM(C62:C65)</f>
        <v>4</v>
      </c>
      <c r="D66" s="34">
        <f>SUM(D62:D65)</f>
        <v>0</v>
      </c>
      <c r="E66" s="37">
        <f t="shared" si="5"/>
        <v>4</v>
      </c>
      <c r="F66" s="45">
        <f>C66/C33</f>
        <v>1.2539184952978056E-2</v>
      </c>
      <c r="G66" s="45">
        <f t="shared" ref="G66:H66" si="34">D66/D33</f>
        <v>0</v>
      </c>
      <c r="H66" s="45">
        <f t="shared" si="34"/>
        <v>6.7911714770797962E-3</v>
      </c>
    </row>
    <row r="67" spans="1:11" s="3" customFormat="1">
      <c r="A67" s="53" t="s">
        <v>42</v>
      </c>
      <c r="B67" s="54" t="s">
        <v>21</v>
      </c>
      <c r="C67" s="55"/>
      <c r="D67" s="55"/>
      <c r="E67" s="37">
        <f t="shared" si="5"/>
        <v>0</v>
      </c>
      <c r="F67" s="2"/>
      <c r="G67" s="28"/>
      <c r="H67" s="28"/>
    </row>
    <row r="68" spans="1:11" s="3" customFormat="1" ht="14.4">
      <c r="A68" s="35" t="s">
        <v>43</v>
      </c>
      <c r="B68" s="33" t="s">
        <v>44</v>
      </c>
      <c r="C68" s="34">
        <f>C66-C67</f>
        <v>4</v>
      </c>
      <c r="D68" s="34">
        <f>D66-D67</f>
        <v>0</v>
      </c>
      <c r="E68" s="37">
        <f t="shared" si="5"/>
        <v>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323</v>
      </c>
      <c r="D70" s="47">
        <f>D43+D50+D57+D59+D60+D68</f>
        <v>266</v>
      </c>
      <c r="E70" s="37">
        <f t="shared" si="5"/>
        <v>589</v>
      </c>
      <c r="F70" s="2"/>
      <c r="G70" s="80"/>
      <c r="H70" s="68"/>
    </row>
    <row r="71" spans="1:11" s="3" customFormat="1">
      <c r="A71" s="35"/>
      <c r="B71" s="81"/>
      <c r="C71" s="48"/>
      <c r="D71" s="48"/>
      <c r="E71" s="37"/>
      <c r="F71" s="2"/>
      <c r="G71" s="28"/>
      <c r="H71" s="28"/>
    </row>
    <row r="72" spans="1:11" s="3" customFormat="1" ht="14.4">
      <c r="A72" s="35" t="s">
        <v>47</v>
      </c>
      <c r="B72" s="33" t="s">
        <v>48</v>
      </c>
      <c r="C72" s="34">
        <v>0</v>
      </c>
      <c r="D72" s="34">
        <v>8</v>
      </c>
      <c r="E72" s="37">
        <f t="shared" si="5"/>
        <v>8</v>
      </c>
      <c r="F72" s="24"/>
      <c r="G72" s="82"/>
      <c r="H72" s="83"/>
    </row>
    <row r="73" spans="1:11" s="3" customFormat="1">
      <c r="A73" s="35"/>
      <c r="B73" s="81"/>
      <c r="C73" s="48"/>
      <c r="D73" s="48"/>
      <c r="E73" s="37"/>
      <c r="F73" s="2"/>
      <c r="G73" s="28"/>
      <c r="H73" s="28"/>
      <c r="I73" s="28"/>
    </row>
    <row r="74" spans="1:11" s="3" customFormat="1">
      <c r="A74" s="35" t="s">
        <v>49</v>
      </c>
      <c r="B74" s="33" t="s">
        <v>50</v>
      </c>
      <c r="C74" s="37">
        <f>C70+C72</f>
        <v>323</v>
      </c>
      <c r="D74" s="37">
        <f>D70+D72</f>
        <v>274</v>
      </c>
      <c r="E74" s="37">
        <f>D74+C74</f>
        <v>597</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69</v>
      </c>
      <c r="D76" s="86">
        <v>103</v>
      </c>
      <c r="E76" s="37">
        <f>D76+C76</f>
        <v>172</v>
      </c>
      <c r="F76" s="2"/>
      <c r="G76" s="28"/>
      <c r="H76" s="28"/>
      <c r="I76" s="28"/>
    </row>
    <row r="77" spans="1:11" s="3" customFormat="1" ht="30.75" customHeight="1">
      <c r="A77" s="143" t="s">
        <v>56</v>
      </c>
      <c r="B77" s="144"/>
      <c r="C77" s="87">
        <f>C6+C33-C67-C74</f>
        <v>69</v>
      </c>
      <c r="D77" s="87">
        <f>D6+D33-D67-D74</f>
        <v>103</v>
      </c>
      <c r="E77" s="88">
        <f>(E6+E33)-(E67+E74)</f>
        <v>172</v>
      </c>
      <c r="F77" s="2"/>
      <c r="G77" s="28"/>
      <c r="H77" s="28"/>
      <c r="I77" s="28"/>
    </row>
    <row r="78" spans="1:11" s="117" customFormat="1" ht="37.799999999999997" customHeight="1">
      <c r="A78" s="113"/>
      <c r="B78" s="113" t="s">
        <v>104</v>
      </c>
      <c r="C78" s="114">
        <f>(C43+C59+C50)/(C43+C59+C68+C50+C72)</f>
        <v>0.98753894080996885</v>
      </c>
      <c r="D78" s="114">
        <f t="shared" ref="D78:E78" si="35">(D43+D59+D50)/(D43+D59+D68+D50+D72)</f>
        <v>0.97080291970802923</v>
      </c>
      <c r="E78" s="114">
        <f t="shared" si="35"/>
        <v>0.9798319327731092</v>
      </c>
      <c r="F78" s="115"/>
      <c r="G78" s="116"/>
      <c r="H78" s="116"/>
      <c r="I78" s="116"/>
    </row>
    <row r="79" spans="1:11" s="117" customFormat="1" ht="42" customHeight="1">
      <c r="A79" s="113"/>
      <c r="B79" s="113" t="s">
        <v>105</v>
      </c>
      <c r="C79" s="114">
        <f>(C43+C59+C50)/(C43+C59+C72+C66+C50)</f>
        <v>0.98753894080996885</v>
      </c>
      <c r="D79" s="114">
        <f t="shared" ref="D79:E79" si="36">(D43+D59+D50)/(D43+D59+D72+D66+D50)</f>
        <v>0.97080291970802923</v>
      </c>
      <c r="E79" s="114">
        <f t="shared" si="36"/>
        <v>0.9798319327731092</v>
      </c>
      <c r="F79" s="118"/>
      <c r="G79" s="116"/>
      <c r="H79" s="116"/>
      <c r="I79" s="116"/>
    </row>
    <row r="80" spans="1:11" s="120" customFormat="1" ht="16.2" customHeight="1">
      <c r="A80" s="113"/>
      <c r="B80" s="119" t="s">
        <v>106</v>
      </c>
      <c r="C80" s="114">
        <f>C59/C35</f>
        <v>0</v>
      </c>
      <c r="D80" s="114">
        <f t="shared" ref="D80:E80" si="37">D59/D35</f>
        <v>0</v>
      </c>
      <c r="E80" s="114">
        <f t="shared" si="37"/>
        <v>0</v>
      </c>
      <c r="F80" s="118"/>
      <c r="G80" s="116"/>
      <c r="H80" s="116"/>
      <c r="I80" s="116"/>
      <c r="J80" s="117"/>
      <c r="K80" s="117"/>
    </row>
    <row r="81" spans="1:11" s="120" customFormat="1" ht="16.2" customHeight="1">
      <c r="A81" s="113"/>
      <c r="B81" s="119" t="s">
        <v>107</v>
      </c>
      <c r="C81" s="114">
        <f>D66/E66</f>
        <v>0</v>
      </c>
      <c r="D81" s="114"/>
      <c r="E81" s="114"/>
      <c r="F81" s="118"/>
      <c r="G81" s="116"/>
      <c r="H81" s="116"/>
      <c r="I81" s="116"/>
      <c r="J81" s="117"/>
      <c r="K81" s="117"/>
    </row>
    <row r="82" spans="1:11" s="120" customFormat="1" ht="16.2" customHeight="1">
      <c r="A82" s="113"/>
      <c r="B82" s="119" t="s">
        <v>102</v>
      </c>
      <c r="C82" s="121">
        <f>C26/C35</f>
        <v>0.2507836990595611</v>
      </c>
      <c r="D82" s="121">
        <f t="shared" ref="D82:E82" si="38">D26/D35</f>
        <v>1.8518518518518517E-2</v>
      </c>
      <c r="E82" s="121">
        <f t="shared" si="38"/>
        <v>0.14431239388794567</v>
      </c>
      <c r="F82" s="118"/>
      <c r="G82" s="116"/>
      <c r="H82" s="116"/>
      <c r="I82" s="116"/>
      <c r="J82" s="117"/>
      <c r="K82" s="117"/>
    </row>
    <row r="83" spans="1:11" s="120" customFormat="1" ht="16.2" customHeight="1">
      <c r="A83" s="113"/>
      <c r="B83" s="119" t="s">
        <v>108</v>
      </c>
      <c r="C83" s="121">
        <f>(C43+C50+C59)/(C6+C33)</f>
        <v>0.80867346938775508</v>
      </c>
      <c r="D83" s="121">
        <f t="shared" ref="D83:E83" si="39">(D43+D50+D59)/(D6+D33)</f>
        <v>0.70557029177718833</v>
      </c>
      <c r="E83" s="121">
        <f t="shared" si="39"/>
        <v>0.75812743823146944</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0.9876160990712074</v>
      </c>
      <c r="D93" s="1" t="s">
        <v>66</v>
      </c>
      <c r="E93" s="95">
        <f>(D74-D68)/D74</f>
        <v>1</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6"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132</v>
      </c>
      <c r="D1" s="13"/>
      <c r="E1" s="13"/>
      <c r="F1" s="2" t="s">
        <v>90</v>
      </c>
      <c r="G1" s="22"/>
      <c r="H1" s="23"/>
      <c r="I1" s="23"/>
    </row>
    <row r="2" spans="1:9" s="3" customFormat="1" ht="15.6">
      <c r="A2" s="13"/>
      <c r="B2" s="21" t="s">
        <v>91</v>
      </c>
      <c r="C2" s="13" t="s">
        <v>121</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69</v>
      </c>
      <c r="D6" s="36">
        <v>103</v>
      </c>
      <c r="E6" s="37">
        <f>D6+C6</f>
        <v>172</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105</v>
      </c>
      <c r="D10" s="44">
        <v>168</v>
      </c>
      <c r="E10" s="37">
        <f>D10+C10</f>
        <v>273</v>
      </c>
      <c r="F10" s="45">
        <f ca="1">C10/OFFSET(C10,4,0)</f>
        <v>0.660377358490566</v>
      </c>
      <c r="G10" s="45">
        <f t="shared" ref="G10:H10" ca="1" si="0">D10/OFFSET(D10,4,0)</f>
        <v>0.60649819494584833</v>
      </c>
      <c r="H10" s="45">
        <f t="shared" ca="1" si="0"/>
        <v>0.62614678899082565</v>
      </c>
      <c r="I10" s="26"/>
    </row>
    <row r="11" spans="1:9" s="3" customFormat="1">
      <c r="A11" s="35"/>
      <c r="B11" s="43" t="s">
        <v>7</v>
      </c>
      <c r="C11" s="44">
        <v>38</v>
      </c>
      <c r="D11" s="44">
        <v>106</v>
      </c>
      <c r="E11" s="37">
        <f t="shared" ref="E11:E14" si="1">D11+C11</f>
        <v>144</v>
      </c>
      <c r="F11" s="45">
        <f ca="1">C11/OFFSET(C11,3,0)</f>
        <v>0.2389937106918239</v>
      </c>
      <c r="G11" s="45">
        <f t="shared" ref="G11:H11" ca="1" si="2">D11/OFFSET(D11,3,0)</f>
        <v>0.38267148014440433</v>
      </c>
      <c r="H11" s="45">
        <f t="shared" ca="1" si="2"/>
        <v>0.33027522935779818</v>
      </c>
      <c r="I11" s="28"/>
    </row>
    <row r="12" spans="1:9" s="3" customFormat="1">
      <c r="A12" s="35"/>
      <c r="B12" s="43" t="s">
        <v>8</v>
      </c>
      <c r="C12" s="44">
        <v>9</v>
      </c>
      <c r="D12" s="44">
        <v>2</v>
      </c>
      <c r="E12" s="37">
        <f t="shared" si="1"/>
        <v>11</v>
      </c>
      <c r="F12" s="45">
        <f ca="1">C12/OFFSET(C12,2,0)</f>
        <v>5.6603773584905662E-2</v>
      </c>
      <c r="G12" s="45">
        <f t="shared" ref="G12:H12" ca="1" si="3">D12/OFFSET(D12,2,0)</f>
        <v>7.2202166064981952E-3</v>
      </c>
      <c r="H12" s="45">
        <f t="shared" ca="1" si="3"/>
        <v>2.5229357798165139E-2</v>
      </c>
      <c r="I12" s="28"/>
    </row>
    <row r="13" spans="1:9" s="3" customFormat="1">
      <c r="A13" s="35"/>
      <c r="B13" s="43" t="s">
        <v>9</v>
      </c>
      <c r="C13" s="44">
        <v>7</v>
      </c>
      <c r="D13" s="44">
        <v>1</v>
      </c>
      <c r="E13" s="37">
        <f t="shared" si="1"/>
        <v>8</v>
      </c>
      <c r="F13" s="45">
        <f ca="1">C13/OFFSET(C13,1,0)</f>
        <v>4.40251572327044E-2</v>
      </c>
      <c r="G13" s="45">
        <f t="shared" ref="G13:H13" ca="1" si="4">D13/OFFSET(D13,1,0)</f>
        <v>3.6101083032490976E-3</v>
      </c>
      <c r="H13" s="45">
        <f t="shared" ca="1" si="4"/>
        <v>1.834862385321101E-2</v>
      </c>
      <c r="I13" s="28"/>
    </row>
    <row r="14" spans="1:9" s="3" customFormat="1">
      <c r="A14" s="35" t="s">
        <v>10</v>
      </c>
      <c r="B14" s="46" t="s">
        <v>11</v>
      </c>
      <c r="C14" s="47">
        <f>SUM(C10:C13)</f>
        <v>159</v>
      </c>
      <c r="D14" s="47">
        <f>SUM(D10:D13)</f>
        <v>277</v>
      </c>
      <c r="E14" s="37">
        <f t="shared" si="1"/>
        <v>436</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v>9</v>
      </c>
      <c r="D22" s="51">
        <v>11</v>
      </c>
      <c r="E22" s="37">
        <f t="shared" si="5"/>
        <v>20</v>
      </c>
      <c r="F22" s="45">
        <f ca="1">C22/OFFSET(C22,4,0)</f>
        <v>0.27272727272727271</v>
      </c>
      <c r="G22" s="45">
        <f t="shared" ref="G22:H22" ca="1" si="10">D22/OFFSET(D22,4,0)</f>
        <v>0.6470588235294118</v>
      </c>
      <c r="H22" s="45">
        <f t="shared" ca="1" si="10"/>
        <v>0.4</v>
      </c>
      <c r="I22" s="49"/>
    </row>
    <row r="23" spans="1:9" s="3" customFormat="1">
      <c r="A23" s="35"/>
      <c r="B23" s="43" t="s">
        <v>7</v>
      </c>
      <c r="C23" s="51">
        <v>12</v>
      </c>
      <c r="D23" s="51">
        <v>6</v>
      </c>
      <c r="E23" s="37">
        <f t="shared" si="5"/>
        <v>18</v>
      </c>
      <c r="F23" s="45">
        <f ca="1">C23/OFFSET(C23,3,0)</f>
        <v>0.36363636363636365</v>
      </c>
      <c r="G23" s="45">
        <f t="shared" ref="G23:H23" ca="1" si="11">D23/OFFSET(D23,3,0)</f>
        <v>0.35294117647058826</v>
      </c>
      <c r="H23" s="45">
        <f t="shared" ca="1" si="11"/>
        <v>0.36</v>
      </c>
      <c r="I23" s="28"/>
    </row>
    <row r="24" spans="1:9" s="3" customFormat="1">
      <c r="A24" s="35"/>
      <c r="B24" s="43" t="s">
        <v>8</v>
      </c>
      <c r="C24" s="51">
        <v>8</v>
      </c>
      <c r="D24" s="51">
        <v>0</v>
      </c>
      <c r="E24" s="37">
        <f t="shared" si="5"/>
        <v>8</v>
      </c>
      <c r="F24" s="45">
        <f ca="1">C24/OFFSET(C24,2,0)</f>
        <v>0.24242424242424243</v>
      </c>
      <c r="G24" s="45">
        <f t="shared" ref="G24:H24" ca="1" si="12">D24/OFFSET(D24,2,0)</f>
        <v>0</v>
      </c>
      <c r="H24" s="45">
        <f t="shared" ca="1" si="12"/>
        <v>0.16</v>
      </c>
      <c r="I24" s="28"/>
    </row>
    <row r="25" spans="1:9" s="3" customFormat="1">
      <c r="A25" s="35"/>
      <c r="B25" s="43" t="s">
        <v>9</v>
      </c>
      <c r="C25" s="51">
        <v>4</v>
      </c>
      <c r="D25" s="51">
        <v>0</v>
      </c>
      <c r="E25" s="37">
        <f t="shared" si="5"/>
        <v>4</v>
      </c>
      <c r="F25" s="45">
        <f ca="1">C25/OFFSET(C25,1,0)</f>
        <v>0.12121212121212122</v>
      </c>
      <c r="G25" s="45">
        <f t="shared" ref="G25:H25" ca="1" si="13">D25/OFFSET(D25,1,0)</f>
        <v>0</v>
      </c>
      <c r="H25" s="50">
        <f t="shared" ca="1" si="13"/>
        <v>0.08</v>
      </c>
      <c r="I25" s="28"/>
    </row>
    <row r="26" spans="1:9" s="3" customFormat="1">
      <c r="A26" s="35" t="s">
        <v>14</v>
      </c>
      <c r="B26" s="46" t="s">
        <v>15</v>
      </c>
      <c r="C26" s="37">
        <f>SUM(C22:C25)</f>
        <v>33</v>
      </c>
      <c r="D26" s="37">
        <f>SUM(D22:D25)</f>
        <v>17</v>
      </c>
      <c r="E26" s="37">
        <f t="shared" si="5"/>
        <v>50</v>
      </c>
      <c r="F26" s="45"/>
      <c r="G26" s="45"/>
      <c r="H26" s="45"/>
      <c r="I26" s="28"/>
    </row>
    <row r="27" spans="1:9" s="3" customFormat="1">
      <c r="A27" s="35"/>
      <c r="B27" s="40" t="s">
        <v>16</v>
      </c>
      <c r="C27" s="48"/>
      <c r="D27" s="48"/>
      <c r="E27" s="37"/>
      <c r="F27" s="2"/>
      <c r="G27" s="28"/>
      <c r="H27" s="28"/>
      <c r="I27" s="28"/>
    </row>
    <row r="28" spans="1:9" s="3" customFormat="1">
      <c r="A28" s="35"/>
      <c r="B28" s="43" t="s">
        <v>6</v>
      </c>
      <c r="C28" s="48">
        <v>24</v>
      </c>
      <c r="D28" s="48">
        <v>0</v>
      </c>
      <c r="E28" s="37">
        <f t="shared" si="5"/>
        <v>24</v>
      </c>
      <c r="F28" s="45">
        <f ca="1">C28/OFFSET(C28,4,0)</f>
        <v>0.47058823529411764</v>
      </c>
      <c r="G28" s="45" t="e">
        <f t="shared" ref="G28:H28" ca="1" si="14">D28/OFFSET(D28,4,0)</f>
        <v>#DIV/0!</v>
      </c>
      <c r="H28" s="45">
        <f t="shared" ca="1" si="14"/>
        <v>0.47058823529411764</v>
      </c>
      <c r="I28" s="28"/>
    </row>
    <row r="29" spans="1:9" s="3" customFormat="1" ht="15.6">
      <c r="A29" s="35"/>
      <c r="B29" s="43" t="s">
        <v>7</v>
      </c>
      <c r="C29" s="48">
        <v>20</v>
      </c>
      <c r="D29" s="48">
        <v>0</v>
      </c>
      <c r="E29" s="37">
        <f t="shared" si="5"/>
        <v>20</v>
      </c>
      <c r="F29" s="45">
        <f ca="1">C29/OFFSET(C29,3,0)</f>
        <v>0.39215686274509803</v>
      </c>
      <c r="G29" s="45" t="e">
        <f t="shared" ref="G29:H29" ca="1" si="15">D29/OFFSET(D29,3,0)</f>
        <v>#DIV/0!</v>
      </c>
      <c r="H29" s="45">
        <f t="shared" ca="1" si="15"/>
        <v>0.39215686274509803</v>
      </c>
      <c r="I29" s="26"/>
    </row>
    <row r="30" spans="1:9" s="3" customFormat="1">
      <c r="A30" s="35"/>
      <c r="B30" s="43" t="s">
        <v>8</v>
      </c>
      <c r="C30" s="48">
        <v>1</v>
      </c>
      <c r="D30" s="48">
        <v>0</v>
      </c>
      <c r="E30" s="37">
        <f t="shared" si="5"/>
        <v>1</v>
      </c>
      <c r="F30" s="45">
        <f ca="1">C30/OFFSET(C30,2,0)</f>
        <v>1.9607843137254902E-2</v>
      </c>
      <c r="G30" s="45" t="e">
        <f t="shared" ref="G30:H30" ca="1" si="16">D30/OFFSET(D30,2,0)</f>
        <v>#DIV/0!</v>
      </c>
      <c r="H30" s="45">
        <f t="shared" ca="1" si="16"/>
        <v>1.9607843137254902E-2</v>
      </c>
      <c r="I30" s="28"/>
    </row>
    <row r="31" spans="1:9" s="3" customFormat="1" ht="15.6">
      <c r="A31" s="35"/>
      <c r="B31" s="43" t="s">
        <v>9</v>
      </c>
      <c r="C31" s="48">
        <v>6</v>
      </c>
      <c r="D31" s="48">
        <v>0</v>
      </c>
      <c r="E31" s="37">
        <f t="shared" si="5"/>
        <v>6</v>
      </c>
      <c r="F31" s="45">
        <f ca="1">C31/OFFSET(C31,1,0)</f>
        <v>0.11764705882352941</v>
      </c>
      <c r="G31" s="45" t="e">
        <f t="shared" ref="G31:H31" ca="1" si="17">D31/OFFSET(D31,1,0)</f>
        <v>#DIV/0!</v>
      </c>
      <c r="H31" s="50">
        <f t="shared" ca="1" si="17"/>
        <v>0.11764705882352941</v>
      </c>
      <c r="I31" s="26"/>
    </row>
    <row r="32" spans="1:9" s="3" customFormat="1">
      <c r="A32" s="35" t="s">
        <v>17</v>
      </c>
      <c r="B32" s="46" t="s">
        <v>18</v>
      </c>
      <c r="C32" s="37">
        <f>SUM(C28:C31)</f>
        <v>51</v>
      </c>
      <c r="D32" s="37">
        <f>SUM(D28:D31)</f>
        <v>0</v>
      </c>
      <c r="E32" s="37">
        <f t="shared" si="5"/>
        <v>51</v>
      </c>
      <c r="F32" s="2"/>
      <c r="G32" s="28"/>
      <c r="H32" s="28"/>
      <c r="I32" s="28"/>
    </row>
    <row r="33" spans="1:9" s="3" customFormat="1">
      <c r="A33" s="35" t="s">
        <v>19</v>
      </c>
      <c r="B33" s="52" t="s">
        <v>54</v>
      </c>
      <c r="C33" s="34">
        <f>C14+C20+C26+C32</f>
        <v>243</v>
      </c>
      <c r="D33" s="34">
        <f>D14+D20+D26+D32</f>
        <v>294</v>
      </c>
      <c r="E33" s="37">
        <f t="shared" si="5"/>
        <v>537</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243</v>
      </c>
      <c r="D35" s="34">
        <f>D33-D34</f>
        <v>294</v>
      </c>
      <c r="E35" s="37">
        <f t="shared" si="5"/>
        <v>537</v>
      </c>
      <c r="F35" s="24"/>
      <c r="G35" s="57"/>
      <c r="H35" s="58"/>
      <c r="I35" s="57"/>
    </row>
    <row r="36" spans="1:9" s="3" customFormat="1" ht="16.2" thickBot="1">
      <c r="A36" s="59"/>
      <c r="B36" s="60"/>
      <c r="C36" s="48"/>
      <c r="D36" s="48"/>
      <c r="E36" s="37"/>
      <c r="F36" s="24"/>
      <c r="G36" s="49"/>
      <c r="H36" s="26"/>
      <c r="I36" s="38"/>
    </row>
    <row r="37" spans="1:9" s="3" customFormat="1" ht="13.8" thickTop="1">
      <c r="A37" s="61"/>
      <c r="B37" s="62" t="s">
        <v>117</v>
      </c>
      <c r="C37" s="48"/>
      <c r="D37" s="48"/>
      <c r="E37" s="37"/>
      <c r="F37" s="2"/>
      <c r="G37" s="28"/>
      <c r="H37" s="28"/>
      <c r="I37" s="28"/>
    </row>
    <row r="38" spans="1:9" s="3" customFormat="1" ht="15.6">
      <c r="A38" s="35"/>
      <c r="B38" s="33" t="s">
        <v>118</v>
      </c>
      <c r="C38" s="48"/>
      <c r="D38" s="48"/>
      <c r="E38" s="37"/>
      <c r="F38" s="24"/>
      <c r="G38" s="26"/>
      <c r="H38" s="38"/>
      <c r="I38" s="38"/>
    </row>
    <row r="39" spans="1:9" s="3" customFormat="1">
      <c r="A39" s="35"/>
      <c r="B39" s="43" t="s">
        <v>6</v>
      </c>
      <c r="C39" s="63">
        <v>20</v>
      </c>
      <c r="D39" s="63">
        <v>3</v>
      </c>
      <c r="E39" s="37">
        <f t="shared" si="5"/>
        <v>23</v>
      </c>
      <c r="F39" s="45">
        <f ca="1">C39/OFFSET(C39,4,0)</f>
        <v>0.37735849056603776</v>
      </c>
      <c r="G39" s="45">
        <f t="shared" ref="G39:H39" ca="1" si="18">D39/OFFSET(D39,4,0)</f>
        <v>0.42857142857142855</v>
      </c>
      <c r="H39" s="45">
        <f t="shared" ca="1" si="18"/>
        <v>0.38333333333333336</v>
      </c>
      <c r="I39" s="28"/>
    </row>
    <row r="40" spans="1:9" s="3" customFormat="1">
      <c r="A40" s="35"/>
      <c r="B40" s="43" t="s">
        <v>7</v>
      </c>
      <c r="C40" s="63">
        <v>16</v>
      </c>
      <c r="D40" s="63">
        <v>4</v>
      </c>
      <c r="E40" s="37">
        <f t="shared" si="5"/>
        <v>20</v>
      </c>
      <c r="F40" s="45">
        <f ca="1">C40/OFFSET(C40,3,0)</f>
        <v>0.30188679245283018</v>
      </c>
      <c r="G40" s="45">
        <f t="shared" ref="G40:H40" ca="1" si="19">D40/OFFSET(D40,3,0)</f>
        <v>0.5714285714285714</v>
      </c>
      <c r="H40" s="45">
        <f t="shared" ca="1" si="19"/>
        <v>0.33333333333333331</v>
      </c>
      <c r="I40" s="28"/>
    </row>
    <row r="41" spans="1:9" s="3" customFormat="1">
      <c r="A41" s="35"/>
      <c r="B41" s="43" t="s">
        <v>8</v>
      </c>
      <c r="C41" s="63">
        <v>4</v>
      </c>
      <c r="D41" s="63">
        <v>0</v>
      </c>
      <c r="E41" s="37">
        <f t="shared" si="5"/>
        <v>4</v>
      </c>
      <c r="F41" s="45">
        <f ca="1">C41/OFFSET(C41,2,0)</f>
        <v>7.5471698113207544E-2</v>
      </c>
      <c r="G41" s="45">
        <f t="shared" ref="G41:H41" ca="1" si="20">D41/OFFSET(D41,2,0)</f>
        <v>0</v>
      </c>
      <c r="H41" s="45">
        <f t="shared" ca="1" si="20"/>
        <v>6.6666666666666666E-2</v>
      </c>
      <c r="I41" s="28"/>
    </row>
    <row r="42" spans="1:9" s="3" customFormat="1">
      <c r="A42" s="35"/>
      <c r="B42" s="43" t="s">
        <v>9</v>
      </c>
      <c r="C42" s="63">
        <v>13</v>
      </c>
      <c r="D42" s="63">
        <v>0</v>
      </c>
      <c r="E42" s="37">
        <f t="shared" si="5"/>
        <v>13</v>
      </c>
      <c r="F42" s="45">
        <f ca="1">C42/OFFSET(C42,1,0)</f>
        <v>0.24528301886792453</v>
      </c>
      <c r="G42" s="45">
        <f t="shared" ref="G42:H42" ca="1" si="21">D42/OFFSET(D42,1,0)</f>
        <v>0</v>
      </c>
      <c r="H42" s="50">
        <f t="shared" ca="1" si="21"/>
        <v>0.21666666666666667</v>
      </c>
      <c r="I42" s="28"/>
    </row>
    <row r="43" spans="1:9" s="3" customFormat="1">
      <c r="A43" s="35" t="s">
        <v>25</v>
      </c>
      <c r="B43" s="46" t="s">
        <v>26</v>
      </c>
      <c r="C43" s="34">
        <f>SUM(C39:C42)</f>
        <v>53</v>
      </c>
      <c r="D43" s="34">
        <f>SUM(D39:D42)</f>
        <v>7</v>
      </c>
      <c r="E43" s="37">
        <f t="shared" si="5"/>
        <v>60</v>
      </c>
      <c r="F43" s="45"/>
      <c r="G43" s="45"/>
      <c r="H43" s="45"/>
      <c r="I43" s="28"/>
    </row>
    <row r="44" spans="1:9" s="3" customFormat="1">
      <c r="A44" s="35"/>
      <c r="B44" s="130" t="s">
        <v>119</v>
      </c>
      <c r="C44" s="48"/>
      <c r="D44" s="48"/>
      <c r="E44" s="37"/>
      <c r="F44" s="2"/>
      <c r="G44" s="28"/>
      <c r="H44" s="28"/>
      <c r="I44" s="28"/>
    </row>
    <row r="45" spans="1:9" s="3" customFormat="1">
      <c r="A45" s="35"/>
      <c r="B45" s="131" t="s">
        <v>120</v>
      </c>
      <c r="C45" s="48"/>
      <c r="D45" s="48"/>
      <c r="E45" s="37"/>
      <c r="F45" s="2"/>
      <c r="G45" s="28"/>
      <c r="H45" s="28"/>
      <c r="I45" s="28"/>
    </row>
    <row r="46" spans="1:9" s="3" customFormat="1">
      <c r="A46" s="35"/>
      <c r="B46" s="43" t="s">
        <v>6</v>
      </c>
      <c r="C46" s="64">
        <v>136</v>
      </c>
      <c r="D46" s="64">
        <v>182</v>
      </c>
      <c r="E46" s="37">
        <f t="shared" si="5"/>
        <v>318</v>
      </c>
      <c r="F46" s="45">
        <f ca="1">C46/OFFSET(C46,4,0)</f>
        <v>0.73513513513513518</v>
      </c>
      <c r="G46" s="45">
        <f t="shared" ref="G46:H46" ca="1" si="22">D46/OFFSET(D46,4,0)</f>
        <v>0.62116040955631402</v>
      </c>
      <c r="H46" s="45">
        <f t="shared" ca="1" si="22"/>
        <v>0.66527196652719667</v>
      </c>
      <c r="I46" s="28"/>
    </row>
    <row r="47" spans="1:9" s="3" customFormat="1">
      <c r="A47" s="35"/>
      <c r="B47" s="43" t="s">
        <v>7</v>
      </c>
      <c r="C47" s="64">
        <v>26</v>
      </c>
      <c r="D47" s="64">
        <v>108</v>
      </c>
      <c r="E47" s="37">
        <f t="shared" si="5"/>
        <v>134</v>
      </c>
      <c r="F47" s="45">
        <f ca="1">C47/OFFSET(C47,3,0)</f>
        <v>0.14054054054054055</v>
      </c>
      <c r="G47" s="45">
        <f t="shared" ref="G47:H47" ca="1" si="23">D47/OFFSET(D47,3,0)</f>
        <v>0.36860068259385664</v>
      </c>
      <c r="H47" s="45">
        <f t="shared" ca="1" si="23"/>
        <v>0.28033472803347281</v>
      </c>
      <c r="I47" s="28"/>
    </row>
    <row r="48" spans="1:9" s="3" customFormat="1">
      <c r="A48" s="35"/>
      <c r="B48" s="43" t="s">
        <v>8</v>
      </c>
      <c r="C48" s="64">
        <v>16</v>
      </c>
      <c r="D48" s="64">
        <v>3</v>
      </c>
      <c r="E48" s="37">
        <f t="shared" si="5"/>
        <v>19</v>
      </c>
      <c r="F48" s="45">
        <f ca="1">C48/OFFSET(C48,2,0)</f>
        <v>8.6486486486486491E-2</v>
      </c>
      <c r="G48" s="45">
        <f t="shared" ref="G48:H48" ca="1" si="24">D48/OFFSET(D48,2,0)</f>
        <v>1.0238907849829351E-2</v>
      </c>
      <c r="H48" s="45">
        <f t="shared" ca="1" si="24"/>
        <v>3.9748953974895397E-2</v>
      </c>
      <c r="I48" s="28"/>
    </row>
    <row r="49" spans="1:9" s="3" customFormat="1" ht="14.4">
      <c r="A49" s="35"/>
      <c r="B49" s="43" t="s">
        <v>9</v>
      </c>
      <c r="C49" s="64">
        <v>7</v>
      </c>
      <c r="D49" s="64">
        <v>0</v>
      </c>
      <c r="E49" s="37">
        <f t="shared" si="5"/>
        <v>7</v>
      </c>
      <c r="F49" s="45">
        <f ca="1">C49/OFFSET(C49,1,0)</f>
        <v>3.783783783783784E-2</v>
      </c>
      <c r="G49" s="45">
        <f t="shared" ref="G49:H49" ca="1" si="25">D49/OFFSET(D49,1,0)</f>
        <v>0</v>
      </c>
      <c r="H49" s="50">
        <f t="shared" ca="1" si="25"/>
        <v>1.4644351464435146E-2</v>
      </c>
      <c r="I49" s="65"/>
    </row>
    <row r="50" spans="1:9" s="3" customFormat="1">
      <c r="A50" s="35" t="s">
        <v>27</v>
      </c>
      <c r="B50" s="33" t="s">
        <v>123</v>
      </c>
      <c r="C50" s="34">
        <f>SUM(C46:C49)</f>
        <v>185</v>
      </c>
      <c r="D50" s="34">
        <f>SUM(D46:D49)</f>
        <v>293</v>
      </c>
      <c r="E50" s="37">
        <f t="shared" si="5"/>
        <v>478</v>
      </c>
      <c r="F50" s="13"/>
      <c r="G50" s="13"/>
      <c r="H50" s="13"/>
      <c r="I50" s="28"/>
    </row>
    <row r="51" spans="1:9" s="3" customFormat="1" ht="14.4">
      <c r="A51" s="35"/>
      <c r="B51" s="33"/>
      <c r="C51" s="48"/>
      <c r="D51" s="48"/>
      <c r="E51" s="37"/>
      <c r="F51" s="24"/>
      <c r="G51" s="65"/>
      <c r="H51" s="66"/>
      <c r="I51" s="67"/>
    </row>
    <row r="52" spans="1:9" s="3" customFormat="1" ht="15.6">
      <c r="A52" s="35"/>
      <c r="B52" s="33" t="s">
        <v>133</v>
      </c>
      <c r="C52" s="48"/>
      <c r="D52" s="48"/>
      <c r="E52" s="37"/>
      <c r="F52" s="2"/>
      <c r="G52" s="68"/>
      <c r="H52" s="67"/>
      <c r="I52" s="69"/>
    </row>
    <row r="53" spans="1:9" s="3" customFormat="1" ht="14.4">
      <c r="A53" s="35"/>
      <c r="B53" s="43" t="s">
        <v>6</v>
      </c>
      <c r="C53" s="70">
        <v>0</v>
      </c>
      <c r="D53" s="70">
        <v>0</v>
      </c>
      <c r="E53" s="37">
        <f t="shared" si="5"/>
        <v>0</v>
      </c>
      <c r="F53" s="45" t="e">
        <f ca="1">C53/OFFSET(C53,4,0)</f>
        <v>#DIV/0!</v>
      </c>
      <c r="G53" s="45">
        <f t="shared" ref="G53:H53" ca="1" si="26">D53/OFFSET(D53,4,0)</f>
        <v>0</v>
      </c>
      <c r="H53" s="45">
        <f t="shared" ca="1" si="26"/>
        <v>0</v>
      </c>
      <c r="I53" s="65"/>
    </row>
    <row r="54" spans="1:9" s="3" customFormat="1">
      <c r="A54" s="35"/>
      <c r="B54" s="43" t="s">
        <v>7</v>
      </c>
      <c r="C54" s="48">
        <v>0</v>
      </c>
      <c r="D54" s="48">
        <v>2</v>
      </c>
      <c r="E54" s="37">
        <f t="shared" si="5"/>
        <v>2</v>
      </c>
      <c r="F54" s="45" t="e">
        <f ca="1">C54/OFFSET(C54,3,0)</f>
        <v>#DIV/0!</v>
      </c>
      <c r="G54" s="45">
        <f t="shared" ref="G54:H54" ca="1" si="27">D54/OFFSET(D54,3,0)</f>
        <v>1</v>
      </c>
      <c r="H54" s="45">
        <f t="shared" ca="1" si="27"/>
        <v>1</v>
      </c>
      <c r="I54" s="28"/>
    </row>
    <row r="55" spans="1:9" s="3" customFormat="1">
      <c r="A55" s="35"/>
      <c r="B55" s="43" t="s">
        <v>8</v>
      </c>
      <c r="C55" s="48">
        <v>0</v>
      </c>
      <c r="D55" s="48">
        <v>0</v>
      </c>
      <c r="E55" s="37">
        <f t="shared" si="5"/>
        <v>0</v>
      </c>
      <c r="F55" s="45" t="e">
        <f ca="1">C55/OFFSET(C55,2,0)</f>
        <v>#DIV/0!</v>
      </c>
      <c r="G55" s="45">
        <f t="shared" ref="G55:H55" ca="1" si="28">D55/OFFSET(D55,2,0)</f>
        <v>0</v>
      </c>
      <c r="H55" s="45">
        <f t="shared" ca="1" si="28"/>
        <v>0</v>
      </c>
      <c r="I55" s="71"/>
    </row>
    <row r="56" spans="1:9" s="3" customFormat="1">
      <c r="A56" s="35"/>
      <c r="B56" s="43" t="s">
        <v>9</v>
      </c>
      <c r="C56" s="72">
        <v>0</v>
      </c>
      <c r="D56" s="72">
        <v>0</v>
      </c>
      <c r="E56" s="37">
        <f t="shared" si="5"/>
        <v>0</v>
      </c>
      <c r="F56" s="45" t="e">
        <f ca="1">C56/OFFSET(C56,1,0)</f>
        <v>#DIV/0!</v>
      </c>
      <c r="G56" s="45">
        <f t="shared" ref="G56:H56" ca="1" si="29">D56/OFFSET(D56,1,0)</f>
        <v>0</v>
      </c>
      <c r="H56" s="50">
        <f t="shared" ca="1" si="29"/>
        <v>0</v>
      </c>
      <c r="I56" s="28"/>
    </row>
    <row r="57" spans="1:9" s="3" customFormat="1">
      <c r="A57" s="35" t="s">
        <v>29</v>
      </c>
      <c r="B57" s="33" t="s">
        <v>116</v>
      </c>
      <c r="C57" s="34">
        <f>SUM(C53:C56)</f>
        <v>0</v>
      </c>
      <c r="D57" s="34">
        <f>SUM(D53:D56)</f>
        <v>2</v>
      </c>
      <c r="E57" s="37">
        <f t="shared" si="5"/>
        <v>2</v>
      </c>
      <c r="F57" s="13"/>
      <c r="G57" s="13"/>
      <c r="H57" s="13"/>
      <c r="I57" s="28"/>
    </row>
    <row r="58" spans="1:9" s="3" customFormat="1">
      <c r="A58" s="35"/>
      <c r="B58" s="33"/>
      <c r="C58" s="48"/>
      <c r="D58" s="48"/>
      <c r="E58" s="37"/>
      <c r="F58" s="2"/>
      <c r="G58" s="28"/>
      <c r="H58" s="28"/>
      <c r="I58" s="28"/>
    </row>
    <row r="59" spans="1:9" s="3" customFormat="1">
      <c r="A59" s="73" t="s">
        <v>72</v>
      </c>
      <c r="B59" s="33" t="s">
        <v>31</v>
      </c>
      <c r="C59" s="74">
        <v>0</v>
      </c>
      <c r="D59" s="74">
        <v>3</v>
      </c>
      <c r="E59" s="37">
        <f t="shared" si="5"/>
        <v>3</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v>0</v>
      </c>
      <c r="D62" s="78">
        <v>0</v>
      </c>
      <c r="E62" s="37">
        <f t="shared" si="5"/>
        <v>0</v>
      </c>
      <c r="F62" s="45">
        <f ca="1">C62/OFFSET(C62,4,0)</f>
        <v>0</v>
      </c>
      <c r="G62" s="45" t="e">
        <f t="shared" ref="G62:H62" ca="1" si="30">D62/OFFSET(D62,4,0)</f>
        <v>#DIV/0!</v>
      </c>
      <c r="H62" s="45">
        <f t="shared" ca="1" si="30"/>
        <v>0</v>
      </c>
      <c r="I62" s="68"/>
    </row>
    <row r="63" spans="1:9" s="3" customFormat="1">
      <c r="A63" s="35" t="s">
        <v>35</v>
      </c>
      <c r="B63" s="77" t="s">
        <v>36</v>
      </c>
      <c r="C63" s="78">
        <v>0</v>
      </c>
      <c r="D63" s="78">
        <v>0</v>
      </c>
      <c r="E63" s="37">
        <f t="shared" si="5"/>
        <v>0</v>
      </c>
      <c r="F63" s="45">
        <f ca="1">C63/OFFSET(C63,3,0)</f>
        <v>0</v>
      </c>
      <c r="G63" s="45" t="e">
        <f t="shared" ref="G63:H63" ca="1" si="31">D63/OFFSET(D63,3,0)</f>
        <v>#DIV/0!</v>
      </c>
      <c r="H63" s="45">
        <f t="shared" ca="1" si="31"/>
        <v>0</v>
      </c>
      <c r="I63" s="28"/>
    </row>
    <row r="64" spans="1:9" s="3" customFormat="1">
      <c r="A64" s="35" t="s">
        <v>37</v>
      </c>
      <c r="B64" s="77" t="s">
        <v>38</v>
      </c>
      <c r="C64" s="78">
        <v>2</v>
      </c>
      <c r="D64" s="78">
        <v>0</v>
      </c>
      <c r="E64" s="37">
        <f t="shared" si="5"/>
        <v>2</v>
      </c>
      <c r="F64" s="45">
        <f ca="1">C64/OFFSET(C64,2,0)</f>
        <v>0.5</v>
      </c>
      <c r="G64" s="45" t="e">
        <f t="shared" ref="G64:H64" ca="1" si="32">D64/OFFSET(D64,2,0)</f>
        <v>#DIV/0!</v>
      </c>
      <c r="H64" s="45">
        <f t="shared" ca="1" si="32"/>
        <v>0.5</v>
      </c>
    </row>
    <row r="65" spans="1:11" s="3" customFormat="1">
      <c r="A65" s="35" t="s">
        <v>39</v>
      </c>
      <c r="B65" s="77" t="s">
        <v>40</v>
      </c>
      <c r="C65" s="78">
        <v>2</v>
      </c>
      <c r="D65" s="78">
        <v>0</v>
      </c>
      <c r="E65" s="37">
        <f t="shared" si="5"/>
        <v>2</v>
      </c>
      <c r="F65" s="45">
        <f ca="1">C65/OFFSET(C65,1,0)</f>
        <v>0.5</v>
      </c>
      <c r="G65" s="45" t="e">
        <f t="shared" ref="G65:H65" ca="1" si="33">D65/OFFSET(D65,1,0)</f>
        <v>#DIV/0!</v>
      </c>
      <c r="H65" s="50">
        <f t="shared" ca="1" si="33"/>
        <v>0.5</v>
      </c>
    </row>
    <row r="66" spans="1:11" s="3" customFormat="1">
      <c r="A66" s="35" t="s">
        <v>41</v>
      </c>
      <c r="B66" s="52" t="s">
        <v>55</v>
      </c>
      <c r="C66" s="34">
        <f>SUM(C62:C65)</f>
        <v>4</v>
      </c>
      <c r="D66" s="34">
        <f>SUM(D62:D65)</f>
        <v>0</v>
      </c>
      <c r="E66" s="37">
        <f t="shared" si="5"/>
        <v>4</v>
      </c>
      <c r="F66" s="45">
        <f>C66/C33</f>
        <v>1.646090534979424E-2</v>
      </c>
      <c r="G66" s="45">
        <f t="shared" ref="G66:H66" si="34">D66/D33</f>
        <v>0</v>
      </c>
      <c r="H66" s="45">
        <f t="shared" si="34"/>
        <v>7.4487895716945996E-3</v>
      </c>
    </row>
    <row r="67" spans="1:11" s="3" customFormat="1">
      <c r="A67" s="53" t="s">
        <v>42</v>
      </c>
      <c r="B67" s="54" t="s">
        <v>21</v>
      </c>
      <c r="C67" s="55"/>
      <c r="D67" s="55"/>
      <c r="E67" s="37">
        <f t="shared" si="5"/>
        <v>0</v>
      </c>
      <c r="F67" s="2"/>
      <c r="G67" s="28"/>
      <c r="H67" s="28"/>
    </row>
    <row r="68" spans="1:11" s="3" customFormat="1" ht="14.4">
      <c r="A68" s="35" t="s">
        <v>43</v>
      </c>
      <c r="B68" s="33" t="s">
        <v>44</v>
      </c>
      <c r="C68" s="34">
        <f>C66-C67</f>
        <v>4</v>
      </c>
      <c r="D68" s="34">
        <f>D66-D67</f>
        <v>0</v>
      </c>
      <c r="E68" s="37">
        <f t="shared" si="5"/>
        <v>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242</v>
      </c>
      <c r="D70" s="47">
        <f>D43+D50+D57+D59+D60+D68</f>
        <v>305</v>
      </c>
      <c r="E70" s="37">
        <f t="shared" si="5"/>
        <v>547</v>
      </c>
      <c r="F70" s="2"/>
      <c r="G70" s="80"/>
      <c r="H70" s="68"/>
    </row>
    <row r="71" spans="1:11" s="3" customFormat="1">
      <c r="A71" s="35"/>
      <c r="B71" s="81"/>
      <c r="C71" s="48"/>
      <c r="D71" s="48"/>
      <c r="E71" s="37"/>
      <c r="F71" s="2"/>
      <c r="G71" s="28"/>
      <c r="H71" s="28"/>
    </row>
    <row r="72" spans="1:11" s="3" customFormat="1" ht="14.4">
      <c r="A72" s="35" t="s">
        <v>47</v>
      </c>
      <c r="B72" s="33" t="s">
        <v>48</v>
      </c>
      <c r="C72" s="34">
        <v>0</v>
      </c>
      <c r="D72" s="34">
        <v>4</v>
      </c>
      <c r="E72" s="37">
        <f t="shared" si="5"/>
        <v>4</v>
      </c>
      <c r="F72" s="24"/>
      <c r="G72" s="82"/>
      <c r="H72" s="83"/>
    </row>
    <row r="73" spans="1:11" s="3" customFormat="1">
      <c r="A73" s="35"/>
      <c r="B73" s="81"/>
      <c r="C73" s="48"/>
      <c r="D73" s="48"/>
      <c r="E73" s="37"/>
      <c r="F73" s="2"/>
      <c r="G73" s="28"/>
      <c r="H73" s="28"/>
      <c r="I73" s="28"/>
    </row>
    <row r="74" spans="1:11" s="3" customFormat="1">
      <c r="A74" s="35" t="s">
        <v>49</v>
      </c>
      <c r="B74" s="33" t="s">
        <v>50</v>
      </c>
      <c r="C74" s="37">
        <f>C70+C72</f>
        <v>242</v>
      </c>
      <c r="D74" s="37">
        <f>D70+D72</f>
        <v>309</v>
      </c>
      <c r="E74" s="37">
        <f>D74+C74</f>
        <v>551</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70</v>
      </c>
      <c r="D76" s="86">
        <v>88</v>
      </c>
      <c r="E76" s="37">
        <f>D76+C76</f>
        <v>158</v>
      </c>
      <c r="F76" s="2"/>
      <c r="G76" s="28"/>
      <c r="H76" s="28"/>
      <c r="I76" s="28"/>
    </row>
    <row r="77" spans="1:11" s="3" customFormat="1" ht="30.75" customHeight="1">
      <c r="A77" s="143" t="s">
        <v>56</v>
      </c>
      <c r="B77" s="144"/>
      <c r="C77" s="87">
        <f>C6+C33-C67-C74</f>
        <v>70</v>
      </c>
      <c r="D77" s="87">
        <f>D6+D33-D67-D74</f>
        <v>88</v>
      </c>
      <c r="E77" s="88">
        <f>(E6+E33)-(E67+E74)</f>
        <v>158</v>
      </c>
      <c r="F77" s="2"/>
      <c r="G77" s="28"/>
      <c r="H77" s="28"/>
      <c r="I77" s="28"/>
    </row>
    <row r="78" spans="1:11" s="117" customFormat="1" ht="37.799999999999997" customHeight="1">
      <c r="A78" s="113"/>
      <c r="B78" s="113" t="s">
        <v>104</v>
      </c>
      <c r="C78" s="114">
        <f>(C43+C59+C50)/(C43+C59+C68+C50+C72)</f>
        <v>0.98347107438016534</v>
      </c>
      <c r="D78" s="114">
        <f t="shared" ref="D78:E78" si="35">(D43+D59+D50)/(D43+D59+D68+D50+D72)</f>
        <v>0.98697068403908794</v>
      </c>
      <c r="E78" s="114">
        <f t="shared" si="35"/>
        <v>0.98542805100182151</v>
      </c>
      <c r="F78" s="115"/>
      <c r="G78" s="116"/>
      <c r="H78" s="116"/>
      <c r="I78" s="116"/>
    </row>
    <row r="79" spans="1:11" s="117" customFormat="1" ht="42" customHeight="1">
      <c r="A79" s="113"/>
      <c r="B79" s="113" t="s">
        <v>105</v>
      </c>
      <c r="C79" s="114">
        <f>(C43+C59+C50)/(C43+C59+C72+C66+C50)</f>
        <v>0.98347107438016534</v>
      </c>
      <c r="D79" s="114">
        <f t="shared" ref="D79:E79" si="36">(D43+D59+D50)/(D43+D59+D72+D66+D50)</f>
        <v>0.98697068403908794</v>
      </c>
      <c r="E79" s="114">
        <f t="shared" si="36"/>
        <v>0.98542805100182151</v>
      </c>
      <c r="F79" s="118"/>
      <c r="G79" s="116"/>
      <c r="H79" s="116"/>
      <c r="I79" s="116"/>
    </row>
    <row r="80" spans="1:11" s="120" customFormat="1" ht="16.2" customHeight="1">
      <c r="A80" s="113"/>
      <c r="B80" s="119" t="s">
        <v>106</v>
      </c>
      <c r="C80" s="114">
        <f>C59/C35</f>
        <v>0</v>
      </c>
      <c r="D80" s="114">
        <f t="shared" ref="D80:E80" si="37">D59/D35</f>
        <v>1.020408163265306E-2</v>
      </c>
      <c r="E80" s="114">
        <f t="shared" si="37"/>
        <v>5.5865921787709499E-3</v>
      </c>
      <c r="F80" s="118"/>
      <c r="G80" s="116"/>
      <c r="H80" s="116"/>
      <c r="I80" s="116"/>
      <c r="J80" s="117"/>
      <c r="K80" s="117"/>
    </row>
    <row r="81" spans="1:11" s="120" customFormat="1" ht="16.2" customHeight="1">
      <c r="A81" s="113"/>
      <c r="B81" s="119" t="s">
        <v>107</v>
      </c>
      <c r="C81" s="114">
        <f>D66/E66</f>
        <v>0</v>
      </c>
      <c r="D81" s="114"/>
      <c r="E81" s="114"/>
      <c r="F81" s="118"/>
      <c r="G81" s="116"/>
      <c r="H81" s="116"/>
      <c r="I81" s="116"/>
      <c r="J81" s="117"/>
      <c r="K81" s="117"/>
    </row>
    <row r="82" spans="1:11" s="120" customFormat="1" ht="16.2" customHeight="1">
      <c r="A82" s="113"/>
      <c r="B82" s="119" t="s">
        <v>102</v>
      </c>
      <c r="C82" s="121">
        <f>C26/C35</f>
        <v>0.13580246913580246</v>
      </c>
      <c r="D82" s="121">
        <f t="shared" ref="D82:E82" si="38">D26/D35</f>
        <v>5.7823129251700682E-2</v>
      </c>
      <c r="E82" s="121">
        <f t="shared" si="38"/>
        <v>9.3109869646182494E-2</v>
      </c>
      <c r="F82" s="118"/>
      <c r="G82" s="116"/>
      <c r="H82" s="116"/>
      <c r="I82" s="116"/>
      <c r="J82" s="117"/>
      <c r="K82" s="117"/>
    </row>
    <row r="83" spans="1:11" s="120" customFormat="1" ht="16.2" customHeight="1">
      <c r="A83" s="113"/>
      <c r="B83" s="119" t="s">
        <v>108</v>
      </c>
      <c r="C83" s="121">
        <f>(C43+C50+C59)/(C6+C33)</f>
        <v>0.76282051282051277</v>
      </c>
      <c r="D83" s="121">
        <f t="shared" ref="D83:E83" si="39">(D43+D50+D59)/(D6+D33)</f>
        <v>0.76322418136020154</v>
      </c>
      <c r="E83" s="121">
        <f t="shared" si="39"/>
        <v>0.76304654442877295</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0.98347107438016534</v>
      </c>
      <c r="D93" s="1" t="s">
        <v>66</v>
      </c>
      <c r="E93" s="95">
        <f>(D74-D68)/D74</f>
        <v>1</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111</v>
      </c>
      <c r="D1" s="13"/>
      <c r="E1" s="13"/>
      <c r="F1" s="2" t="s">
        <v>90</v>
      </c>
      <c r="G1" s="22"/>
      <c r="H1" s="23"/>
      <c r="I1" s="23"/>
    </row>
    <row r="2" spans="1:9" s="3" customFormat="1" ht="15.6">
      <c r="A2" s="13"/>
      <c r="B2" s="21" t="s">
        <v>91</v>
      </c>
      <c r="C2" s="126" t="s">
        <v>110</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127">
        <v>359</v>
      </c>
      <c r="D6" s="127">
        <v>191</v>
      </c>
      <c r="E6" s="37">
        <f>D6+C6</f>
        <v>550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9222</v>
      </c>
      <c r="D10" s="44">
        <v>5384</v>
      </c>
      <c r="E10" s="37">
        <f>D10+C10</f>
        <v>14606</v>
      </c>
      <c r="F10" s="45">
        <f ca="1">C10/OFFSET(C10,4,0)</f>
        <v>0.64925373134328357</v>
      </c>
      <c r="G10" s="45">
        <f t="shared" ref="G10:H10" ca="1" si="0">D10/OFFSET(D10,4,0)</f>
        <v>0.43566920213626803</v>
      </c>
      <c r="H10" s="45">
        <f t="shared" ca="1" si="0"/>
        <v>0.54988329192078911</v>
      </c>
      <c r="I10" s="26"/>
    </row>
    <row r="11" spans="1:9" s="3" customFormat="1">
      <c r="A11" s="35"/>
      <c r="B11" s="43" t="s">
        <v>7</v>
      </c>
      <c r="C11" s="44">
        <v>607</v>
      </c>
      <c r="D11" s="44">
        <v>442</v>
      </c>
      <c r="E11" s="37">
        <f t="shared" ref="E11:E14" si="1">D11+C11</f>
        <v>1049</v>
      </c>
      <c r="F11" s="45">
        <f ca="1">C11/OFFSET(C11,3,0)</f>
        <v>4.2734441002534498E-2</v>
      </c>
      <c r="G11" s="45">
        <f t="shared" ref="G11:H11" ca="1" si="2">D11/OFFSET(D11,3,0)</f>
        <v>3.5766305227383069E-2</v>
      </c>
      <c r="H11" s="45">
        <f t="shared" ca="1" si="2"/>
        <v>3.9492508094270011E-2</v>
      </c>
      <c r="I11" s="28"/>
    </row>
    <row r="12" spans="1:9" s="3" customFormat="1">
      <c r="A12" s="35"/>
      <c r="B12" s="43" t="s">
        <v>8</v>
      </c>
      <c r="C12" s="44">
        <v>2892</v>
      </c>
      <c r="D12" s="44">
        <v>2756</v>
      </c>
      <c r="E12" s="37">
        <f t="shared" si="1"/>
        <v>5648</v>
      </c>
      <c r="F12" s="45">
        <f ca="1">C12/OFFSET(C12,2,0)</f>
        <v>0.20360461841734723</v>
      </c>
      <c r="G12" s="45">
        <f t="shared" ref="G12:H12" ca="1" si="3">D12/OFFSET(D12,2,0)</f>
        <v>0.22301343259427092</v>
      </c>
      <c r="H12" s="45">
        <f t="shared" ca="1" si="3"/>
        <v>0.21263459076876742</v>
      </c>
      <c r="I12" s="28"/>
    </row>
    <row r="13" spans="1:9" s="3" customFormat="1">
      <c r="A13" s="35"/>
      <c r="B13" s="43" t="s">
        <v>9</v>
      </c>
      <c r="C13" s="44">
        <v>1483</v>
      </c>
      <c r="D13" s="44">
        <v>3776</v>
      </c>
      <c r="E13" s="37">
        <f t="shared" si="1"/>
        <v>5259</v>
      </c>
      <c r="F13" s="45">
        <f ca="1">C13/OFFSET(C13,1,0)</f>
        <v>0.10440720923683469</v>
      </c>
      <c r="G13" s="45">
        <f t="shared" ref="G13:H13" ca="1" si="4">D13/OFFSET(D13,1,0)</f>
        <v>0.30555106004207799</v>
      </c>
      <c r="H13" s="45">
        <f t="shared" ca="1" si="4"/>
        <v>0.19798960921617348</v>
      </c>
      <c r="I13" s="28"/>
    </row>
    <row r="14" spans="1:9" s="3" customFormat="1">
      <c r="A14" s="35" t="s">
        <v>10</v>
      </c>
      <c r="B14" s="46" t="s">
        <v>11</v>
      </c>
      <c r="C14" s="47">
        <f>SUM(C10:C13)</f>
        <v>14204</v>
      </c>
      <c r="D14" s="47">
        <f>SUM(D10:D13)</f>
        <v>12358</v>
      </c>
      <c r="E14" s="37">
        <f t="shared" si="1"/>
        <v>26562</v>
      </c>
      <c r="F14" s="45"/>
      <c r="G14" s="45"/>
      <c r="H14" s="45"/>
      <c r="I14" s="28"/>
    </row>
    <row r="15" spans="1:9" s="3" customFormat="1">
      <c r="A15" s="35"/>
      <c r="B15" s="40" t="s">
        <v>58</v>
      </c>
      <c r="C15" s="48"/>
      <c r="D15" s="48"/>
      <c r="E15" s="37"/>
      <c r="F15" s="2"/>
      <c r="G15" s="28"/>
      <c r="H15" s="28"/>
      <c r="I15" s="28"/>
    </row>
    <row r="16" spans="1:9" s="3" customFormat="1">
      <c r="A16" s="35"/>
      <c r="B16" s="43" t="s">
        <v>6</v>
      </c>
      <c r="C16" s="48">
        <v>10</v>
      </c>
      <c r="D16" s="48">
        <v>0</v>
      </c>
      <c r="E16" s="37">
        <f t="shared" ref="E16:E72" si="5">D16+C16</f>
        <v>10</v>
      </c>
      <c r="F16" s="45">
        <f ca="1">C16/OFFSET(C16,4,0)</f>
        <v>0.47619047619047616</v>
      </c>
      <c r="G16" s="45">
        <f t="shared" ref="G16:H16" ca="1" si="6">D16/OFFSET(D16,4,0)</f>
        <v>0</v>
      </c>
      <c r="H16" s="45">
        <f t="shared" ca="1" si="6"/>
        <v>0.45454545454545453</v>
      </c>
      <c r="I16" s="28"/>
    </row>
    <row r="17" spans="1:9" s="3" customFormat="1">
      <c r="A17" s="35"/>
      <c r="B17" s="43" t="s">
        <v>7</v>
      </c>
      <c r="C17" s="48">
        <v>0</v>
      </c>
      <c r="D17" s="48">
        <v>1</v>
      </c>
      <c r="E17" s="37">
        <f t="shared" si="5"/>
        <v>1</v>
      </c>
      <c r="F17" s="45">
        <f ca="1">C17/OFFSET(C17,3,0)</f>
        <v>0</v>
      </c>
      <c r="G17" s="45">
        <f t="shared" ref="G17:H17" ca="1" si="7">D17/OFFSET(D17,3,0)</f>
        <v>1</v>
      </c>
      <c r="H17" s="45">
        <f t="shared" ca="1" si="7"/>
        <v>4.5454545454545456E-2</v>
      </c>
      <c r="I17" s="28"/>
    </row>
    <row r="18" spans="1:9" s="3" customFormat="1" ht="15.6">
      <c r="A18" s="35"/>
      <c r="B18" s="43" t="s">
        <v>8</v>
      </c>
      <c r="C18" s="48">
        <v>11</v>
      </c>
      <c r="D18" s="48">
        <v>0</v>
      </c>
      <c r="E18" s="37">
        <f t="shared" si="5"/>
        <v>11</v>
      </c>
      <c r="F18" s="45">
        <f ca="1">C18/OFFSET(C18,2,0)</f>
        <v>0.52380952380952384</v>
      </c>
      <c r="G18" s="45">
        <f t="shared" ref="G18:H18" ca="1" si="8">D18/OFFSET(D18,2,0)</f>
        <v>0</v>
      </c>
      <c r="H18" s="45">
        <f t="shared" ca="1" si="8"/>
        <v>0.5</v>
      </c>
      <c r="I18" s="49"/>
    </row>
    <row r="19" spans="1:9" s="3" customFormat="1">
      <c r="A19" s="35"/>
      <c r="B19" s="43" t="s">
        <v>9</v>
      </c>
      <c r="C19" s="48">
        <v>0</v>
      </c>
      <c r="D19" s="48">
        <v>0</v>
      </c>
      <c r="E19" s="37">
        <f t="shared" si="5"/>
        <v>0</v>
      </c>
      <c r="F19" s="45">
        <f ca="1">C19/OFFSET(C19,1,0)</f>
        <v>0</v>
      </c>
      <c r="G19" s="45">
        <f t="shared" ref="G19:H19" ca="1" si="9">D19/OFFSET(D19,1,0)</f>
        <v>0</v>
      </c>
      <c r="H19" s="50">
        <f t="shared" ca="1" si="9"/>
        <v>0</v>
      </c>
      <c r="I19" s="28"/>
    </row>
    <row r="20" spans="1:9" s="3" customFormat="1">
      <c r="A20" s="35" t="s">
        <v>12</v>
      </c>
      <c r="B20" s="46" t="s">
        <v>13</v>
      </c>
      <c r="C20" s="37">
        <f>SUM(C16:C19)</f>
        <v>21</v>
      </c>
      <c r="D20" s="37">
        <f>SUM(D16:D19)</f>
        <v>1</v>
      </c>
      <c r="E20" s="37">
        <f t="shared" si="5"/>
        <v>22</v>
      </c>
      <c r="F20" s="45"/>
      <c r="G20" s="45"/>
      <c r="H20" s="45"/>
      <c r="I20" s="28"/>
    </row>
    <row r="21" spans="1:9" s="3" customFormat="1">
      <c r="A21" s="35"/>
      <c r="B21" s="40" t="s">
        <v>59</v>
      </c>
      <c r="C21" s="48"/>
      <c r="D21" s="48"/>
      <c r="E21" s="37"/>
      <c r="F21" s="2"/>
      <c r="G21" s="28"/>
      <c r="H21" s="28"/>
      <c r="I21" s="28"/>
    </row>
    <row r="22" spans="1:9" s="3" customFormat="1" ht="15.6">
      <c r="A22" s="35"/>
      <c r="B22" s="43" t="s">
        <v>6</v>
      </c>
      <c r="C22" s="51">
        <v>27</v>
      </c>
      <c r="D22" s="51">
        <v>0</v>
      </c>
      <c r="E22" s="37">
        <f t="shared" si="5"/>
        <v>27</v>
      </c>
      <c r="F22" s="45">
        <f ca="1">C22/OFFSET(C22,4,0)</f>
        <v>0.81818181818181823</v>
      </c>
      <c r="G22" s="45" t="e">
        <f t="shared" ref="G22:H22" ca="1" si="10">D22/OFFSET(D22,4,0)</f>
        <v>#DIV/0!</v>
      </c>
      <c r="H22" s="45">
        <f t="shared" ca="1" si="10"/>
        <v>0.81818181818181823</v>
      </c>
      <c r="I22" s="49"/>
    </row>
    <row r="23" spans="1:9" s="3" customFormat="1">
      <c r="A23" s="35"/>
      <c r="B23" s="43" t="s">
        <v>7</v>
      </c>
      <c r="C23" s="51">
        <v>0</v>
      </c>
      <c r="D23" s="51">
        <v>0</v>
      </c>
      <c r="E23" s="37">
        <f t="shared" si="5"/>
        <v>0</v>
      </c>
      <c r="F23" s="45">
        <f ca="1">C23/OFFSET(C23,3,0)</f>
        <v>0</v>
      </c>
      <c r="G23" s="45" t="e">
        <f t="shared" ref="G23:H23" ca="1" si="11">D23/OFFSET(D23,3,0)</f>
        <v>#DIV/0!</v>
      </c>
      <c r="H23" s="45">
        <f t="shared" ca="1" si="11"/>
        <v>0</v>
      </c>
      <c r="I23" s="28"/>
    </row>
    <row r="24" spans="1:9" s="3" customFormat="1">
      <c r="A24" s="35"/>
      <c r="B24" s="43" t="s">
        <v>8</v>
      </c>
      <c r="C24" s="51">
        <v>6</v>
      </c>
      <c r="D24" s="51">
        <v>0</v>
      </c>
      <c r="E24" s="37">
        <f t="shared" si="5"/>
        <v>6</v>
      </c>
      <c r="F24" s="45">
        <f ca="1">C24/OFFSET(C24,2,0)</f>
        <v>0.18181818181818182</v>
      </c>
      <c r="G24" s="45" t="e">
        <f t="shared" ref="G24:H24" ca="1" si="12">D24/OFFSET(D24,2,0)</f>
        <v>#DIV/0!</v>
      </c>
      <c r="H24" s="45">
        <f t="shared" ca="1" si="12"/>
        <v>0.18181818181818182</v>
      </c>
      <c r="I24" s="28"/>
    </row>
    <row r="25" spans="1:9" s="3" customFormat="1">
      <c r="A25" s="35"/>
      <c r="B25" s="43" t="s">
        <v>9</v>
      </c>
      <c r="C25" s="51">
        <v>0</v>
      </c>
      <c r="D25" s="51">
        <v>0</v>
      </c>
      <c r="E25" s="37">
        <f t="shared" si="5"/>
        <v>0</v>
      </c>
      <c r="F25" s="45">
        <f ca="1">C25/OFFSET(C25,1,0)</f>
        <v>0</v>
      </c>
      <c r="G25" s="45" t="e">
        <f t="shared" ref="G25:H25" ca="1" si="13">D25/OFFSET(D25,1,0)</f>
        <v>#DIV/0!</v>
      </c>
      <c r="H25" s="50">
        <f t="shared" ca="1" si="13"/>
        <v>0</v>
      </c>
      <c r="I25" s="28"/>
    </row>
    <row r="26" spans="1:9" s="3" customFormat="1">
      <c r="A26" s="35" t="s">
        <v>14</v>
      </c>
      <c r="B26" s="46" t="s">
        <v>15</v>
      </c>
      <c r="C26" s="37">
        <f>SUM(C22:C25)</f>
        <v>33</v>
      </c>
      <c r="D26" s="37">
        <f>SUM(D22:D25)</f>
        <v>0</v>
      </c>
      <c r="E26" s="37">
        <f t="shared" si="5"/>
        <v>33</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14258</v>
      </c>
      <c r="D33" s="34">
        <f>D14+D20+D26+D32</f>
        <v>12359</v>
      </c>
      <c r="E33" s="37">
        <f t="shared" si="5"/>
        <v>26617</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14258</v>
      </c>
      <c r="D35" s="34">
        <f>D33-D34</f>
        <v>12359</v>
      </c>
      <c r="E35" s="37">
        <f t="shared" si="5"/>
        <v>26617</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127">
        <v>5011</v>
      </c>
      <c r="D39" s="127">
        <v>2835</v>
      </c>
      <c r="E39" s="37">
        <f t="shared" si="5"/>
        <v>7846</v>
      </c>
      <c r="F39" s="45">
        <f ca="1">C39/OFFSET(C39,4,0)</f>
        <v>0.75432786391690498</v>
      </c>
      <c r="G39" s="45">
        <f t="shared" ref="G39:H39" ca="1" si="18">D39/OFFSET(D39,4,0)</f>
        <v>0.6931540342298288</v>
      </c>
      <c r="H39" s="45">
        <f t="shared" ca="1" si="18"/>
        <v>0.7310164911953787</v>
      </c>
      <c r="I39" s="28"/>
    </row>
    <row r="40" spans="1:9" s="3" customFormat="1">
      <c r="A40" s="35"/>
      <c r="B40" s="43" t="s">
        <v>7</v>
      </c>
      <c r="C40" s="63">
        <v>226</v>
      </c>
      <c r="D40" s="63">
        <v>91</v>
      </c>
      <c r="E40" s="37">
        <f t="shared" si="5"/>
        <v>317</v>
      </c>
      <c r="F40" s="45">
        <f ca="1">C40/OFFSET(C40,3,0)</f>
        <v>3.4020773746801146E-2</v>
      </c>
      <c r="G40" s="45">
        <f t="shared" ref="G40:H40" ca="1" si="19">D40/OFFSET(D40,3,0)</f>
        <v>2.2249388753056234E-2</v>
      </c>
      <c r="H40" s="45">
        <f t="shared" ca="1" si="19"/>
        <v>2.9535078729153081E-2</v>
      </c>
      <c r="I40" s="28"/>
    </row>
    <row r="41" spans="1:9" s="3" customFormat="1">
      <c r="A41" s="35"/>
      <c r="B41" s="43" t="s">
        <v>8</v>
      </c>
      <c r="C41" s="63">
        <v>1319</v>
      </c>
      <c r="D41" s="63">
        <v>1044</v>
      </c>
      <c r="E41" s="37">
        <f t="shared" si="5"/>
        <v>2363</v>
      </c>
      <c r="F41" s="45">
        <f ca="1">C41/OFFSET(C41,2,0)</f>
        <v>0.1985548697877465</v>
      </c>
      <c r="G41" s="45">
        <f t="shared" ref="G41:H41" ca="1" si="20">D41/OFFSET(D41,2,0)</f>
        <v>0.25525672371638142</v>
      </c>
      <c r="H41" s="45">
        <f t="shared" ca="1" si="20"/>
        <v>0.22016211683592657</v>
      </c>
      <c r="I41" s="28"/>
    </row>
    <row r="42" spans="1:9" s="3" customFormat="1">
      <c r="A42" s="35"/>
      <c r="B42" s="43" t="s">
        <v>9</v>
      </c>
      <c r="C42" s="63">
        <v>87</v>
      </c>
      <c r="D42" s="63">
        <v>120</v>
      </c>
      <c r="E42" s="37">
        <f t="shared" si="5"/>
        <v>207</v>
      </c>
      <c r="F42" s="45">
        <f ca="1">C42/OFFSET(C42,1,0)</f>
        <v>1.3096492548547342E-2</v>
      </c>
      <c r="G42" s="45">
        <f t="shared" ref="G42:H42" ca="1" si="21">D42/OFFSET(D42,1,0)</f>
        <v>2.9339853300733496E-2</v>
      </c>
      <c r="H42" s="50">
        <f t="shared" ca="1" si="21"/>
        <v>1.9286313239541601E-2</v>
      </c>
      <c r="I42" s="28"/>
    </row>
    <row r="43" spans="1:9" s="3" customFormat="1">
      <c r="A43" s="35" t="s">
        <v>25</v>
      </c>
      <c r="B43" s="46" t="s">
        <v>26</v>
      </c>
      <c r="C43" s="34">
        <f>SUM(C39:C42)</f>
        <v>6643</v>
      </c>
      <c r="D43" s="34">
        <f>SUM(D39:D42)</f>
        <v>4090</v>
      </c>
      <c r="E43" s="37">
        <f t="shared" si="5"/>
        <v>10733</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v>16</v>
      </c>
      <c r="D46" s="64">
        <v>4</v>
      </c>
      <c r="E46" s="37">
        <f t="shared" si="5"/>
        <v>20</v>
      </c>
      <c r="F46" s="45">
        <f ca="1">C46/OFFSET(C46,4,0)</f>
        <v>0.5161290322580645</v>
      </c>
      <c r="G46" s="45">
        <f t="shared" ref="G46:H46" ca="1" si="22">D46/OFFSET(D46,4,0)</f>
        <v>0.5714285714285714</v>
      </c>
      <c r="H46" s="45">
        <f t="shared" ca="1" si="22"/>
        <v>0.52631578947368418</v>
      </c>
      <c r="I46" s="28"/>
    </row>
    <row r="47" spans="1:9" s="3" customFormat="1">
      <c r="A47" s="35"/>
      <c r="B47" s="43" t="s">
        <v>7</v>
      </c>
      <c r="C47" s="64">
        <v>4</v>
      </c>
      <c r="D47" s="64">
        <v>2</v>
      </c>
      <c r="E47" s="37">
        <f t="shared" si="5"/>
        <v>6</v>
      </c>
      <c r="F47" s="45">
        <f ca="1">C47/OFFSET(C47,3,0)</f>
        <v>0.12903225806451613</v>
      </c>
      <c r="G47" s="45">
        <f t="shared" ref="G47:H47" ca="1" si="23">D47/OFFSET(D47,3,0)</f>
        <v>0.2857142857142857</v>
      </c>
      <c r="H47" s="45">
        <f t="shared" ca="1" si="23"/>
        <v>0.15789473684210525</v>
      </c>
      <c r="I47" s="28"/>
    </row>
    <row r="48" spans="1:9" s="3" customFormat="1">
      <c r="A48" s="35"/>
      <c r="B48" s="43" t="s">
        <v>8</v>
      </c>
      <c r="C48" s="64">
        <v>8</v>
      </c>
      <c r="D48" s="64">
        <v>1</v>
      </c>
      <c r="E48" s="37">
        <f t="shared" si="5"/>
        <v>9</v>
      </c>
      <c r="F48" s="45">
        <f ca="1">C48/OFFSET(C48,2,0)</f>
        <v>0.25806451612903225</v>
      </c>
      <c r="G48" s="45">
        <f t="shared" ref="G48:H48" ca="1" si="24">D48/OFFSET(D48,2,0)</f>
        <v>0.14285714285714285</v>
      </c>
      <c r="H48" s="45">
        <f t="shared" ca="1" si="24"/>
        <v>0.23684210526315788</v>
      </c>
      <c r="I48" s="28"/>
    </row>
    <row r="49" spans="1:9" s="3" customFormat="1" ht="14.4">
      <c r="A49" s="35"/>
      <c r="B49" s="43" t="s">
        <v>9</v>
      </c>
      <c r="C49" s="64">
        <v>3</v>
      </c>
      <c r="D49" s="64">
        <v>0</v>
      </c>
      <c r="E49" s="37">
        <f t="shared" si="5"/>
        <v>3</v>
      </c>
      <c r="F49" s="45">
        <f ca="1">C49/OFFSET(C49,1,0)</f>
        <v>9.6774193548387094E-2</v>
      </c>
      <c r="G49" s="45">
        <f t="shared" ref="G49:H49" ca="1" si="25">D49/OFFSET(D49,1,0)</f>
        <v>0</v>
      </c>
      <c r="H49" s="50">
        <f t="shared" ca="1" si="25"/>
        <v>7.8947368421052627E-2</v>
      </c>
      <c r="I49" s="65"/>
    </row>
    <row r="50" spans="1:9" s="3" customFormat="1">
      <c r="A50" s="35" t="s">
        <v>27</v>
      </c>
      <c r="B50" s="33" t="s">
        <v>28</v>
      </c>
      <c r="C50" s="34">
        <f>SUM(C46:C49)</f>
        <v>31</v>
      </c>
      <c r="D50" s="34">
        <f>SUM(D46:D49)</f>
        <v>7</v>
      </c>
      <c r="E50" s="37">
        <f t="shared" si="5"/>
        <v>38</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127">
        <v>106</v>
      </c>
      <c r="D53" s="127">
        <v>1</v>
      </c>
      <c r="E53" s="37">
        <f t="shared" si="5"/>
        <v>107</v>
      </c>
      <c r="F53" s="45">
        <f ca="1">C53/OFFSET(C53,4,0)</f>
        <v>0.82170542635658916</v>
      </c>
      <c r="G53" s="45">
        <f t="shared" ref="G53:H53" ca="1" si="26">D53/OFFSET(D53,4,0)</f>
        <v>7.1428571428571425E-2</v>
      </c>
      <c r="H53" s="45">
        <f t="shared" ca="1" si="26"/>
        <v>0.74825174825174823</v>
      </c>
      <c r="I53" s="65"/>
    </row>
    <row r="54" spans="1:9" s="3" customFormat="1">
      <c r="A54" s="35"/>
      <c r="B54" s="43" t="s">
        <v>7</v>
      </c>
      <c r="C54" s="48">
        <v>8</v>
      </c>
      <c r="D54" s="48">
        <v>0</v>
      </c>
      <c r="E54" s="37">
        <f t="shared" si="5"/>
        <v>8</v>
      </c>
      <c r="F54" s="45">
        <f ca="1">C54/OFFSET(C54,3,0)</f>
        <v>6.2015503875968991E-2</v>
      </c>
      <c r="G54" s="45">
        <f t="shared" ref="G54:H54" ca="1" si="27">D54/OFFSET(D54,3,0)</f>
        <v>0</v>
      </c>
      <c r="H54" s="45">
        <f t="shared" ca="1" si="27"/>
        <v>5.5944055944055944E-2</v>
      </c>
      <c r="I54" s="28"/>
    </row>
    <row r="55" spans="1:9" s="3" customFormat="1">
      <c r="A55" s="35"/>
      <c r="B55" s="43" t="s">
        <v>8</v>
      </c>
      <c r="C55" s="48">
        <v>15</v>
      </c>
      <c r="D55" s="48">
        <v>2</v>
      </c>
      <c r="E55" s="37">
        <f t="shared" si="5"/>
        <v>17</v>
      </c>
      <c r="F55" s="45">
        <f ca="1">C55/OFFSET(C55,2,0)</f>
        <v>0.11627906976744186</v>
      </c>
      <c r="G55" s="45">
        <f t="shared" ref="G55:H55" ca="1" si="28">D55/OFFSET(D55,2,0)</f>
        <v>0.14285714285714285</v>
      </c>
      <c r="H55" s="45">
        <f t="shared" ca="1" si="28"/>
        <v>0.11888111888111888</v>
      </c>
      <c r="I55" s="71"/>
    </row>
    <row r="56" spans="1:9" s="3" customFormat="1">
      <c r="A56" s="35"/>
      <c r="B56" s="43" t="s">
        <v>9</v>
      </c>
      <c r="C56" s="72">
        <v>0</v>
      </c>
      <c r="D56" s="72">
        <v>11</v>
      </c>
      <c r="E56" s="37">
        <f t="shared" si="5"/>
        <v>11</v>
      </c>
      <c r="F56" s="45">
        <f ca="1">C56/OFFSET(C56,1,0)</f>
        <v>0</v>
      </c>
      <c r="G56" s="45">
        <f t="shared" ref="G56:H56" ca="1" si="29">D56/OFFSET(D56,1,0)</f>
        <v>0.7857142857142857</v>
      </c>
      <c r="H56" s="50">
        <f t="shared" ca="1" si="29"/>
        <v>7.6923076923076927E-2</v>
      </c>
      <c r="I56" s="28"/>
    </row>
    <row r="57" spans="1:9" s="3" customFormat="1">
      <c r="A57" s="35" t="s">
        <v>29</v>
      </c>
      <c r="B57" s="33" t="s">
        <v>30</v>
      </c>
      <c r="C57" s="34">
        <f>SUM(C53:C56)</f>
        <v>129</v>
      </c>
      <c r="D57" s="34">
        <f>SUM(D53:D56)</f>
        <v>14</v>
      </c>
      <c r="E57" s="37">
        <f t="shared" si="5"/>
        <v>143</v>
      </c>
      <c r="F57" s="13"/>
      <c r="G57" s="13"/>
      <c r="H57" s="13"/>
      <c r="I57" s="28"/>
    </row>
    <row r="58" spans="1:9" s="3" customFormat="1">
      <c r="A58" s="35"/>
      <c r="B58" s="33"/>
      <c r="C58" s="48"/>
      <c r="D58" s="48"/>
      <c r="E58" s="37"/>
      <c r="F58" s="2"/>
      <c r="G58" s="28"/>
      <c r="H58" s="28"/>
      <c r="I58" s="28"/>
    </row>
    <row r="59" spans="1:9" s="3" customFormat="1">
      <c r="A59" s="73" t="s">
        <v>72</v>
      </c>
      <c r="B59" s="33" t="s">
        <v>31</v>
      </c>
      <c r="C59" s="127">
        <v>3058</v>
      </c>
      <c r="D59" s="127">
        <v>384</v>
      </c>
      <c r="E59" s="37">
        <f t="shared" si="5"/>
        <v>3442</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v>0</v>
      </c>
      <c r="D62" s="78">
        <v>0</v>
      </c>
      <c r="E62" s="37">
        <f t="shared" si="5"/>
        <v>0</v>
      </c>
      <c r="F62" s="45">
        <f ca="1">C62/OFFSET(C62,4,0)</f>
        <v>0</v>
      </c>
      <c r="G62" s="45">
        <f t="shared" ref="G62:H62" ca="1" si="30">D62/OFFSET(D62,4,0)</f>
        <v>0</v>
      </c>
      <c r="H62" s="45">
        <f t="shared" ca="1" si="30"/>
        <v>0</v>
      </c>
      <c r="I62" s="68"/>
    </row>
    <row r="63" spans="1:9" s="3" customFormat="1">
      <c r="A63" s="35" t="s">
        <v>35</v>
      </c>
      <c r="B63" s="77" t="s">
        <v>36</v>
      </c>
      <c r="C63" s="78">
        <v>292</v>
      </c>
      <c r="D63" s="78">
        <v>1501</v>
      </c>
      <c r="E63" s="37">
        <f t="shared" si="5"/>
        <v>1793</v>
      </c>
      <c r="F63" s="45">
        <f ca="1">C63/OFFSET(C63,3,0)</f>
        <v>6.7875406787540685E-2</v>
      </c>
      <c r="G63" s="45">
        <f t="shared" ref="G63:H63" ca="1" si="31">D63/OFFSET(D63,3,0)</f>
        <v>0.19849246231155779</v>
      </c>
      <c r="H63" s="45">
        <f t="shared" ca="1" si="31"/>
        <v>0.15112946729602159</v>
      </c>
      <c r="I63" s="28"/>
    </row>
    <row r="64" spans="1:9" s="3" customFormat="1">
      <c r="A64" s="35" t="s">
        <v>37</v>
      </c>
      <c r="B64" s="77" t="s">
        <v>38</v>
      </c>
      <c r="C64" s="78">
        <v>459</v>
      </c>
      <c r="D64" s="78">
        <v>206</v>
      </c>
      <c r="E64" s="37">
        <f t="shared" si="5"/>
        <v>665</v>
      </c>
      <c r="F64" s="45">
        <f ca="1">C64/OFFSET(C64,2,0)</f>
        <v>0.10669456066945607</v>
      </c>
      <c r="G64" s="45">
        <f t="shared" ref="G64:H64" ca="1" si="32">D64/OFFSET(D64,2,0)</f>
        <v>2.7241470510446973E-2</v>
      </c>
      <c r="H64" s="45">
        <f t="shared" ca="1" si="32"/>
        <v>5.6051921780175318E-2</v>
      </c>
    </row>
    <row r="65" spans="1:11" s="3" customFormat="1">
      <c r="A65" s="35" t="s">
        <v>39</v>
      </c>
      <c r="B65" s="77" t="s">
        <v>40</v>
      </c>
      <c r="C65" s="78">
        <v>3551</v>
      </c>
      <c r="D65" s="78">
        <v>5855</v>
      </c>
      <c r="E65" s="37">
        <f t="shared" si="5"/>
        <v>9406</v>
      </c>
      <c r="F65" s="45">
        <f ca="1">C65/OFFSET(C65,1,0)</f>
        <v>0.82543003254300329</v>
      </c>
      <c r="G65" s="45">
        <f t="shared" ref="G65:H65" ca="1" si="33">D65/OFFSET(D65,1,0)</f>
        <v>0.77426606717799529</v>
      </c>
      <c r="H65" s="50">
        <f t="shared" ca="1" si="33"/>
        <v>0.79281861092380312</v>
      </c>
    </row>
    <row r="66" spans="1:11" s="3" customFormat="1">
      <c r="A66" s="35" t="s">
        <v>41</v>
      </c>
      <c r="B66" s="52" t="s">
        <v>55</v>
      </c>
      <c r="C66" s="34">
        <f>SUM(C62:C65)</f>
        <v>4302</v>
      </c>
      <c r="D66" s="34">
        <f>SUM(D62:D65)</f>
        <v>7562</v>
      </c>
      <c r="E66" s="37">
        <f t="shared" si="5"/>
        <v>11864</v>
      </c>
      <c r="F66" s="45">
        <f>C66/C33</f>
        <v>0.30172534717351662</v>
      </c>
      <c r="G66" s="45">
        <f t="shared" ref="G66:H66" si="34">D66/D33</f>
        <v>0.61186180111659516</v>
      </c>
      <c r="H66" s="45">
        <f t="shared" si="34"/>
        <v>0.44573017244618102</v>
      </c>
    </row>
    <row r="67" spans="1:11" s="3" customFormat="1">
      <c r="A67" s="53" t="s">
        <v>42</v>
      </c>
      <c r="B67" s="54" t="s">
        <v>21</v>
      </c>
      <c r="C67" s="55"/>
      <c r="D67" s="55"/>
      <c r="E67" s="37">
        <f t="shared" si="5"/>
        <v>0</v>
      </c>
      <c r="F67" s="2"/>
      <c r="G67" s="28"/>
      <c r="H67" s="28"/>
    </row>
    <row r="68" spans="1:11" s="3" customFormat="1" ht="14.4">
      <c r="A68" s="35" t="s">
        <v>43</v>
      </c>
      <c r="B68" s="33" t="s">
        <v>44</v>
      </c>
      <c r="C68" s="34">
        <f>C66-C67</f>
        <v>4302</v>
      </c>
      <c r="D68" s="34">
        <f>D66-D67</f>
        <v>7562</v>
      </c>
      <c r="E68" s="37">
        <f t="shared" si="5"/>
        <v>11864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14163</v>
      </c>
      <c r="D70" s="47">
        <f>D43+D50+D57+D59+D60+D68</f>
        <v>12057</v>
      </c>
      <c r="E70" s="37">
        <f t="shared" si="5"/>
        <v>26220</v>
      </c>
      <c r="F70" s="2"/>
      <c r="G70" s="80"/>
      <c r="H70" s="68"/>
    </row>
    <row r="71" spans="1:11" s="3" customFormat="1">
      <c r="A71" s="35"/>
      <c r="B71" s="81"/>
      <c r="C71" s="48"/>
      <c r="D71" s="48"/>
      <c r="E71" s="37"/>
      <c r="F71" s="2"/>
      <c r="G71" s="28"/>
      <c r="H71" s="28"/>
    </row>
    <row r="72" spans="1:11" s="3" customFormat="1" ht="14.4">
      <c r="A72" s="35" t="s">
        <v>47</v>
      </c>
      <c r="B72" s="33" t="s">
        <v>48</v>
      </c>
      <c r="C72" s="34">
        <v>74</v>
      </c>
      <c r="D72" s="34">
        <v>212</v>
      </c>
      <c r="E72" s="37">
        <f t="shared" si="5"/>
        <v>286</v>
      </c>
      <c r="F72" s="24"/>
      <c r="G72" s="82"/>
      <c r="H72" s="83"/>
    </row>
    <row r="73" spans="1:11" s="3" customFormat="1">
      <c r="A73" s="35"/>
      <c r="B73" s="81"/>
      <c r="C73" s="48"/>
      <c r="D73" s="48"/>
      <c r="E73" s="37"/>
      <c r="F73" s="2"/>
      <c r="G73" s="28"/>
      <c r="H73" s="28"/>
      <c r="I73" s="28"/>
    </row>
    <row r="74" spans="1:11" s="3" customFormat="1">
      <c r="A74" s="35" t="s">
        <v>49</v>
      </c>
      <c r="B74" s="33" t="s">
        <v>50</v>
      </c>
      <c r="C74" s="37">
        <f>C70+C72</f>
        <v>14237</v>
      </c>
      <c r="D74" s="37">
        <f>D70+D72</f>
        <v>12269</v>
      </c>
      <c r="E74" s="37">
        <f>D74+C74</f>
        <v>26506</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127">
        <v>380</v>
      </c>
      <c r="D76" s="127">
        <v>281</v>
      </c>
      <c r="E76" s="37">
        <f>D76+C76</f>
        <v>661</v>
      </c>
      <c r="F76" s="2"/>
      <c r="G76" s="28"/>
      <c r="H76" s="28"/>
      <c r="I76" s="28"/>
    </row>
    <row r="77" spans="1:11" s="3" customFormat="1" ht="30.75" customHeight="1">
      <c r="A77" s="143" t="s">
        <v>56</v>
      </c>
      <c r="B77" s="144"/>
      <c r="C77" s="87">
        <f>C6+C33-C67-C74</f>
        <v>380</v>
      </c>
      <c r="D77" s="87">
        <f>D6+D33-D67-D74</f>
        <v>281</v>
      </c>
      <c r="E77" s="88">
        <f>(E6+E33)-(E67+E74)</f>
        <v>661</v>
      </c>
      <c r="F77" s="2"/>
      <c r="G77" s="28"/>
      <c r="H77" s="28"/>
      <c r="I77" s="28"/>
    </row>
    <row r="78" spans="1:11" s="5" customFormat="1" ht="30" customHeight="1">
      <c r="A78" s="89"/>
      <c r="B78" s="89" t="s">
        <v>98</v>
      </c>
      <c r="C78" s="107">
        <f>(C43+C59+C50)/(C43+C59+C68+C50+C72)</f>
        <v>0.68982137794159337</v>
      </c>
      <c r="D78" s="107">
        <f t="shared" ref="D78:E78" si="35">(D43+D59+D50)/(D43+D59+D68+D50+D72)</f>
        <v>0.3656466748266014</v>
      </c>
      <c r="E78" s="107">
        <f t="shared" si="35"/>
        <v>0.53912680650912259</v>
      </c>
      <c r="F78" s="108"/>
      <c r="G78" s="109"/>
      <c r="H78" s="109"/>
      <c r="I78" s="109"/>
    </row>
    <row r="79" spans="1:11" s="5" customFormat="1" ht="42" customHeight="1">
      <c r="A79" s="89"/>
      <c r="B79" s="89" t="s">
        <v>99</v>
      </c>
      <c r="C79" s="107">
        <f>(C43+C59+C50)/(C43+C59+C72+C66+C50)</f>
        <v>0.68982137794159337</v>
      </c>
      <c r="D79" s="107">
        <f t="shared" ref="D79:E79" si="36">(D43+D59+D50)/(D43+D59+D72+D66+D50)</f>
        <v>0.3656466748266014</v>
      </c>
      <c r="E79" s="107">
        <f t="shared" si="36"/>
        <v>0.53912680650912259</v>
      </c>
      <c r="F79" s="110"/>
      <c r="G79" s="109"/>
      <c r="H79" s="109"/>
      <c r="I79" s="109"/>
    </row>
    <row r="80" spans="1:11" s="95" customFormat="1" ht="16.2" customHeight="1">
      <c r="A80" s="89"/>
      <c r="B80" s="111" t="s">
        <v>100</v>
      </c>
      <c r="C80" s="107">
        <f>C59/C35</f>
        <v>0.21447608360218826</v>
      </c>
      <c r="D80" s="107">
        <f t="shared" ref="D80:E80" si="37">D59/D35</f>
        <v>3.1070474957520834E-2</v>
      </c>
      <c r="E80" s="107">
        <f t="shared" si="37"/>
        <v>0.12931585077206298</v>
      </c>
      <c r="F80" s="110"/>
      <c r="G80" s="109"/>
      <c r="H80" s="109"/>
      <c r="I80" s="109"/>
      <c r="J80" s="5"/>
      <c r="K80" s="5"/>
    </row>
    <row r="81" spans="1:11" s="95" customFormat="1" ht="16.2" customHeight="1">
      <c r="A81" s="89"/>
      <c r="B81" s="111" t="s">
        <v>101</v>
      </c>
      <c r="C81" s="107">
        <f>D66/E66</f>
        <v>0.63739042481456509</v>
      </c>
      <c r="D81" s="107"/>
      <c r="E81" s="107"/>
      <c r="F81" s="110"/>
      <c r="G81" s="109"/>
      <c r="H81" s="109"/>
      <c r="I81" s="109"/>
      <c r="J81" s="5"/>
      <c r="K81" s="5"/>
    </row>
    <row r="82" spans="1:11" s="95" customFormat="1" ht="16.2" customHeight="1">
      <c r="A82" s="89"/>
      <c r="B82" s="111" t="s">
        <v>102</v>
      </c>
      <c r="C82" s="112">
        <f>C26/C35</f>
        <v>2.3144901108149811E-3</v>
      </c>
      <c r="D82" s="112">
        <f t="shared" ref="D82:E82" si="38">D26/D35</f>
        <v>0</v>
      </c>
      <c r="E82" s="112">
        <f t="shared" si="38"/>
        <v>1.2398091445316904E-3</v>
      </c>
      <c r="F82" s="110"/>
      <c r="G82" s="109"/>
      <c r="H82" s="109"/>
      <c r="I82" s="109"/>
      <c r="J82" s="5"/>
      <c r="K82" s="5"/>
    </row>
    <row r="83" spans="1:11" s="95" customFormat="1" ht="16.2" customHeight="1">
      <c r="A83" s="89"/>
      <c r="B83" s="111" t="s">
        <v>103</v>
      </c>
      <c r="C83" s="112">
        <f>(C43+C50+C59)/(C6+C33)</f>
        <v>0.66580009577888755</v>
      </c>
      <c r="D83" s="112">
        <f t="shared" ref="D83:E83" si="39">(D43+D50+D59)/(D6+D33)</f>
        <v>0.35705179282868527</v>
      </c>
      <c r="E83" s="112">
        <f t="shared" si="39"/>
        <v>0.52317149482828429</v>
      </c>
      <c r="F83" s="110"/>
      <c r="G83" s="109"/>
      <c r="H83" s="109"/>
      <c r="I83" s="109"/>
      <c r="J83" s="5"/>
      <c r="K83" s="5"/>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0.6978295989323593</v>
      </c>
      <c r="D93" s="1" t="s">
        <v>66</v>
      </c>
      <c r="E93" s="95">
        <f>(D74-D68)/D74</f>
        <v>0.38364984921346484</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7"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132</v>
      </c>
      <c r="D1" s="13"/>
      <c r="E1" s="13"/>
      <c r="F1" s="2" t="s">
        <v>90</v>
      </c>
      <c r="G1" s="22"/>
      <c r="H1" s="23"/>
      <c r="I1" s="23"/>
    </row>
    <row r="2" spans="1:9" s="3" customFormat="1" ht="15.6">
      <c r="A2" s="13"/>
      <c r="B2" s="21" t="s">
        <v>91</v>
      </c>
      <c r="C2" s="13" t="s">
        <v>112</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71</v>
      </c>
      <c r="D6" s="36">
        <v>83</v>
      </c>
      <c r="E6" s="37">
        <f>D6+C6</f>
        <v>154</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108</v>
      </c>
      <c r="D10" s="44">
        <v>152</v>
      </c>
      <c r="E10" s="37">
        <f>D10+C10</f>
        <v>260</v>
      </c>
      <c r="F10" s="45">
        <f ca="1">C10/OFFSET(C10,4,0)</f>
        <v>0.81818181818181823</v>
      </c>
      <c r="G10" s="45">
        <f t="shared" ref="G10:H10" ca="1" si="0">D10/OFFSET(D10,4,0)</f>
        <v>0.53521126760563376</v>
      </c>
      <c r="H10" s="45">
        <f t="shared" ca="1" si="0"/>
        <v>0.625</v>
      </c>
      <c r="I10" s="26"/>
    </row>
    <row r="11" spans="1:9" s="3" customFormat="1">
      <c r="A11" s="35"/>
      <c r="B11" s="43" t="s">
        <v>7</v>
      </c>
      <c r="C11" s="44">
        <v>18</v>
      </c>
      <c r="D11" s="44">
        <v>130</v>
      </c>
      <c r="E11" s="37">
        <f t="shared" ref="E11:E14" si="1">D11+C11</f>
        <v>148</v>
      </c>
      <c r="F11" s="45">
        <f ca="1">C11/OFFSET(C11,3,0)</f>
        <v>0.13636363636363635</v>
      </c>
      <c r="G11" s="45">
        <f t="shared" ref="G11:H11" ca="1" si="2">D11/OFFSET(D11,3,0)</f>
        <v>0.45774647887323944</v>
      </c>
      <c r="H11" s="45">
        <f t="shared" ca="1" si="2"/>
        <v>0.35576923076923078</v>
      </c>
      <c r="I11" s="28"/>
    </row>
    <row r="12" spans="1:9" s="3" customFormat="1">
      <c r="A12" s="35"/>
      <c r="B12" s="43" t="s">
        <v>8</v>
      </c>
      <c r="C12" s="44">
        <v>5</v>
      </c>
      <c r="D12" s="44">
        <v>1</v>
      </c>
      <c r="E12" s="37">
        <f t="shared" si="1"/>
        <v>6</v>
      </c>
      <c r="F12" s="45">
        <f ca="1">C12/OFFSET(C12,2,0)</f>
        <v>3.787878787878788E-2</v>
      </c>
      <c r="G12" s="45">
        <f t="shared" ref="G12:H12" ca="1" si="3">D12/OFFSET(D12,2,0)</f>
        <v>3.5211267605633804E-3</v>
      </c>
      <c r="H12" s="45">
        <f t="shared" ca="1" si="3"/>
        <v>1.4423076923076924E-2</v>
      </c>
      <c r="I12" s="28"/>
    </row>
    <row r="13" spans="1:9" s="3" customFormat="1">
      <c r="A13" s="35"/>
      <c r="B13" s="43" t="s">
        <v>9</v>
      </c>
      <c r="C13" s="44">
        <v>1</v>
      </c>
      <c r="D13" s="44">
        <v>1</v>
      </c>
      <c r="E13" s="37">
        <f t="shared" si="1"/>
        <v>2</v>
      </c>
      <c r="F13" s="45">
        <f ca="1">C13/OFFSET(C13,1,0)</f>
        <v>7.575757575757576E-3</v>
      </c>
      <c r="G13" s="45">
        <f t="shared" ref="G13:H13" ca="1" si="4">D13/OFFSET(D13,1,0)</f>
        <v>3.5211267605633804E-3</v>
      </c>
      <c r="H13" s="45">
        <f t="shared" ca="1" si="4"/>
        <v>4.807692307692308E-3</v>
      </c>
      <c r="I13" s="28"/>
    </row>
    <row r="14" spans="1:9" s="3" customFormat="1">
      <c r="A14" s="35" t="s">
        <v>10</v>
      </c>
      <c r="B14" s="46" t="s">
        <v>11</v>
      </c>
      <c r="C14" s="47">
        <f>SUM(C10:C13)</f>
        <v>132</v>
      </c>
      <c r="D14" s="47">
        <f>SUM(D10:D13)</f>
        <v>284</v>
      </c>
      <c r="E14" s="37">
        <f t="shared" si="1"/>
        <v>416</v>
      </c>
      <c r="F14" s="45"/>
      <c r="G14" s="45"/>
      <c r="H14" s="45"/>
      <c r="I14" s="28"/>
    </row>
    <row r="15" spans="1:9" s="3" customFormat="1">
      <c r="A15" s="35"/>
      <c r="B15" s="40" t="s">
        <v>58</v>
      </c>
      <c r="C15" s="48"/>
      <c r="D15" s="48"/>
      <c r="E15" s="37"/>
      <c r="F15" s="2"/>
      <c r="G15" s="28"/>
      <c r="H15" s="28"/>
      <c r="I15" s="28"/>
    </row>
    <row r="16" spans="1:9" s="3" customFormat="1">
      <c r="A16" s="35"/>
      <c r="B16" s="43" t="s">
        <v>6</v>
      </c>
      <c r="C16" s="48">
        <v>29</v>
      </c>
      <c r="D16" s="48">
        <v>16</v>
      </c>
      <c r="E16" s="37">
        <f t="shared" ref="E16:E72" si="5">D16+C16</f>
        <v>45</v>
      </c>
      <c r="F16" s="45">
        <f ca="1">C16/OFFSET(C16,4,0)</f>
        <v>0.65909090909090906</v>
      </c>
      <c r="G16" s="45">
        <f t="shared" ref="G16:H16" ca="1" si="6">D16/OFFSET(D16,4,0)</f>
        <v>0.5</v>
      </c>
      <c r="H16" s="45">
        <f t="shared" ca="1" si="6"/>
        <v>0.59210526315789469</v>
      </c>
      <c r="I16" s="28"/>
    </row>
    <row r="17" spans="1:9" s="3" customFormat="1">
      <c r="A17" s="35"/>
      <c r="B17" s="43" t="s">
        <v>7</v>
      </c>
      <c r="C17" s="48">
        <v>10</v>
      </c>
      <c r="D17" s="48">
        <v>15</v>
      </c>
      <c r="E17" s="37">
        <f t="shared" si="5"/>
        <v>25</v>
      </c>
      <c r="F17" s="45">
        <f ca="1">C17/OFFSET(C17,3,0)</f>
        <v>0.22727272727272727</v>
      </c>
      <c r="G17" s="45">
        <f t="shared" ref="G17:H17" ca="1" si="7">D17/OFFSET(D17,3,0)</f>
        <v>0.46875</v>
      </c>
      <c r="H17" s="45">
        <f t="shared" ca="1" si="7"/>
        <v>0.32894736842105265</v>
      </c>
      <c r="I17" s="28"/>
    </row>
    <row r="18" spans="1:9" s="3" customFormat="1" ht="15.6">
      <c r="A18" s="35"/>
      <c r="B18" s="43" t="s">
        <v>8</v>
      </c>
      <c r="C18" s="48">
        <v>3</v>
      </c>
      <c r="D18" s="48">
        <v>1</v>
      </c>
      <c r="E18" s="37">
        <f t="shared" si="5"/>
        <v>4</v>
      </c>
      <c r="F18" s="45">
        <f ca="1">C18/OFFSET(C18,2,0)</f>
        <v>6.8181818181818177E-2</v>
      </c>
      <c r="G18" s="45">
        <f t="shared" ref="G18:H18" ca="1" si="8">D18/OFFSET(D18,2,0)</f>
        <v>3.125E-2</v>
      </c>
      <c r="H18" s="45">
        <f t="shared" ca="1" si="8"/>
        <v>5.2631578947368418E-2</v>
      </c>
      <c r="I18" s="49"/>
    </row>
    <row r="19" spans="1:9" s="3" customFormat="1">
      <c r="A19" s="35"/>
      <c r="B19" s="43" t="s">
        <v>9</v>
      </c>
      <c r="C19" s="48">
        <v>2</v>
      </c>
      <c r="D19" s="48">
        <v>0</v>
      </c>
      <c r="E19" s="37">
        <f t="shared" si="5"/>
        <v>2</v>
      </c>
      <c r="F19" s="45">
        <f ca="1">C19/OFFSET(C19,1,0)</f>
        <v>4.5454545454545456E-2</v>
      </c>
      <c r="G19" s="45">
        <f t="shared" ref="G19:H19" ca="1" si="9">D19/OFFSET(D19,1,0)</f>
        <v>0</v>
      </c>
      <c r="H19" s="50">
        <f t="shared" ca="1" si="9"/>
        <v>2.6315789473684209E-2</v>
      </c>
      <c r="I19" s="28"/>
    </row>
    <row r="20" spans="1:9" s="3" customFormat="1">
      <c r="A20" s="35" t="s">
        <v>12</v>
      </c>
      <c r="B20" s="46" t="s">
        <v>13</v>
      </c>
      <c r="C20" s="37">
        <f>SUM(C16:C19)</f>
        <v>44</v>
      </c>
      <c r="D20" s="37">
        <f>SUM(D16:D19)</f>
        <v>32</v>
      </c>
      <c r="E20" s="37">
        <f t="shared" si="5"/>
        <v>76</v>
      </c>
      <c r="F20" s="45"/>
      <c r="G20" s="45"/>
      <c r="H20" s="45"/>
      <c r="I20" s="28"/>
    </row>
    <row r="21" spans="1:9" s="3" customFormat="1">
      <c r="A21" s="35"/>
      <c r="B21" s="40" t="s">
        <v>59</v>
      </c>
      <c r="C21" s="48"/>
      <c r="D21" s="48"/>
      <c r="E21" s="37"/>
      <c r="F21" s="2"/>
      <c r="G21" s="28"/>
      <c r="H21" s="28"/>
      <c r="I21" s="28"/>
    </row>
    <row r="22" spans="1:9" s="3" customFormat="1" ht="15.6">
      <c r="A22" s="35"/>
      <c r="B22" s="43" t="s">
        <v>6</v>
      </c>
      <c r="C22" s="51">
        <v>20</v>
      </c>
      <c r="D22" s="51">
        <v>0</v>
      </c>
      <c r="E22" s="37">
        <f t="shared" si="5"/>
        <v>20</v>
      </c>
      <c r="F22" s="45">
        <f ca="1">C22/OFFSET(C22,4,0)</f>
        <v>0.51282051282051277</v>
      </c>
      <c r="G22" s="45">
        <f t="shared" ref="G22:H22" ca="1" si="10">D22/OFFSET(D22,4,0)</f>
        <v>0</v>
      </c>
      <c r="H22" s="45">
        <f t="shared" ca="1" si="10"/>
        <v>0.5</v>
      </c>
      <c r="I22" s="49"/>
    </row>
    <row r="23" spans="1:9" s="3" customFormat="1">
      <c r="A23" s="35"/>
      <c r="B23" s="43" t="s">
        <v>7</v>
      </c>
      <c r="C23" s="51">
        <v>15</v>
      </c>
      <c r="D23" s="51">
        <v>1</v>
      </c>
      <c r="E23" s="37">
        <f t="shared" si="5"/>
        <v>16</v>
      </c>
      <c r="F23" s="45">
        <f ca="1">C23/OFFSET(C23,3,0)</f>
        <v>0.38461538461538464</v>
      </c>
      <c r="G23" s="45">
        <f t="shared" ref="G23:H23" ca="1" si="11">D23/OFFSET(D23,3,0)</f>
        <v>1</v>
      </c>
      <c r="H23" s="45">
        <f t="shared" ca="1" si="11"/>
        <v>0.4</v>
      </c>
      <c r="I23" s="28"/>
    </row>
    <row r="24" spans="1:9" s="3" customFormat="1">
      <c r="A24" s="35"/>
      <c r="B24" s="43" t="s">
        <v>8</v>
      </c>
      <c r="C24" s="51">
        <v>4</v>
      </c>
      <c r="D24" s="51">
        <v>0</v>
      </c>
      <c r="E24" s="37">
        <f t="shared" si="5"/>
        <v>4</v>
      </c>
      <c r="F24" s="45">
        <f ca="1">C24/OFFSET(C24,2,0)</f>
        <v>0.10256410256410256</v>
      </c>
      <c r="G24" s="45">
        <f t="shared" ref="G24:H24" ca="1" si="12">D24/OFFSET(D24,2,0)</f>
        <v>0</v>
      </c>
      <c r="H24" s="45">
        <f t="shared" ca="1" si="12"/>
        <v>0.1</v>
      </c>
      <c r="I24" s="28"/>
    </row>
    <row r="25" spans="1:9" s="3" customFormat="1">
      <c r="A25" s="35"/>
      <c r="B25" s="43" t="s">
        <v>9</v>
      </c>
      <c r="C25" s="51">
        <v>0</v>
      </c>
      <c r="D25" s="51">
        <v>0</v>
      </c>
      <c r="E25" s="37">
        <f t="shared" si="5"/>
        <v>0</v>
      </c>
      <c r="F25" s="45">
        <f ca="1">C25/OFFSET(C25,1,0)</f>
        <v>0</v>
      </c>
      <c r="G25" s="45">
        <f t="shared" ref="G25:H25" ca="1" si="13">D25/OFFSET(D25,1,0)</f>
        <v>0</v>
      </c>
      <c r="H25" s="50">
        <f t="shared" ca="1" si="13"/>
        <v>0</v>
      </c>
      <c r="I25" s="28"/>
    </row>
    <row r="26" spans="1:9" s="3" customFormat="1">
      <c r="A26" s="35" t="s">
        <v>14</v>
      </c>
      <c r="B26" s="46" t="s">
        <v>15</v>
      </c>
      <c r="C26" s="37">
        <f>SUM(C22:C25)</f>
        <v>39</v>
      </c>
      <c r="D26" s="37">
        <f>SUM(D22:D25)</f>
        <v>1</v>
      </c>
      <c r="E26" s="37">
        <f t="shared" si="5"/>
        <v>40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215</v>
      </c>
      <c r="D33" s="34">
        <f>D14+D20+D26+D32</f>
        <v>317</v>
      </c>
      <c r="E33" s="37">
        <f t="shared" si="5"/>
        <v>532</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215</v>
      </c>
      <c r="D35" s="34">
        <f>D33-D34</f>
        <v>317</v>
      </c>
      <c r="E35" s="37">
        <f t="shared" si="5"/>
        <v>532</v>
      </c>
      <c r="F35" s="24"/>
      <c r="G35" s="57"/>
      <c r="H35" s="58"/>
      <c r="I35" s="57"/>
    </row>
    <row r="36" spans="1:9" s="3" customFormat="1" ht="16.2" thickBot="1">
      <c r="A36" s="59"/>
      <c r="B36" s="60"/>
      <c r="C36" s="48"/>
      <c r="D36" s="48"/>
      <c r="E36" s="37"/>
      <c r="F36" s="24"/>
      <c r="G36" s="49"/>
      <c r="H36" s="26"/>
      <c r="I36" s="38"/>
    </row>
    <row r="37" spans="1:9" s="3" customFormat="1" ht="13.8" thickTop="1">
      <c r="A37" s="61"/>
      <c r="B37" s="33" t="s">
        <v>24</v>
      </c>
      <c r="C37" s="48"/>
      <c r="D37" s="48"/>
      <c r="E37" s="37"/>
      <c r="F37" s="2"/>
      <c r="G37" s="28"/>
      <c r="H37" s="28"/>
      <c r="I37" s="28"/>
    </row>
    <row r="38" spans="1:9" s="3" customFormat="1" ht="15.6">
      <c r="A38" s="35"/>
      <c r="B38" s="131" t="s">
        <v>118</v>
      </c>
      <c r="C38" s="48"/>
      <c r="D38" s="48"/>
      <c r="E38" s="37"/>
      <c r="F38" s="24"/>
      <c r="G38" s="26"/>
      <c r="H38" s="38"/>
      <c r="I38" s="38"/>
    </row>
    <row r="39" spans="1:9" s="3" customFormat="1">
      <c r="A39" s="35"/>
      <c r="B39" s="43" t="s">
        <v>6</v>
      </c>
      <c r="C39" s="63">
        <v>41</v>
      </c>
      <c r="D39" s="63">
        <v>24</v>
      </c>
      <c r="E39" s="37">
        <f t="shared" si="5"/>
        <v>65</v>
      </c>
      <c r="F39" s="45">
        <f ca="1">C39/OFFSET(C39,4,0)</f>
        <v>0.7592592592592593</v>
      </c>
      <c r="G39" s="45">
        <f t="shared" ref="G39:H39" ca="1" si="18">D39/OFFSET(D39,4,0)</f>
        <v>0.6</v>
      </c>
      <c r="H39" s="45">
        <f t="shared" ca="1" si="18"/>
        <v>0.69148936170212771</v>
      </c>
      <c r="I39" s="28"/>
    </row>
    <row r="40" spans="1:9" s="3" customFormat="1">
      <c r="A40" s="35"/>
      <c r="B40" s="43" t="s">
        <v>7</v>
      </c>
      <c r="C40" s="63">
        <v>9</v>
      </c>
      <c r="D40" s="63">
        <v>14</v>
      </c>
      <c r="E40" s="37">
        <f t="shared" si="5"/>
        <v>23</v>
      </c>
      <c r="F40" s="45">
        <f ca="1">C40/OFFSET(C40,3,0)</f>
        <v>0.16666666666666666</v>
      </c>
      <c r="G40" s="45">
        <f t="shared" ref="G40:H40" ca="1" si="19">D40/OFFSET(D40,3,0)</f>
        <v>0.35</v>
      </c>
      <c r="H40" s="45">
        <f t="shared" ca="1" si="19"/>
        <v>0.24468085106382978</v>
      </c>
      <c r="I40" s="28"/>
    </row>
    <row r="41" spans="1:9" s="3" customFormat="1">
      <c r="A41" s="35"/>
      <c r="B41" s="43" t="s">
        <v>8</v>
      </c>
      <c r="C41" s="63">
        <v>2</v>
      </c>
      <c r="D41" s="63">
        <v>2</v>
      </c>
      <c r="E41" s="37">
        <f t="shared" si="5"/>
        <v>4</v>
      </c>
      <c r="F41" s="45">
        <f ca="1">C41/OFFSET(C41,2,0)</f>
        <v>3.7037037037037035E-2</v>
      </c>
      <c r="G41" s="45">
        <f t="shared" ref="G41:H41" ca="1" si="20">D41/OFFSET(D41,2,0)</f>
        <v>0.05</v>
      </c>
      <c r="H41" s="45">
        <f t="shared" ca="1" si="20"/>
        <v>4.2553191489361701E-2</v>
      </c>
      <c r="I41" s="28"/>
    </row>
    <row r="42" spans="1:9" s="3" customFormat="1">
      <c r="A42" s="35"/>
      <c r="B42" s="43" t="s">
        <v>9</v>
      </c>
      <c r="C42" s="63">
        <v>2</v>
      </c>
      <c r="D42" s="63">
        <v>0</v>
      </c>
      <c r="E42" s="37">
        <f t="shared" si="5"/>
        <v>2</v>
      </c>
      <c r="F42" s="45">
        <f ca="1">C42/OFFSET(C42,1,0)</f>
        <v>3.7037037037037035E-2</v>
      </c>
      <c r="G42" s="45">
        <f t="shared" ref="G42:H42" ca="1" si="21">D42/OFFSET(D42,1,0)</f>
        <v>0</v>
      </c>
      <c r="H42" s="50">
        <f t="shared" ca="1" si="21"/>
        <v>2.1276595744680851E-2</v>
      </c>
      <c r="I42" s="28"/>
    </row>
    <row r="43" spans="1:9" s="3" customFormat="1">
      <c r="A43" s="35" t="s">
        <v>25</v>
      </c>
      <c r="B43" s="130" t="s">
        <v>119</v>
      </c>
      <c r="C43" s="34">
        <f>SUM(C39:C42)</f>
        <v>54</v>
      </c>
      <c r="D43" s="34">
        <f>SUM(D39:D42)</f>
        <v>40</v>
      </c>
      <c r="E43" s="37">
        <f t="shared" si="5"/>
        <v>94</v>
      </c>
      <c r="F43" s="45"/>
      <c r="G43" s="45"/>
      <c r="H43" s="45"/>
      <c r="I43" s="28"/>
    </row>
    <row r="44" spans="1:9" s="3" customFormat="1">
      <c r="A44" s="35"/>
      <c r="B44" s="33" t="s">
        <v>24</v>
      </c>
      <c r="C44" s="48"/>
      <c r="D44" s="48"/>
      <c r="E44" s="37"/>
      <c r="F44" s="2"/>
      <c r="G44" s="28"/>
      <c r="H44" s="28"/>
      <c r="I44" s="28"/>
    </row>
    <row r="45" spans="1:9" s="3" customFormat="1">
      <c r="A45" s="35"/>
      <c r="B45" s="131" t="s">
        <v>120</v>
      </c>
      <c r="C45" s="48"/>
      <c r="D45" s="48"/>
      <c r="E45" s="37"/>
      <c r="F45" s="2"/>
      <c r="G45" s="28"/>
      <c r="H45" s="28"/>
      <c r="I45" s="28"/>
    </row>
    <row r="46" spans="1:9" s="3" customFormat="1">
      <c r="A46" s="35"/>
      <c r="B46" s="43" t="s">
        <v>6</v>
      </c>
      <c r="C46" s="64">
        <v>136</v>
      </c>
      <c r="D46" s="64">
        <v>150</v>
      </c>
      <c r="E46" s="37">
        <f t="shared" si="5"/>
        <v>286</v>
      </c>
      <c r="F46" s="45">
        <f ca="1">C46/OFFSET(C46,4,0)</f>
        <v>0.79532163742690054</v>
      </c>
      <c r="G46" s="45">
        <f t="shared" ref="G46:H46" ca="1" si="22">D46/OFFSET(D46,4,0)</f>
        <v>0.5617977528089888</v>
      </c>
      <c r="H46" s="45">
        <f t="shared" ca="1" si="22"/>
        <v>0.65296803652968038</v>
      </c>
      <c r="I46" s="28"/>
    </row>
    <row r="47" spans="1:9" s="3" customFormat="1">
      <c r="A47" s="35"/>
      <c r="B47" s="43" t="s">
        <v>7</v>
      </c>
      <c r="C47" s="64">
        <v>32</v>
      </c>
      <c r="D47" s="64">
        <v>116</v>
      </c>
      <c r="E47" s="37">
        <f t="shared" si="5"/>
        <v>148</v>
      </c>
      <c r="F47" s="45">
        <f ca="1">C47/OFFSET(C47,3,0)</f>
        <v>0.1871345029239766</v>
      </c>
      <c r="G47" s="45">
        <f t="shared" ref="G47:H47" ca="1" si="23">D47/OFFSET(D47,3,0)</f>
        <v>0.43445692883895132</v>
      </c>
      <c r="H47" s="45">
        <f t="shared" ca="1" si="23"/>
        <v>0.33789954337899542</v>
      </c>
      <c r="I47" s="28"/>
    </row>
    <row r="48" spans="1:9" s="3" customFormat="1">
      <c r="A48" s="35"/>
      <c r="B48" s="43" t="s">
        <v>8</v>
      </c>
      <c r="C48" s="64">
        <v>3</v>
      </c>
      <c r="D48" s="64">
        <v>1</v>
      </c>
      <c r="E48" s="37">
        <f t="shared" si="5"/>
        <v>4</v>
      </c>
      <c r="F48" s="45">
        <f ca="1">C48/OFFSET(C48,2,0)</f>
        <v>1.7543859649122806E-2</v>
      </c>
      <c r="G48" s="45">
        <f t="shared" ref="G48:H48" ca="1" si="24">D48/OFFSET(D48,2,0)</f>
        <v>3.7453183520599251E-3</v>
      </c>
      <c r="H48" s="45">
        <f t="shared" ca="1" si="24"/>
        <v>9.1324200913242004E-3</v>
      </c>
      <c r="I48" s="28"/>
    </row>
    <row r="49" spans="1:9" s="3" customFormat="1" ht="14.4">
      <c r="A49" s="35"/>
      <c r="B49" s="43" t="s">
        <v>9</v>
      </c>
      <c r="C49" s="64">
        <v>0</v>
      </c>
      <c r="D49" s="64">
        <v>0</v>
      </c>
      <c r="E49" s="37">
        <f t="shared" si="5"/>
        <v>0</v>
      </c>
      <c r="F49" s="45">
        <f ca="1">C49/OFFSET(C49,1,0)</f>
        <v>0</v>
      </c>
      <c r="G49" s="45">
        <f t="shared" ref="G49:H49" ca="1" si="25">D49/OFFSET(D49,1,0)</f>
        <v>0</v>
      </c>
      <c r="H49" s="50">
        <f t="shared" ca="1" si="25"/>
        <v>0</v>
      </c>
      <c r="I49" s="65"/>
    </row>
    <row r="50" spans="1:9" s="3" customFormat="1">
      <c r="A50" s="35" t="s">
        <v>27</v>
      </c>
      <c r="B50" s="130" t="s">
        <v>123</v>
      </c>
      <c r="C50" s="34">
        <f>SUM(C46:C49)</f>
        <v>171</v>
      </c>
      <c r="D50" s="34">
        <f>SUM(D46:D49)</f>
        <v>267</v>
      </c>
      <c r="E50" s="37">
        <f t="shared" si="5"/>
        <v>438</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130" t="s">
        <v>116</v>
      </c>
      <c r="C53" s="123">
        <v>0</v>
      </c>
      <c r="D53" s="123">
        <v>12</v>
      </c>
      <c r="E53" s="37">
        <f t="shared" si="5"/>
        <v>12</v>
      </c>
      <c r="F53" s="45">
        <f ca="1">C53/OFFSET(C53,4,0)</f>
        <v>0</v>
      </c>
      <c r="G53" s="45">
        <f t="shared" ref="G53:H53" ca="1" si="26">D53/OFFSET(D53,4,0)</f>
        <v>1</v>
      </c>
      <c r="H53" s="45">
        <f t="shared" ca="1" si="26"/>
        <v>0.70588235294117652</v>
      </c>
      <c r="I53" s="65"/>
    </row>
    <row r="54" spans="1:9" s="3" customFormat="1">
      <c r="A54" s="35"/>
      <c r="B54" s="136"/>
      <c r="C54" s="123">
        <v>5</v>
      </c>
      <c r="D54" s="123">
        <v>0</v>
      </c>
      <c r="E54" s="37">
        <f t="shared" si="5"/>
        <v>5</v>
      </c>
      <c r="F54" s="45">
        <f ca="1">C54/OFFSET(C54,3,0)</f>
        <v>1</v>
      </c>
      <c r="G54" s="45">
        <f t="shared" ref="G54:H54" ca="1" si="27">D54/OFFSET(D54,3,0)</f>
        <v>0</v>
      </c>
      <c r="H54" s="45">
        <f t="shared" ca="1" si="27"/>
        <v>0.29411764705882354</v>
      </c>
      <c r="I54" s="28"/>
    </row>
    <row r="55" spans="1:9" s="3" customFormat="1">
      <c r="A55" s="35"/>
      <c r="B55" s="43" t="s">
        <v>8</v>
      </c>
      <c r="C55" s="48"/>
      <c r="D55" s="48"/>
      <c r="E55" s="37">
        <f t="shared" si="5"/>
        <v>0</v>
      </c>
      <c r="F55" s="45">
        <f ca="1">C55/OFFSET(C55,2,0)</f>
        <v>0</v>
      </c>
      <c r="G55" s="45">
        <f t="shared" ref="G55:H55" ca="1" si="28">D55/OFFSET(D55,2,0)</f>
        <v>0</v>
      </c>
      <c r="H55" s="45">
        <f t="shared" ca="1" si="28"/>
        <v>0</v>
      </c>
      <c r="I55" s="71"/>
    </row>
    <row r="56" spans="1:9" s="3" customFormat="1">
      <c r="A56" s="35"/>
      <c r="B56" s="43" t="s">
        <v>9</v>
      </c>
      <c r="C56" s="72"/>
      <c r="D56" s="72"/>
      <c r="E56" s="37">
        <f t="shared" si="5"/>
        <v>0</v>
      </c>
      <c r="F56" s="45">
        <f ca="1">C56/OFFSET(C56,1,0)</f>
        <v>0</v>
      </c>
      <c r="G56" s="45">
        <f t="shared" ref="G56:H56" ca="1" si="29">D56/OFFSET(D56,1,0)</f>
        <v>0</v>
      </c>
      <c r="H56" s="50">
        <f t="shared" ca="1" si="29"/>
        <v>0</v>
      </c>
      <c r="I56" s="28"/>
    </row>
    <row r="57" spans="1:9" s="3" customFormat="1">
      <c r="A57" s="35" t="s">
        <v>29</v>
      </c>
      <c r="B57" s="33" t="s">
        <v>30</v>
      </c>
      <c r="C57" s="34">
        <f>SUM(C53:C56)</f>
        <v>5</v>
      </c>
      <c r="D57" s="34">
        <f>SUM(D53:D56)</f>
        <v>12</v>
      </c>
      <c r="E57" s="37">
        <f t="shared" si="5"/>
        <v>17</v>
      </c>
      <c r="F57" s="13"/>
      <c r="G57" s="13"/>
      <c r="H57" s="13"/>
      <c r="I57" s="28"/>
    </row>
    <row r="58" spans="1:9" s="3" customFormat="1">
      <c r="A58" s="35"/>
      <c r="B58" s="33"/>
      <c r="C58" s="48"/>
      <c r="D58" s="48"/>
      <c r="E58" s="37"/>
      <c r="F58" s="2"/>
      <c r="G58" s="28"/>
      <c r="H58" s="28"/>
      <c r="I58" s="28"/>
    </row>
    <row r="59" spans="1:9" s="3" customFormat="1">
      <c r="A59" s="73" t="s">
        <v>72</v>
      </c>
      <c r="B59" s="33" t="s">
        <v>31</v>
      </c>
      <c r="C59" s="74">
        <v>0</v>
      </c>
      <c r="D59" s="74">
        <v>5</v>
      </c>
      <c r="E59" s="37">
        <f t="shared" si="5"/>
        <v>5</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78"/>
      <c r="D63" s="78"/>
      <c r="E63" s="37">
        <f t="shared" si="5"/>
        <v>0</v>
      </c>
      <c r="F63" s="45">
        <f ca="1">C63/OFFSET(C63,3,0)</f>
        <v>0</v>
      </c>
      <c r="G63" s="45">
        <f t="shared" ref="G63:H63" ca="1" si="31">D63/OFFSET(D63,3,0)</f>
        <v>0</v>
      </c>
      <c r="H63" s="45">
        <f t="shared" ca="1" si="31"/>
        <v>0</v>
      </c>
      <c r="I63" s="28"/>
    </row>
    <row r="64" spans="1:9" s="3" customFormat="1">
      <c r="A64" s="35" t="s">
        <v>37</v>
      </c>
      <c r="B64" s="77" t="s">
        <v>38</v>
      </c>
      <c r="C64" s="78"/>
      <c r="D64" s="78"/>
      <c r="E64" s="37">
        <f t="shared" si="5"/>
        <v>0</v>
      </c>
      <c r="F64" s="45">
        <f ca="1">C64/OFFSET(C64,2,0)</f>
        <v>0</v>
      </c>
      <c r="G64" s="45">
        <f t="shared" ref="G64:H64" ca="1" si="32">D64/OFFSET(D64,2,0)</f>
        <v>0</v>
      </c>
      <c r="H64" s="45">
        <f t="shared" ca="1" si="32"/>
        <v>0</v>
      </c>
    </row>
    <row r="65" spans="1:11" s="3" customFormat="1">
      <c r="A65" s="35" t="s">
        <v>39</v>
      </c>
      <c r="B65" s="77" t="s">
        <v>40</v>
      </c>
      <c r="C65" s="127">
        <v>2</v>
      </c>
      <c r="D65" s="127">
        <v>2</v>
      </c>
      <c r="E65" s="37">
        <f t="shared" si="5"/>
        <v>4</v>
      </c>
      <c r="F65" s="45">
        <f ca="1">C65/OFFSET(C65,1,0)</f>
        <v>1</v>
      </c>
      <c r="G65" s="45">
        <f t="shared" ref="G65:H65" ca="1" si="33">D65/OFFSET(D65,1,0)</f>
        <v>1</v>
      </c>
      <c r="H65" s="50">
        <f t="shared" ca="1" si="33"/>
        <v>1</v>
      </c>
    </row>
    <row r="66" spans="1:11" s="3" customFormat="1">
      <c r="A66" s="35" t="s">
        <v>41</v>
      </c>
      <c r="B66" s="52" t="s">
        <v>55</v>
      </c>
      <c r="C66" s="34">
        <f>SUM(C62:C65)</f>
        <v>2</v>
      </c>
      <c r="D66" s="34">
        <f>SUM(D62:D65)</f>
        <v>2</v>
      </c>
      <c r="E66" s="37">
        <f t="shared" si="5"/>
        <v>4</v>
      </c>
      <c r="F66" s="45">
        <f>C66/C33</f>
        <v>9.3023255813953487E-3</v>
      </c>
      <c r="G66" s="45">
        <f t="shared" ref="G66:H66" si="34">D66/D33</f>
        <v>6.3091482649842269E-3</v>
      </c>
      <c r="H66" s="45">
        <f t="shared" si="34"/>
        <v>7.5187969924812026E-3</v>
      </c>
    </row>
    <row r="67" spans="1:11" s="3" customFormat="1">
      <c r="A67" s="53" t="s">
        <v>42</v>
      </c>
      <c r="B67" s="54" t="s">
        <v>21</v>
      </c>
      <c r="C67" s="55"/>
      <c r="D67" s="55"/>
      <c r="E67" s="37">
        <f t="shared" si="5"/>
        <v>0</v>
      </c>
      <c r="F67" s="2"/>
      <c r="G67" s="28"/>
      <c r="H67" s="28"/>
    </row>
    <row r="68" spans="1:11" s="3" customFormat="1" ht="14.4">
      <c r="A68" s="35" t="s">
        <v>43</v>
      </c>
      <c r="B68" s="33" t="s">
        <v>44</v>
      </c>
      <c r="C68" s="34">
        <f>C66-C67</f>
        <v>2</v>
      </c>
      <c r="D68" s="34">
        <f>D66-D67</f>
        <v>2</v>
      </c>
      <c r="E68" s="37">
        <f t="shared" si="5"/>
        <v>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232</v>
      </c>
      <c r="D70" s="47">
        <f>D43+D50+D57+D59+D60+D68</f>
        <v>326</v>
      </c>
      <c r="E70" s="37">
        <f t="shared" si="5"/>
        <v>558</v>
      </c>
      <c r="F70" s="2"/>
      <c r="G70" s="80"/>
      <c r="H70" s="68"/>
    </row>
    <row r="71" spans="1:11" s="3" customFormat="1">
      <c r="A71" s="35"/>
      <c r="B71" s="81"/>
      <c r="C71" s="48"/>
      <c r="D71" s="48"/>
      <c r="E71" s="37"/>
      <c r="F71" s="2"/>
      <c r="G71" s="28"/>
      <c r="H71" s="28"/>
    </row>
    <row r="72" spans="1:11" s="3" customFormat="1" ht="14.4">
      <c r="A72" s="35" t="s">
        <v>47</v>
      </c>
      <c r="B72" s="33" t="s">
        <v>48</v>
      </c>
      <c r="C72" s="127">
        <v>1</v>
      </c>
      <c r="D72" s="127">
        <v>0</v>
      </c>
      <c r="E72" s="37">
        <f t="shared" si="5"/>
        <v>1</v>
      </c>
      <c r="F72" s="24"/>
      <c r="G72" s="82"/>
      <c r="H72" s="83"/>
    </row>
    <row r="73" spans="1:11" s="3" customFormat="1">
      <c r="A73" s="35"/>
      <c r="B73" s="81"/>
      <c r="C73" s="48"/>
      <c r="D73" s="48"/>
      <c r="E73" s="37"/>
      <c r="F73" s="2"/>
      <c r="G73" s="28"/>
      <c r="H73" s="28"/>
      <c r="I73" s="28"/>
    </row>
    <row r="74" spans="1:11" s="3" customFormat="1">
      <c r="A74" s="35" t="s">
        <v>49</v>
      </c>
      <c r="B74" s="33" t="s">
        <v>50</v>
      </c>
      <c r="C74" s="37">
        <f>C70+C72</f>
        <v>233</v>
      </c>
      <c r="D74" s="37">
        <f>D70+D72</f>
        <v>326</v>
      </c>
      <c r="E74" s="37">
        <f>D74+C74</f>
        <v>559</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127">
        <v>52</v>
      </c>
      <c r="D76" s="127">
        <v>74</v>
      </c>
      <c r="E76" s="37">
        <f>D76+C76</f>
        <v>126</v>
      </c>
      <c r="F76" s="2"/>
      <c r="G76" s="28"/>
      <c r="H76" s="28"/>
      <c r="I76" s="28"/>
    </row>
    <row r="77" spans="1:11" s="3" customFormat="1" ht="30.75" customHeight="1">
      <c r="A77" s="143" t="s">
        <v>56</v>
      </c>
      <c r="B77" s="144"/>
      <c r="C77" s="87">
        <f>C6+C33-C67-C74</f>
        <v>53</v>
      </c>
      <c r="D77" s="87">
        <f>D6+D33-D67-D74</f>
        <v>74</v>
      </c>
      <c r="E77" s="88">
        <f>(E6+E33)-(E67+E74)</f>
        <v>127</v>
      </c>
      <c r="F77" s="2"/>
      <c r="G77" s="28"/>
      <c r="H77" s="28"/>
      <c r="I77" s="28"/>
    </row>
    <row r="78" spans="1:11" s="117" customFormat="1" ht="37.799999999999997" customHeight="1">
      <c r="A78" s="113"/>
      <c r="B78" s="113" t="s">
        <v>104</v>
      </c>
      <c r="C78" s="114">
        <f>(C43+C59+C50)/(C43+C59+C68+C50+C72)</f>
        <v>0.98684210526315785</v>
      </c>
      <c r="D78" s="114">
        <f t="shared" ref="D78:E78" si="35">(D43+D59+D50)/(D43+D59+D68+D50+D72)</f>
        <v>0.99363057324840764</v>
      </c>
      <c r="E78" s="114">
        <f t="shared" si="35"/>
        <v>0.9907749077490775</v>
      </c>
      <c r="F78" s="115"/>
      <c r="G78" s="116"/>
      <c r="H78" s="116"/>
      <c r="I78" s="116"/>
    </row>
    <row r="79" spans="1:11" s="117" customFormat="1" ht="42" customHeight="1">
      <c r="A79" s="113"/>
      <c r="B79" s="113" t="s">
        <v>105</v>
      </c>
      <c r="C79" s="114">
        <f>(C43+C59+C50)/(C43+C59+C72+C66+C50)</f>
        <v>0.98684210526315785</v>
      </c>
      <c r="D79" s="114">
        <f t="shared" ref="D79:E79" si="36">(D43+D59+D50)/(D43+D59+D72+D66+D50)</f>
        <v>0.99363057324840764</v>
      </c>
      <c r="E79" s="114">
        <f t="shared" si="36"/>
        <v>0.9907749077490775</v>
      </c>
      <c r="F79" s="118"/>
      <c r="G79" s="116"/>
      <c r="H79" s="116"/>
      <c r="I79" s="116"/>
    </row>
    <row r="80" spans="1:11" s="120" customFormat="1" ht="16.2" customHeight="1">
      <c r="A80" s="113"/>
      <c r="B80" s="119" t="s">
        <v>106</v>
      </c>
      <c r="C80" s="114">
        <f>C59/C35</f>
        <v>0</v>
      </c>
      <c r="D80" s="114">
        <f t="shared" ref="D80:E80" si="37">D59/D35</f>
        <v>1.5772870662460567E-2</v>
      </c>
      <c r="E80" s="114">
        <f t="shared" si="37"/>
        <v>9.3984962406015032E-3</v>
      </c>
      <c r="F80" s="118"/>
      <c r="G80" s="116"/>
      <c r="H80" s="116"/>
      <c r="I80" s="116"/>
      <c r="J80" s="117"/>
      <c r="K80" s="117"/>
    </row>
    <row r="81" spans="1:11" s="120" customFormat="1" ht="16.2" customHeight="1">
      <c r="A81" s="113"/>
      <c r="B81" s="119" t="s">
        <v>107</v>
      </c>
      <c r="C81" s="114">
        <f>D66/E66</f>
        <v>0.5</v>
      </c>
      <c r="D81" s="114"/>
      <c r="E81" s="114"/>
      <c r="F81" s="118"/>
      <c r="G81" s="116"/>
      <c r="H81" s="116"/>
      <c r="I81" s="116"/>
      <c r="J81" s="117"/>
      <c r="K81" s="117"/>
    </row>
    <row r="82" spans="1:11" s="120" customFormat="1" ht="16.2" customHeight="1">
      <c r="A82" s="113"/>
      <c r="B82" s="119" t="s">
        <v>102</v>
      </c>
      <c r="C82" s="121">
        <f>C26/C35</f>
        <v>0.18139534883720931</v>
      </c>
      <c r="D82" s="121">
        <f t="shared" ref="D82:E82" si="38">D26/D35</f>
        <v>3.1545741324921135E-3</v>
      </c>
      <c r="E82" s="121">
        <f t="shared" si="38"/>
        <v>7.5187969924812026E-2</v>
      </c>
      <c r="F82" s="118"/>
      <c r="G82" s="116"/>
      <c r="H82" s="116"/>
      <c r="I82" s="116"/>
      <c r="J82" s="117"/>
      <c r="K82" s="117"/>
    </row>
    <row r="83" spans="1:11" s="120" customFormat="1" ht="16.2" customHeight="1">
      <c r="A83" s="113"/>
      <c r="B83" s="119" t="s">
        <v>108</v>
      </c>
      <c r="C83" s="121">
        <f>(C43+C50+C59)/(C6+C33)</f>
        <v>0.78671328671328666</v>
      </c>
      <c r="D83" s="121">
        <f t="shared" ref="D83:E83" si="39">(D43+D50+D59)/(D6+D33)</f>
        <v>0.78</v>
      </c>
      <c r="E83" s="121">
        <f t="shared" si="39"/>
        <v>0.78279883381924198</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0.99141630901287559</v>
      </c>
      <c r="D93" s="1" t="s">
        <v>66</v>
      </c>
      <c r="E93" s="95">
        <f>(D74-D68)/D74</f>
        <v>0.99386503067484666</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4"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topLeftCell="B1" zoomScale="75" zoomScaleNormal="75" workbookViewId="0">
      <selection activeCell="I1" sqref="I1:I1048576"/>
    </sheetView>
  </sheetViews>
  <sheetFormatPr defaultRowHeight="13.2"/>
  <cols>
    <col min="1" max="1" width="26.44140625" customWidth="1"/>
    <col min="2" max="4" width="8.88671875" style="13"/>
  </cols>
  <sheetData>
    <row r="1" spans="1:17">
      <c r="A1" s="9"/>
      <c r="B1" s="9"/>
      <c r="C1" s="9"/>
      <c r="D1" s="9"/>
      <c r="E1" s="9"/>
      <c r="F1" s="9"/>
      <c r="G1" s="9"/>
      <c r="H1" s="9"/>
      <c r="I1" s="9"/>
      <c r="J1" s="9"/>
    </row>
    <row r="2" spans="1:17">
      <c r="A2" s="9"/>
      <c r="B2" s="9">
        <v>2006</v>
      </c>
      <c r="C2" s="9">
        <v>2007</v>
      </c>
      <c r="D2" s="9">
        <v>2008</v>
      </c>
      <c r="E2" s="9">
        <v>2009</v>
      </c>
      <c r="F2" s="9">
        <v>2010</v>
      </c>
      <c r="G2" s="9">
        <v>2011</v>
      </c>
      <c r="H2" s="9">
        <v>2012</v>
      </c>
      <c r="I2" s="9"/>
      <c r="J2" s="9"/>
    </row>
    <row r="3" spans="1:17">
      <c r="A3" s="9" t="s">
        <v>74</v>
      </c>
      <c r="B3" s="10">
        <v>670968</v>
      </c>
      <c r="C3" s="10">
        <v>670968</v>
      </c>
      <c r="D3" s="10">
        <v>670968</v>
      </c>
      <c r="E3" s="10">
        <v>670968</v>
      </c>
      <c r="F3" s="10">
        <v>670968</v>
      </c>
      <c r="G3" s="10">
        <v>670968</v>
      </c>
      <c r="H3" s="10">
        <v>670968</v>
      </c>
      <c r="I3" s="10"/>
      <c r="J3" s="10"/>
    </row>
    <row r="4" spans="1:17" s="13" customFormat="1">
      <c r="A4" s="9" t="s">
        <v>75</v>
      </c>
      <c r="B4" s="9">
        <f>B31</f>
        <v>14414</v>
      </c>
      <c r="C4" s="9">
        <f t="shared" ref="C4:D4" si="0">C31</f>
        <v>14667</v>
      </c>
      <c r="D4" s="9">
        <f t="shared" si="0"/>
        <v>14234</v>
      </c>
      <c r="E4" s="9">
        <f>E31</f>
        <v>13801</v>
      </c>
      <c r="F4" s="9">
        <f t="shared" ref="F4:H4" si="1">F31</f>
        <v>12534</v>
      </c>
      <c r="G4" s="9">
        <f t="shared" si="1"/>
        <v>12368</v>
      </c>
      <c r="H4" s="9">
        <f t="shared" si="1"/>
        <v>11979</v>
      </c>
      <c r="I4" s="9"/>
      <c r="J4" s="9"/>
    </row>
    <row r="5" spans="1:17" s="13" customFormat="1">
      <c r="A5" s="9" t="s">
        <v>76</v>
      </c>
      <c r="B5" s="9">
        <f>B36</f>
        <v>9157</v>
      </c>
      <c r="C5" s="9">
        <f t="shared" ref="C5:D5" si="2">C36</f>
        <v>7991</v>
      </c>
      <c r="D5" s="9">
        <f t="shared" si="2"/>
        <v>7519.5</v>
      </c>
      <c r="E5" s="9">
        <f>E36</f>
        <v>7048</v>
      </c>
      <c r="F5" s="9">
        <f t="shared" ref="F5:H5" si="3">F36</f>
        <v>5668</v>
      </c>
      <c r="G5" s="9">
        <f t="shared" si="3"/>
        <v>3801</v>
      </c>
      <c r="H5" s="9">
        <f t="shared" si="3"/>
        <v>3743</v>
      </c>
      <c r="I5" s="9"/>
      <c r="J5" s="11"/>
    </row>
    <row r="6" spans="1:17">
      <c r="A6" s="9" t="s">
        <v>77</v>
      </c>
      <c r="B6" s="9"/>
      <c r="C6" s="9"/>
      <c r="D6" s="9"/>
      <c r="E6" s="9"/>
      <c r="F6" s="9"/>
      <c r="G6" s="9"/>
      <c r="H6" s="9"/>
      <c r="I6" s="9"/>
      <c r="J6" s="9"/>
    </row>
    <row r="7" spans="1:17" s="3" customFormat="1">
      <c r="A7" s="97" t="s">
        <v>78</v>
      </c>
      <c r="B7" s="106"/>
      <c r="C7" s="106"/>
      <c r="D7" s="106"/>
      <c r="E7" s="106"/>
      <c r="F7" s="106"/>
      <c r="G7" s="106"/>
      <c r="H7" s="106"/>
      <c r="I7" s="106"/>
      <c r="J7" s="106"/>
      <c r="K7" s="106"/>
      <c r="L7" s="106"/>
      <c r="M7" s="106"/>
      <c r="N7" s="106"/>
      <c r="O7" s="106"/>
      <c r="P7" s="106"/>
      <c r="Q7" s="106"/>
    </row>
    <row r="9" spans="1:17">
      <c r="A9" s="9"/>
      <c r="B9" s="9">
        <f>B2</f>
        <v>2006</v>
      </c>
      <c r="C9" s="9">
        <f t="shared" ref="C9:D9" si="4">C2</f>
        <v>2007</v>
      </c>
      <c r="D9" s="9">
        <f t="shared" si="4"/>
        <v>2008</v>
      </c>
      <c r="E9" s="9">
        <f>E2</f>
        <v>2009</v>
      </c>
      <c r="F9" s="9">
        <f>F2</f>
        <v>2010</v>
      </c>
      <c r="G9" s="9">
        <f>G2</f>
        <v>2011</v>
      </c>
      <c r="H9" s="9">
        <f>H2</f>
        <v>2012</v>
      </c>
      <c r="I9" s="9"/>
      <c r="J9" s="9"/>
    </row>
    <row r="10" spans="1:17" s="13" customFormat="1">
      <c r="A10" s="9" t="s">
        <v>79</v>
      </c>
      <c r="B10" s="9">
        <f>B48</f>
        <v>18718</v>
      </c>
      <c r="C10" s="9">
        <f t="shared" ref="C10:D10" si="5">C48</f>
        <v>17303</v>
      </c>
      <c r="D10" s="9">
        <f t="shared" si="5"/>
        <v>17329</v>
      </c>
      <c r="E10" s="9">
        <f>E48</f>
        <v>17355</v>
      </c>
      <c r="F10" s="9">
        <f t="shared" ref="F10:H10" si="6">F48</f>
        <v>17578</v>
      </c>
      <c r="G10" s="9">
        <f t="shared" si="6"/>
        <v>17780</v>
      </c>
      <c r="H10" s="9">
        <f t="shared" si="6"/>
        <v>17560</v>
      </c>
      <c r="I10" s="9"/>
      <c r="J10" s="9"/>
    </row>
    <row r="11" spans="1:17">
      <c r="A11" s="9" t="s">
        <v>80</v>
      </c>
      <c r="B11" s="9">
        <f>B53</f>
        <v>6176</v>
      </c>
      <c r="C11" s="9">
        <f t="shared" ref="C11:D11" si="7">C53</f>
        <v>4521</v>
      </c>
      <c r="D11" s="9">
        <f t="shared" si="7"/>
        <v>4149.5</v>
      </c>
      <c r="E11" s="9">
        <f>E53</f>
        <v>3778</v>
      </c>
      <c r="F11" s="9">
        <f t="shared" ref="F11:H11" si="8">F53</f>
        <v>3996</v>
      </c>
      <c r="G11" s="9">
        <f t="shared" si="8"/>
        <v>3746</v>
      </c>
      <c r="H11" s="9">
        <f t="shared" si="8"/>
        <v>3736</v>
      </c>
      <c r="I11" s="9"/>
      <c r="J11" s="9"/>
    </row>
    <row r="12" spans="1:17">
      <c r="A12" s="9" t="s">
        <v>81</v>
      </c>
      <c r="B12" s="11"/>
      <c r="C12" s="11"/>
      <c r="D12" s="11"/>
      <c r="E12" s="11"/>
      <c r="F12" s="11"/>
      <c r="G12" s="11"/>
      <c r="H12" s="11"/>
      <c r="I12" s="11"/>
      <c r="J12" s="11"/>
    </row>
    <row r="13" spans="1:17">
      <c r="A13" s="9" t="s">
        <v>78</v>
      </c>
      <c r="B13" s="106"/>
      <c r="C13" s="106"/>
      <c r="D13" s="106"/>
      <c r="E13" s="106"/>
      <c r="F13" s="106"/>
      <c r="G13" s="106"/>
      <c r="H13" s="106"/>
      <c r="I13" s="106"/>
      <c r="J13" s="9"/>
    </row>
    <row r="15" spans="1:17">
      <c r="A15" s="9"/>
      <c r="B15" s="9">
        <f>B9</f>
        <v>2006</v>
      </c>
      <c r="C15" s="9">
        <f t="shared" ref="C15:D15" si="9">C9</f>
        <v>2007</v>
      </c>
      <c r="D15" s="9">
        <f t="shared" si="9"/>
        <v>2008</v>
      </c>
      <c r="E15" s="9">
        <f>E9</f>
        <v>2009</v>
      </c>
      <c r="F15" s="9">
        <f>F9</f>
        <v>2010</v>
      </c>
      <c r="G15" s="9">
        <f>G9</f>
        <v>2011</v>
      </c>
      <c r="H15" s="9">
        <f>H9</f>
        <v>2012</v>
      </c>
      <c r="I15" s="9"/>
      <c r="J15" s="9"/>
    </row>
    <row r="16" spans="1:17">
      <c r="A16" s="9" t="s">
        <v>85</v>
      </c>
      <c r="B16" s="9">
        <f>B4+B10</f>
        <v>33132</v>
      </c>
      <c r="C16" s="9">
        <f t="shared" ref="C16:D16" si="10">C4+C10</f>
        <v>31970</v>
      </c>
      <c r="D16" s="9">
        <f t="shared" si="10"/>
        <v>31563</v>
      </c>
      <c r="E16" s="9">
        <f>E4+E10</f>
        <v>31156</v>
      </c>
      <c r="F16" s="9">
        <f t="shared" ref="F16:H16" si="11">F4+F10</f>
        <v>30112</v>
      </c>
      <c r="G16" s="9">
        <f t="shared" si="11"/>
        <v>30148</v>
      </c>
      <c r="H16" s="9">
        <f t="shared" si="11"/>
        <v>29539</v>
      </c>
      <c r="I16" s="9"/>
      <c r="J16" s="9"/>
    </row>
    <row r="17" spans="1:23">
      <c r="A17" s="9" t="s">
        <v>86</v>
      </c>
      <c r="B17" s="9">
        <f t="shared" ref="B17:D17" si="12">B5+B11</f>
        <v>15333</v>
      </c>
      <c r="C17" s="9">
        <f t="shared" si="12"/>
        <v>12512</v>
      </c>
      <c r="D17" s="9">
        <f t="shared" si="12"/>
        <v>11669</v>
      </c>
      <c r="E17" s="9">
        <f t="shared" ref="E17:H17" si="13">E5+E11</f>
        <v>10826</v>
      </c>
      <c r="F17" s="9">
        <f t="shared" si="13"/>
        <v>9664</v>
      </c>
      <c r="G17" s="9">
        <f t="shared" si="13"/>
        <v>7547</v>
      </c>
      <c r="H17" s="9">
        <f t="shared" si="13"/>
        <v>7479</v>
      </c>
      <c r="I17" s="9"/>
      <c r="J17" s="9"/>
    </row>
    <row r="18" spans="1:23">
      <c r="A18" s="9" t="s">
        <v>87</v>
      </c>
      <c r="B18" s="9">
        <f t="shared" ref="B18" si="14">B6+B12</f>
        <v>0</v>
      </c>
      <c r="C18" s="9">
        <v>4900</v>
      </c>
      <c r="D18" s="9">
        <v>7311</v>
      </c>
      <c r="E18" s="9">
        <v>8130</v>
      </c>
      <c r="F18" s="9">
        <v>8706</v>
      </c>
      <c r="G18" s="9">
        <v>9390</v>
      </c>
      <c r="H18" s="9"/>
      <c r="I18" s="9"/>
      <c r="J18" s="9"/>
    </row>
    <row r="19" spans="1:23">
      <c r="A19" s="9" t="s">
        <v>82</v>
      </c>
      <c r="B19" s="8">
        <f>B16/B$3*1000</f>
        <v>49.379404084844587</v>
      </c>
      <c r="C19" s="8">
        <f t="shared" ref="C19:D19" si="15">C16/C$3*1000</f>
        <v>47.647577827854683</v>
      </c>
      <c r="D19" s="8">
        <f t="shared" si="15"/>
        <v>47.04099152269557</v>
      </c>
      <c r="E19" s="8">
        <f>E16/E$3*1000</f>
        <v>46.434405217536451</v>
      </c>
      <c r="F19" s="8">
        <f t="shared" ref="F19:H19" si="16">F16/F$3*1000</f>
        <v>44.878444277521432</v>
      </c>
      <c r="G19" s="8">
        <f t="shared" si="16"/>
        <v>44.932098103039195</v>
      </c>
      <c r="H19" s="8">
        <f t="shared" si="16"/>
        <v>44.024454221363762</v>
      </c>
      <c r="I19" s="8"/>
      <c r="J19" s="8"/>
    </row>
    <row r="20" spans="1:23" s="20" customFormat="1">
      <c r="A20" s="19" t="s">
        <v>83</v>
      </c>
      <c r="B20" s="19">
        <f>B17/B$3*1000</f>
        <v>22.852058518439033</v>
      </c>
      <c r="C20" s="19">
        <f t="shared" ref="C20:D20" si="17">C17/C$3*1000</f>
        <v>18.647685135505718</v>
      </c>
      <c r="D20" s="19">
        <f t="shared" si="17"/>
        <v>17.391291387964852</v>
      </c>
      <c r="E20" s="19">
        <f>E17/E$3*1000</f>
        <v>16.134897640423983</v>
      </c>
      <c r="F20" s="19">
        <f t="shared" ref="F20:H21" si="18">F17/F$3*1000</f>
        <v>14.403071383434083</v>
      </c>
      <c r="G20" s="19">
        <f t="shared" si="18"/>
        <v>11.247928366181396</v>
      </c>
      <c r="H20" s="19">
        <f t="shared" si="18"/>
        <v>11.146582251314518</v>
      </c>
      <c r="I20" s="19"/>
      <c r="J20" s="19"/>
    </row>
    <row r="21" spans="1:23">
      <c r="A21" s="9" t="s">
        <v>84</v>
      </c>
      <c r="B21" s="19">
        <f>B18/B$3*1000</f>
        <v>0</v>
      </c>
      <c r="C21" s="19">
        <f t="shared" ref="C21:D21" si="19">C18/C$3*1000</f>
        <v>7.3028818065839207</v>
      </c>
      <c r="D21" s="19">
        <f t="shared" si="19"/>
        <v>10.896197732231641</v>
      </c>
      <c r="E21" s="19">
        <f>E18/E$3*1000</f>
        <v>12.116822262760669</v>
      </c>
      <c r="F21" s="19">
        <f t="shared" si="18"/>
        <v>12.975283471044818</v>
      </c>
      <c r="G21" s="19">
        <f t="shared" si="18"/>
        <v>13.994706155882247</v>
      </c>
      <c r="H21" s="19"/>
      <c r="I21" s="19"/>
      <c r="J21" s="9"/>
    </row>
    <row r="22" spans="1:23" ht="13.8">
      <c r="A22" s="139" t="s">
        <v>134</v>
      </c>
      <c r="B22" s="140">
        <f>B4/(B16)</f>
        <v>0.43504768803573585</v>
      </c>
      <c r="C22" s="140">
        <f>C4/(C16)</f>
        <v>0.45877385048482955</v>
      </c>
      <c r="D22" s="140">
        <f t="shared" ref="D22:H22" si="20">D4/(D16)</f>
        <v>0.45097107372556472</v>
      </c>
      <c r="E22" s="140">
        <f t="shared" si="20"/>
        <v>0.44296443702657595</v>
      </c>
      <c r="F22" s="140">
        <f t="shared" si="20"/>
        <v>0.41624601487778956</v>
      </c>
      <c r="G22" s="140">
        <f t="shared" si="20"/>
        <v>0.41024280217593206</v>
      </c>
      <c r="H22" s="140">
        <f t="shared" si="20"/>
        <v>0.40553166999559903</v>
      </c>
      <c r="I22" s="140"/>
      <c r="J22" s="140"/>
    </row>
    <row r="23" spans="1:23" ht="13.8">
      <c r="A23" s="139" t="s">
        <v>69</v>
      </c>
      <c r="B23" s="140">
        <f>B5/(B17)</f>
        <v>0.59720863497032539</v>
      </c>
      <c r="C23" s="140">
        <f>C5/(C17)</f>
        <v>0.63866687979539638</v>
      </c>
      <c r="D23" s="140">
        <f t="shared" ref="D23:H23" si="21">D5/(D17)</f>
        <v>0.64439969149027332</v>
      </c>
      <c r="E23" s="140">
        <f t="shared" si="21"/>
        <v>0.65102530944023651</v>
      </c>
      <c r="F23" s="140">
        <f t="shared" si="21"/>
        <v>0.58650662251655628</v>
      </c>
      <c r="G23" s="140">
        <f t="shared" si="21"/>
        <v>0.50364383198621965</v>
      </c>
      <c r="H23" s="140">
        <f t="shared" si="21"/>
        <v>0.50046797700227308</v>
      </c>
      <c r="I23" s="140"/>
      <c r="J23" s="140"/>
    </row>
    <row r="24" spans="1:23" s="13" customFormat="1" ht="13.8">
      <c r="A24" s="141" t="s">
        <v>135</v>
      </c>
      <c r="B24" s="142">
        <f>B63/B48</f>
        <v>0.17571321722406241</v>
      </c>
      <c r="C24" s="142">
        <f>C63/C48</f>
        <v>0.18852222158007281</v>
      </c>
      <c r="D24" s="142">
        <f t="shared" ref="D24:H24" si="22">D63/D48</f>
        <v>0.20018466155000289</v>
      </c>
      <c r="E24" s="142">
        <f t="shared" si="22"/>
        <v>0.21181215787957361</v>
      </c>
      <c r="F24" s="142">
        <f t="shared" si="22"/>
        <v>0.20309477756286268</v>
      </c>
      <c r="G24" s="142">
        <f t="shared" si="22"/>
        <v>0.19133858267716536</v>
      </c>
      <c r="H24" s="142">
        <f t="shared" si="22"/>
        <v>0.19345102505694761</v>
      </c>
      <c r="I24" s="142"/>
      <c r="J24" s="142"/>
    </row>
    <row r="25" spans="1:23" s="13" customFormat="1">
      <c r="A25"/>
      <c r="B25" s="15"/>
      <c r="C25" s="15"/>
      <c r="D25" s="15"/>
      <c r="E25" s="15"/>
      <c r="F25" s="15"/>
      <c r="G25" s="15"/>
      <c r="H25" s="15"/>
      <c r="I25" s="15"/>
    </row>
    <row r="26" spans="1:23" s="3" customFormat="1">
      <c r="A26" s="97"/>
      <c r="B26" s="97">
        <f t="shared" ref="B26:H26" si="23">B2</f>
        <v>2006</v>
      </c>
      <c r="C26" s="97">
        <f t="shared" si="23"/>
        <v>2007</v>
      </c>
      <c r="D26" s="97">
        <f t="shared" si="23"/>
        <v>2008</v>
      </c>
      <c r="E26" s="97">
        <f t="shared" si="23"/>
        <v>2009</v>
      </c>
      <c r="F26" s="97">
        <f t="shared" si="23"/>
        <v>2010</v>
      </c>
      <c r="G26" s="97">
        <f t="shared" si="23"/>
        <v>2011</v>
      </c>
      <c r="H26" s="97">
        <f t="shared" si="23"/>
        <v>2012</v>
      </c>
      <c r="I26" s="97"/>
      <c r="J26" s="97"/>
      <c r="K26" s="97"/>
      <c r="L26" s="97"/>
      <c r="M26" s="97"/>
      <c r="N26" s="97"/>
      <c r="O26" s="97"/>
      <c r="P26" s="97"/>
      <c r="Q26" s="97"/>
    </row>
    <row r="27" spans="1:23" s="3" customFormat="1">
      <c r="A27" s="97" t="s">
        <v>75</v>
      </c>
      <c r="B27" s="98"/>
      <c r="C27" s="98"/>
      <c r="D27" s="98"/>
      <c r="E27" s="98"/>
      <c r="F27" s="98"/>
      <c r="G27" s="3" t="s">
        <v>75</v>
      </c>
      <c r="H27" s="98"/>
      <c r="I27" s="98"/>
      <c r="J27" s="98"/>
      <c r="K27" s="98"/>
      <c r="L27" s="98"/>
      <c r="M27" s="98"/>
      <c r="N27" s="98"/>
      <c r="O27" s="98"/>
      <c r="P27" s="98"/>
    </row>
    <row r="28" spans="1:23" s="3" customFormat="1">
      <c r="A28" s="13" t="str">
        <f>'2011-1'!$C$1</f>
        <v>Albuquerque Animal Welfare Dept.</v>
      </c>
      <c r="B28" s="9">
        <f>'2006-1'!$D$33</f>
        <v>12106</v>
      </c>
      <c r="C28" s="9">
        <f>'2007-1'!$D$33</f>
        <v>12359</v>
      </c>
      <c r="D28" s="137">
        <f>AVERAGE(C28,E28)</f>
        <v>11926</v>
      </c>
      <c r="E28" s="9">
        <f>'2009-1'!$D$33</f>
        <v>11493</v>
      </c>
      <c r="F28" s="9">
        <f>'2010-1'!$D$33</f>
        <v>9715</v>
      </c>
      <c r="G28" s="9">
        <f>'2011-1'!$D$33</f>
        <v>9816</v>
      </c>
      <c r="H28" s="137">
        <f>G28</f>
        <v>9816</v>
      </c>
      <c r="I28" s="9"/>
      <c r="J28" s="99"/>
      <c r="K28" s="99"/>
      <c r="L28" s="99"/>
      <c r="M28" s="99"/>
      <c r="N28" s="99"/>
      <c r="O28" s="99"/>
      <c r="P28" s="99"/>
      <c r="Q28" s="99"/>
      <c r="R28" s="100"/>
      <c r="W28" s="5"/>
    </row>
    <row r="29" spans="1:23" s="3" customFormat="1">
      <c r="A29" s="13" t="str">
        <f>'2011-2'!$C$1</f>
        <v>Animal Humane New Mexico</v>
      </c>
      <c r="B29" s="137">
        <f t="shared" ref="B29:D30" si="24">C29</f>
        <v>2038</v>
      </c>
      <c r="C29" s="137">
        <f t="shared" si="24"/>
        <v>2038</v>
      </c>
      <c r="D29" s="137">
        <f t="shared" si="24"/>
        <v>2038</v>
      </c>
      <c r="E29" s="9">
        <f>'2009-2'!$D$33</f>
        <v>2038</v>
      </c>
      <c r="F29" s="9">
        <f>'2010-2'!$D$33</f>
        <v>2525</v>
      </c>
      <c r="G29" s="9">
        <f>'2011-2'!$D$33</f>
        <v>2235</v>
      </c>
      <c r="H29" s="9">
        <f>'2012-2'!$D$33</f>
        <v>1846</v>
      </c>
      <c r="I29" s="9"/>
      <c r="J29" s="101"/>
      <c r="K29" s="101"/>
      <c r="L29" s="101"/>
      <c r="M29" s="101"/>
      <c r="N29" s="101"/>
      <c r="O29" s="101"/>
      <c r="P29" s="101"/>
      <c r="Q29" s="101"/>
      <c r="R29" s="101"/>
    </row>
    <row r="30" spans="1:23" s="3" customFormat="1">
      <c r="A30" s="13" t="str">
        <f>'2011-3'!$C$1</f>
        <v>AG Groups</v>
      </c>
      <c r="B30" s="137">
        <f t="shared" si="24"/>
        <v>270</v>
      </c>
      <c r="C30" s="137">
        <f t="shared" si="24"/>
        <v>270</v>
      </c>
      <c r="D30" s="137">
        <f t="shared" si="24"/>
        <v>270</v>
      </c>
      <c r="E30" s="9">
        <f>'2009-3'!$D$33</f>
        <v>270</v>
      </c>
      <c r="F30" s="9">
        <f>'2010-3'!$D$33</f>
        <v>294</v>
      </c>
      <c r="G30" s="9">
        <f>'2011-3'!$D$33</f>
        <v>317</v>
      </c>
      <c r="H30" s="137">
        <f>G30</f>
        <v>317</v>
      </c>
      <c r="I30" s="9"/>
      <c r="J30" s="98"/>
      <c r="K30" s="98"/>
      <c r="L30" s="98"/>
      <c r="M30" s="98"/>
      <c r="N30" s="98"/>
      <c r="O30" s="98"/>
      <c r="P30" s="98"/>
      <c r="Q30" s="98"/>
      <c r="R30" s="98"/>
    </row>
    <row r="31" spans="1:23" s="102" customFormat="1">
      <c r="A31" s="6" t="s">
        <v>95</v>
      </c>
      <c r="B31" s="98">
        <f t="shared" ref="B31:D31" si="25">SUM(B28:B30)</f>
        <v>14414</v>
      </c>
      <c r="C31" s="98">
        <f t="shared" si="25"/>
        <v>14667</v>
      </c>
      <c r="D31" s="98">
        <f t="shared" si="25"/>
        <v>14234</v>
      </c>
      <c r="E31" s="98">
        <f t="shared" ref="E31:H31" si="26">SUM(E28:E30)</f>
        <v>13801</v>
      </c>
      <c r="F31" s="98">
        <f t="shared" si="26"/>
        <v>12534</v>
      </c>
      <c r="G31" s="98">
        <f t="shared" si="26"/>
        <v>12368</v>
      </c>
      <c r="H31" s="98">
        <f t="shared" si="26"/>
        <v>11979</v>
      </c>
      <c r="I31" s="98"/>
      <c r="J31" s="101"/>
      <c r="K31" s="101"/>
      <c r="L31" s="101"/>
      <c r="M31" s="101"/>
      <c r="N31" s="101"/>
      <c r="O31" s="101"/>
      <c r="P31" s="101"/>
      <c r="Q31" s="101"/>
      <c r="R31" s="101"/>
    </row>
    <row r="32" spans="1:23" s="102" customFormat="1">
      <c r="A32" s="97" t="s">
        <v>76</v>
      </c>
      <c r="B32" s="12"/>
      <c r="C32" s="12"/>
      <c r="D32" s="12"/>
      <c r="E32" s="12"/>
      <c r="F32" s="12"/>
      <c r="G32" s="103" t="s">
        <v>76</v>
      </c>
      <c r="H32" s="104"/>
      <c r="I32" s="104"/>
      <c r="J32" s="105"/>
      <c r="K32" s="105"/>
      <c r="L32" s="105"/>
      <c r="M32" s="105"/>
      <c r="N32" s="105"/>
      <c r="O32" s="105"/>
      <c r="P32" s="105"/>
      <c r="Q32" s="105"/>
      <c r="R32" s="105"/>
    </row>
    <row r="33" spans="1:18" s="102" customFormat="1">
      <c r="A33" s="97" t="str">
        <f>A28</f>
        <v>Albuquerque Animal Welfare Dept.</v>
      </c>
      <c r="B33" s="9">
        <f>'2006-1'!$D$66</f>
        <v>8728</v>
      </c>
      <c r="C33" s="9">
        <f>'2007-1'!$D$66</f>
        <v>7562</v>
      </c>
      <c r="D33" s="138">
        <f>AVERAGE(C33,E33)</f>
        <v>7090.5</v>
      </c>
      <c r="E33" s="9">
        <f>'2009-1'!$D$66</f>
        <v>6619</v>
      </c>
      <c r="F33" s="9">
        <f>'2010-1'!$D$66</f>
        <v>5131</v>
      </c>
      <c r="G33" s="11">
        <f>'2011-1'!$D$66</f>
        <v>3493</v>
      </c>
      <c r="H33" s="137">
        <f>G33</f>
        <v>3493</v>
      </c>
      <c r="I33" s="11"/>
      <c r="J33" s="99"/>
      <c r="K33" s="99"/>
      <c r="L33" s="99"/>
      <c r="M33" s="99"/>
      <c r="N33" s="99"/>
      <c r="O33" s="99"/>
      <c r="P33" s="99"/>
      <c r="Q33" s="99"/>
      <c r="R33" s="100"/>
    </row>
    <row r="34" spans="1:18" s="3" customFormat="1">
      <c r="A34" s="97" t="str">
        <f t="shared" ref="A34:A35" si="27">A29</f>
        <v>Animal Humane New Mexico</v>
      </c>
      <c r="B34" s="137">
        <f t="shared" ref="B34:D35" si="28">C34</f>
        <v>429</v>
      </c>
      <c r="C34" s="137">
        <f t="shared" si="28"/>
        <v>429</v>
      </c>
      <c r="D34" s="137">
        <f t="shared" si="28"/>
        <v>429</v>
      </c>
      <c r="E34" s="9">
        <f>'2009-2'!$D$66</f>
        <v>429</v>
      </c>
      <c r="F34" s="9">
        <f>'2010-2'!$D$66</f>
        <v>537</v>
      </c>
      <c r="G34" s="9">
        <f>'2011-2'!$D$66</f>
        <v>306</v>
      </c>
      <c r="H34" s="9">
        <f>'2012-2'!$D$66</f>
        <v>250</v>
      </c>
      <c r="I34" s="9"/>
      <c r="J34" s="101"/>
      <c r="K34" s="101"/>
      <c r="L34" s="101"/>
      <c r="M34" s="101"/>
      <c r="N34" s="101"/>
      <c r="O34" s="101"/>
      <c r="P34" s="101"/>
      <c r="Q34" s="101"/>
      <c r="R34" s="101"/>
    </row>
    <row r="35" spans="1:18" s="3" customFormat="1">
      <c r="A35" s="97" t="str">
        <f t="shared" si="27"/>
        <v>AG Groups</v>
      </c>
      <c r="B35" s="137">
        <f t="shared" si="28"/>
        <v>0</v>
      </c>
      <c r="C35" s="137">
        <f t="shared" si="28"/>
        <v>0</v>
      </c>
      <c r="D35" s="137">
        <f t="shared" si="28"/>
        <v>0</v>
      </c>
      <c r="E35" s="9">
        <f>'2009-3'!$D$66</f>
        <v>0</v>
      </c>
      <c r="F35" s="9">
        <f>'2010-3'!$D$66</f>
        <v>0</v>
      </c>
      <c r="G35" s="9">
        <f>'2011-3'!$D$66</f>
        <v>2</v>
      </c>
      <c r="H35" s="9">
        <f>'2012-3'!$D$66</f>
        <v>0</v>
      </c>
      <c r="I35" s="9"/>
      <c r="J35" s="98"/>
      <c r="K35" s="98"/>
      <c r="L35" s="98"/>
      <c r="M35" s="98"/>
      <c r="N35" s="98"/>
      <c r="O35" s="98"/>
      <c r="P35" s="98"/>
      <c r="Q35" s="98"/>
      <c r="R35" s="98"/>
    </row>
    <row r="36" spans="1:18" s="3" customFormat="1">
      <c r="A36" s="6" t="s">
        <v>95</v>
      </c>
      <c r="B36" s="98">
        <f t="shared" ref="B36:D36" si="29">SUM(B33:B35)</f>
        <v>9157</v>
      </c>
      <c r="C36" s="98">
        <f t="shared" si="29"/>
        <v>7991</v>
      </c>
      <c r="D36" s="98">
        <f t="shared" si="29"/>
        <v>7519.5</v>
      </c>
      <c r="E36" s="98">
        <f t="shared" ref="E36:H36" si="30">SUM(E33:E35)</f>
        <v>7048</v>
      </c>
      <c r="F36" s="98">
        <f t="shared" si="30"/>
        <v>5668</v>
      </c>
      <c r="G36" s="98">
        <f t="shared" si="30"/>
        <v>3801</v>
      </c>
      <c r="H36" s="98">
        <f t="shared" si="30"/>
        <v>3743</v>
      </c>
      <c r="I36" s="98"/>
      <c r="J36" s="101"/>
      <c r="K36" s="101"/>
      <c r="L36" s="101"/>
      <c r="M36" s="101"/>
      <c r="N36" s="101"/>
      <c r="O36" s="101"/>
      <c r="P36" s="101"/>
      <c r="Q36" s="101"/>
      <c r="R36" s="101"/>
    </row>
    <row r="37" spans="1:18" s="3" customFormat="1">
      <c r="A37" s="6"/>
      <c r="B37" s="6"/>
      <c r="C37" s="6"/>
      <c r="D37" s="6"/>
      <c r="E37" s="6"/>
      <c r="F37" s="6"/>
      <c r="G37" s="98"/>
      <c r="H37" s="98"/>
      <c r="I37" s="98"/>
      <c r="J37" s="101"/>
      <c r="K37" s="101"/>
      <c r="L37" s="101"/>
      <c r="M37" s="101"/>
      <c r="N37" s="101"/>
      <c r="O37" s="101"/>
      <c r="P37" s="101"/>
      <c r="Q37" s="101"/>
      <c r="R37" s="101"/>
    </row>
    <row r="38" spans="1:18" s="3" customFormat="1">
      <c r="A38" s="7" t="s">
        <v>96</v>
      </c>
      <c r="B38" s="6"/>
      <c r="C38" s="6"/>
      <c r="D38" s="6"/>
      <c r="E38" s="6"/>
      <c r="F38" s="6"/>
      <c r="G38" s="98"/>
      <c r="H38" s="98"/>
      <c r="I38" s="98"/>
      <c r="J38" s="101"/>
      <c r="K38" s="101"/>
      <c r="L38" s="101"/>
      <c r="M38" s="101"/>
      <c r="N38" s="101"/>
      <c r="O38" s="101"/>
      <c r="P38" s="101"/>
      <c r="Q38" s="101"/>
      <c r="R38" s="101"/>
    </row>
    <row r="39" spans="1:18" s="102" customFormat="1">
      <c r="A39" s="97" t="str">
        <f>A33</f>
        <v>Albuquerque Animal Welfare Dept.</v>
      </c>
      <c r="B39" s="9">
        <f>'2007-1'!$D$75</f>
        <v>0</v>
      </c>
      <c r="C39" s="9">
        <f>'2008-1'!$D$75</f>
        <v>0</v>
      </c>
      <c r="D39" s="9">
        <f>'2009-1'!$D$75</f>
        <v>0</v>
      </c>
      <c r="E39" s="9">
        <f>'2009-1'!$D$75</f>
        <v>0</v>
      </c>
      <c r="F39" s="9">
        <f>'2010-1'!$D$75</f>
        <v>0</v>
      </c>
      <c r="G39" s="11">
        <f>'2011-1'!$D$75</f>
        <v>0</v>
      </c>
      <c r="H39" s="9">
        <f>'2012-1'!$D$75</f>
        <v>0</v>
      </c>
      <c r="I39" s="11"/>
      <c r="J39" s="99"/>
      <c r="K39" s="99"/>
      <c r="L39" s="99"/>
      <c r="M39" s="99"/>
      <c r="N39" s="99"/>
      <c r="O39" s="99"/>
      <c r="P39" s="99"/>
      <c r="Q39" s="99"/>
      <c r="R39" s="100"/>
    </row>
    <row r="40" spans="1:18" s="3" customFormat="1">
      <c r="A40" s="97" t="str">
        <f t="shared" ref="A40:A41" si="31">A34</f>
        <v>Animal Humane New Mexico</v>
      </c>
      <c r="B40" s="9">
        <f>'2007-2'!$D$75</f>
        <v>0</v>
      </c>
      <c r="C40" s="9">
        <f>'2008-2'!$D$75</f>
        <v>0</v>
      </c>
      <c r="D40" s="9">
        <f>'2009-2'!$D$75</f>
        <v>0</v>
      </c>
      <c r="E40" s="9">
        <f>'2009-2'!$D$75</f>
        <v>0</v>
      </c>
      <c r="F40" s="9">
        <f>'2010-2'!$D$75</f>
        <v>0</v>
      </c>
      <c r="G40" s="9">
        <f>'2011-2'!$D$75</f>
        <v>0</v>
      </c>
      <c r="H40" s="9">
        <f>'2012-2'!$D$75</f>
        <v>0</v>
      </c>
      <c r="I40" s="9"/>
      <c r="J40" s="101"/>
      <c r="K40" s="101"/>
      <c r="L40" s="101"/>
      <c r="M40" s="101"/>
      <c r="N40" s="101"/>
      <c r="O40" s="101"/>
      <c r="P40" s="101"/>
      <c r="Q40" s="101"/>
      <c r="R40" s="101"/>
    </row>
    <row r="41" spans="1:18" s="3" customFormat="1">
      <c r="A41" s="97" t="str">
        <f t="shared" si="31"/>
        <v>AG Groups</v>
      </c>
      <c r="B41" s="9">
        <f>'2007-3'!$D$75</f>
        <v>0</v>
      </c>
      <c r="C41" s="9">
        <f>'2008-3'!$D$75</f>
        <v>0</v>
      </c>
      <c r="D41" s="9">
        <f>'2009-3'!$D$75</f>
        <v>0</v>
      </c>
      <c r="E41" s="9">
        <f>'2009-3'!$D$75</f>
        <v>0</v>
      </c>
      <c r="F41" s="9">
        <f>'2010-3'!$D$75</f>
        <v>0</v>
      </c>
      <c r="G41" s="9">
        <f>'2011-3'!$D$75</f>
        <v>0</v>
      </c>
      <c r="H41" s="9">
        <f>'2012-3'!$D$75</f>
        <v>0</v>
      </c>
      <c r="I41" s="9"/>
      <c r="J41" s="98"/>
      <c r="K41" s="98"/>
      <c r="L41" s="98"/>
      <c r="M41" s="98"/>
      <c r="N41" s="98"/>
      <c r="O41" s="98"/>
      <c r="P41" s="98"/>
      <c r="Q41" s="98"/>
      <c r="R41" s="98"/>
    </row>
    <row r="42" spans="1:18" s="3" customFormat="1">
      <c r="A42" s="6" t="s">
        <v>95</v>
      </c>
      <c r="B42" s="98">
        <f t="shared" ref="B42:D42" si="32">SUM(B39:B41)</f>
        <v>0</v>
      </c>
      <c r="C42" s="98">
        <f t="shared" si="32"/>
        <v>0</v>
      </c>
      <c r="D42" s="98">
        <f t="shared" si="32"/>
        <v>0</v>
      </c>
      <c r="E42" s="98">
        <f t="shared" ref="E42:H42" si="33">SUM(E39:E41)</f>
        <v>0</v>
      </c>
      <c r="F42" s="98">
        <f t="shared" si="33"/>
        <v>0</v>
      </c>
      <c r="G42" s="98">
        <f t="shared" si="33"/>
        <v>0</v>
      </c>
      <c r="H42" s="98">
        <f t="shared" si="33"/>
        <v>0</v>
      </c>
      <c r="I42" s="98"/>
      <c r="J42" s="101"/>
      <c r="K42" s="101"/>
      <c r="L42" s="101"/>
      <c r="M42" s="101"/>
      <c r="N42" s="101"/>
      <c r="O42" s="101"/>
      <c r="P42" s="101"/>
      <c r="Q42" s="101"/>
      <c r="R42" s="101"/>
    </row>
    <row r="43" spans="1:18" s="3" customFormat="1">
      <c r="A43" s="97"/>
      <c r="J43" s="99"/>
      <c r="K43" s="99"/>
      <c r="L43" s="99"/>
      <c r="M43" s="99"/>
      <c r="N43" s="99"/>
      <c r="O43" s="99"/>
      <c r="P43" s="99"/>
      <c r="Q43" s="99"/>
      <c r="R43" s="99"/>
    </row>
    <row r="44" spans="1:18" s="3" customFormat="1">
      <c r="A44" s="97" t="s">
        <v>79</v>
      </c>
      <c r="B44" s="98"/>
      <c r="C44" s="98"/>
      <c r="D44" s="98"/>
      <c r="E44" s="98"/>
      <c r="F44" s="98"/>
      <c r="G44" s="3" t="s">
        <v>79</v>
      </c>
      <c r="H44" s="98"/>
      <c r="I44" s="98"/>
      <c r="J44" s="99"/>
      <c r="K44" s="99"/>
      <c r="L44" s="99"/>
      <c r="M44" s="99"/>
      <c r="N44" s="99"/>
      <c r="O44" s="99"/>
      <c r="P44" s="99"/>
      <c r="Q44" s="99"/>
      <c r="R44" s="99"/>
    </row>
    <row r="45" spans="1:18" s="3" customFormat="1">
      <c r="A45" s="97" t="str">
        <f>A33</f>
        <v>Albuquerque Animal Welfare Dept.</v>
      </c>
      <c r="B45" s="9">
        <f>'2006-1'!$C$33</f>
        <v>15673</v>
      </c>
      <c r="C45" s="9">
        <f>'2007-1'!$C$33</f>
        <v>14258</v>
      </c>
      <c r="D45" s="138">
        <f>AVERAGE(C45,E45)</f>
        <v>14284</v>
      </c>
      <c r="E45" s="9">
        <f>'2009-1'!$C$33</f>
        <v>14310</v>
      </c>
      <c r="F45" s="9">
        <f>'2010-1'!$C$33</f>
        <v>13720</v>
      </c>
      <c r="G45" s="9">
        <f>'2011-1'!$C$33</f>
        <v>14450</v>
      </c>
      <c r="H45" s="137">
        <f>G45</f>
        <v>14450</v>
      </c>
      <c r="I45" s="9"/>
      <c r="J45" s="101"/>
      <c r="K45" s="101"/>
      <c r="L45" s="101"/>
      <c r="M45" s="101"/>
      <c r="N45" s="101"/>
      <c r="O45" s="101"/>
      <c r="P45" s="101"/>
      <c r="Q45" s="99"/>
      <c r="R45" s="100"/>
    </row>
    <row r="46" spans="1:18" s="3" customFormat="1">
      <c r="A46" s="97" t="str">
        <f t="shared" ref="A46:A47" si="34">A34</f>
        <v>Animal Humane New Mexico</v>
      </c>
      <c r="B46" s="137">
        <f t="shared" ref="B46:D47" si="35">C46</f>
        <v>2726</v>
      </c>
      <c r="C46" s="137">
        <f t="shared" si="35"/>
        <v>2726</v>
      </c>
      <c r="D46" s="137">
        <f t="shared" si="35"/>
        <v>2726</v>
      </c>
      <c r="E46" s="9">
        <f>'2009-2'!$C$33</f>
        <v>2726</v>
      </c>
      <c r="F46" s="9">
        <f>'2010-2'!$C$33</f>
        <v>3615</v>
      </c>
      <c r="G46" s="9">
        <f>'2011-2'!$C$33</f>
        <v>3115</v>
      </c>
      <c r="H46" s="9">
        <f>'2012-2'!$C$33</f>
        <v>2895</v>
      </c>
      <c r="I46" s="9"/>
      <c r="J46" s="101"/>
      <c r="K46" s="101"/>
      <c r="L46" s="101"/>
      <c r="M46" s="101"/>
      <c r="N46" s="101"/>
      <c r="O46" s="101"/>
      <c r="P46" s="101"/>
      <c r="Q46" s="101"/>
      <c r="R46" s="101"/>
    </row>
    <row r="47" spans="1:18" s="3" customFormat="1">
      <c r="A47" s="97" t="str">
        <f t="shared" si="34"/>
        <v>AG Groups</v>
      </c>
      <c r="B47" s="137">
        <f t="shared" si="35"/>
        <v>319</v>
      </c>
      <c r="C47" s="137">
        <f t="shared" si="35"/>
        <v>319</v>
      </c>
      <c r="D47" s="137">
        <f t="shared" si="35"/>
        <v>319</v>
      </c>
      <c r="E47" s="9">
        <f>'2009-3'!$C$33</f>
        <v>319</v>
      </c>
      <c r="F47" s="9">
        <f>'2010-3'!$C$33</f>
        <v>243</v>
      </c>
      <c r="G47" s="9">
        <f>'2011-3'!$C$33</f>
        <v>215</v>
      </c>
      <c r="H47" s="137">
        <f>G47</f>
        <v>215</v>
      </c>
      <c r="I47" s="9"/>
      <c r="J47" s="101"/>
      <c r="K47" s="101"/>
      <c r="L47" s="101"/>
      <c r="M47" s="101"/>
      <c r="N47" s="101"/>
      <c r="O47" s="101"/>
      <c r="P47" s="101"/>
      <c r="Q47" s="101"/>
      <c r="R47" s="101"/>
    </row>
    <row r="48" spans="1:18" s="3" customFormat="1">
      <c r="A48" s="6" t="s">
        <v>95</v>
      </c>
      <c r="B48" s="98">
        <f t="shared" ref="B48:D48" si="36">SUM(B45:B47)</f>
        <v>18718</v>
      </c>
      <c r="C48" s="98">
        <f t="shared" si="36"/>
        <v>17303</v>
      </c>
      <c r="D48" s="98">
        <f t="shared" si="36"/>
        <v>17329</v>
      </c>
      <c r="E48" s="98">
        <f t="shared" ref="E48:F48" si="37">SUM(E45:E47)</f>
        <v>17355</v>
      </c>
      <c r="F48" s="98">
        <f t="shared" si="37"/>
        <v>17578</v>
      </c>
      <c r="G48" s="98">
        <f>SUM(G45:G47)</f>
        <v>17780</v>
      </c>
      <c r="H48" s="98">
        <f>SUM(H45:H47)</f>
        <v>17560</v>
      </c>
      <c r="I48" s="98"/>
      <c r="J48" s="101"/>
      <c r="K48" s="101"/>
      <c r="L48" s="101"/>
      <c r="M48" s="101"/>
      <c r="N48" s="101"/>
      <c r="O48" s="101"/>
      <c r="P48" s="101"/>
      <c r="Q48" s="101"/>
      <c r="R48" s="101"/>
    </row>
    <row r="49" spans="1:18" s="3" customFormat="1">
      <c r="A49" s="7" t="s">
        <v>80</v>
      </c>
      <c r="B49" s="12"/>
      <c r="C49" s="12"/>
      <c r="D49" s="12"/>
      <c r="E49" s="12"/>
      <c r="F49" s="12"/>
      <c r="G49" s="103" t="s">
        <v>80</v>
      </c>
      <c r="H49" s="104"/>
      <c r="I49" s="104"/>
      <c r="J49" s="99"/>
      <c r="K49" s="99"/>
      <c r="L49" s="99"/>
      <c r="M49" s="99"/>
      <c r="N49" s="99"/>
      <c r="O49" s="99"/>
      <c r="P49" s="99"/>
      <c r="Q49" s="105"/>
      <c r="R49" s="105"/>
    </row>
    <row r="50" spans="1:18" s="3" customFormat="1">
      <c r="A50" s="97" t="str">
        <f>A45</f>
        <v>Albuquerque Animal Welfare Dept.</v>
      </c>
      <c r="B50" s="9">
        <f>'2006-1'!$C$66</f>
        <v>5957</v>
      </c>
      <c r="C50" s="9">
        <f>'2007-1'!$C$66</f>
        <v>4302</v>
      </c>
      <c r="D50" s="138">
        <f>AVERAGE(C50,E50)</f>
        <v>3930.5</v>
      </c>
      <c r="E50" s="9">
        <f>'2009-1'!$C$66</f>
        <v>3559</v>
      </c>
      <c r="F50" s="9">
        <f>'2010-1'!$C$66</f>
        <v>3669</v>
      </c>
      <c r="G50" s="11">
        <f>'2011-1'!$C$66</f>
        <v>3501</v>
      </c>
      <c r="H50" s="137">
        <f>G50</f>
        <v>3501</v>
      </c>
      <c r="I50" s="11"/>
      <c r="J50" s="99"/>
      <c r="K50" s="99"/>
      <c r="L50" s="99"/>
      <c r="M50" s="99"/>
      <c r="N50" s="99"/>
      <c r="O50" s="99"/>
      <c r="P50" s="99"/>
      <c r="Q50" s="99"/>
      <c r="R50" s="100"/>
    </row>
    <row r="51" spans="1:18" s="3" customFormat="1">
      <c r="A51" s="97" t="str">
        <f t="shared" ref="A51:A52" si="38">A46</f>
        <v>Animal Humane New Mexico</v>
      </c>
      <c r="B51" s="137">
        <f t="shared" ref="B51:D52" si="39">C51</f>
        <v>215</v>
      </c>
      <c r="C51" s="137">
        <f t="shared" si="39"/>
        <v>215</v>
      </c>
      <c r="D51" s="137">
        <f t="shared" si="39"/>
        <v>215</v>
      </c>
      <c r="E51" s="9">
        <f>'2009-2'!$C$66</f>
        <v>215</v>
      </c>
      <c r="F51" s="9">
        <f>'2010-2'!$C$66</f>
        <v>323</v>
      </c>
      <c r="G51" s="9">
        <f>'2011-2'!$C$66</f>
        <v>243</v>
      </c>
      <c r="H51" s="9">
        <f>'2012-2'!$C$66</f>
        <v>233</v>
      </c>
      <c r="I51" s="9"/>
      <c r="J51" s="101"/>
      <c r="K51" s="101"/>
      <c r="L51" s="101"/>
      <c r="M51" s="101"/>
      <c r="N51" s="101"/>
      <c r="O51" s="101"/>
      <c r="P51" s="101"/>
      <c r="Q51" s="101"/>
      <c r="R51" s="101"/>
    </row>
    <row r="52" spans="1:18" s="3" customFormat="1">
      <c r="A52" s="97" t="str">
        <f t="shared" si="38"/>
        <v>AG Groups</v>
      </c>
      <c r="B52" s="137">
        <f t="shared" si="39"/>
        <v>4</v>
      </c>
      <c r="C52" s="137">
        <f t="shared" si="39"/>
        <v>4</v>
      </c>
      <c r="D52" s="137">
        <f t="shared" si="39"/>
        <v>4</v>
      </c>
      <c r="E52" s="9">
        <f>'2009-3'!$C$66</f>
        <v>4</v>
      </c>
      <c r="F52" s="9">
        <f>'2010-3'!$C$66</f>
        <v>4</v>
      </c>
      <c r="G52" s="9">
        <f>'2011-3'!$C$66</f>
        <v>2</v>
      </c>
      <c r="H52" s="137">
        <f>G52</f>
        <v>2</v>
      </c>
      <c r="I52" s="9"/>
      <c r="J52" s="98"/>
      <c r="K52" s="98"/>
      <c r="L52" s="98"/>
      <c r="M52" s="98"/>
      <c r="N52" s="98"/>
      <c r="O52" s="98"/>
      <c r="P52" s="98"/>
      <c r="Q52" s="98"/>
      <c r="R52" s="98"/>
    </row>
    <row r="53" spans="1:18" s="3" customFormat="1">
      <c r="A53" s="6" t="s">
        <v>95</v>
      </c>
      <c r="B53" s="98">
        <f t="shared" ref="B53:D53" si="40">SUM(B50:B52)</f>
        <v>6176</v>
      </c>
      <c r="C53" s="98">
        <f t="shared" si="40"/>
        <v>4521</v>
      </c>
      <c r="D53" s="98">
        <f t="shared" si="40"/>
        <v>4149.5</v>
      </c>
      <c r="E53" s="98">
        <f t="shared" ref="E53:H53" si="41">SUM(E50:E52)</f>
        <v>3778</v>
      </c>
      <c r="F53" s="98">
        <f t="shared" si="41"/>
        <v>3996</v>
      </c>
      <c r="G53" s="98">
        <f t="shared" si="41"/>
        <v>3746</v>
      </c>
      <c r="H53" s="98">
        <f t="shared" si="41"/>
        <v>3736</v>
      </c>
      <c r="I53" s="98"/>
      <c r="J53" s="101"/>
      <c r="K53" s="101"/>
      <c r="L53" s="101"/>
      <c r="M53" s="101"/>
      <c r="N53" s="101"/>
      <c r="O53" s="101"/>
      <c r="P53" s="101"/>
      <c r="Q53" s="101"/>
      <c r="R53" s="101"/>
    </row>
    <row r="54" spans="1:18" s="3" customFormat="1">
      <c r="A54" s="12" t="s">
        <v>97</v>
      </c>
      <c r="B54" s="97"/>
      <c r="C54" s="97"/>
      <c r="D54" s="97"/>
      <c r="E54" s="97"/>
      <c r="F54" s="97"/>
      <c r="G54" s="97"/>
      <c r="H54" s="97"/>
      <c r="I54" s="97"/>
      <c r="J54" s="97"/>
      <c r="K54" s="97"/>
      <c r="L54" s="97"/>
      <c r="M54" s="97"/>
      <c r="N54" s="97"/>
      <c r="O54" s="97"/>
      <c r="P54" s="97"/>
      <c r="Q54" s="97"/>
    </row>
    <row r="55" spans="1:18" s="3" customFormat="1">
      <c r="A55" s="97" t="str">
        <f>A50</f>
        <v>Albuquerque Animal Welfare Dept.</v>
      </c>
      <c r="B55" s="9">
        <f>'2009-1'!$C$75</f>
        <v>0</v>
      </c>
      <c r="C55" s="9">
        <f>'2009-1'!$C$75</f>
        <v>0</v>
      </c>
      <c r="D55" s="9">
        <f>'2006-1'!$C$75</f>
        <v>0</v>
      </c>
      <c r="E55" s="9">
        <f>'2009-1'!$C$75</f>
        <v>0</v>
      </c>
      <c r="F55" s="9">
        <f>'2010-1'!$C$75</f>
        <v>0</v>
      </c>
      <c r="G55" s="11">
        <f>'2011-1'!$C$75</f>
        <v>0</v>
      </c>
      <c r="H55" s="9">
        <f>'2012-1'!$C$75</f>
        <v>0</v>
      </c>
      <c r="I55" s="11"/>
      <c r="J55" s="99"/>
      <c r="K55" s="99"/>
      <c r="L55" s="99"/>
      <c r="M55" s="99"/>
      <c r="N55" s="99"/>
      <c r="O55" s="99"/>
      <c r="P55" s="99"/>
      <c r="Q55" s="99"/>
      <c r="R55" s="100"/>
    </row>
    <row r="56" spans="1:18" s="3" customFormat="1">
      <c r="A56" s="97" t="str">
        <f t="shared" ref="A56:A57" si="42">A51</f>
        <v>Animal Humane New Mexico</v>
      </c>
      <c r="B56" s="9">
        <f>'2009-2'!$C$75</f>
        <v>0</v>
      </c>
      <c r="C56" s="9">
        <f>'2009-2'!$C$75</f>
        <v>0</v>
      </c>
      <c r="D56" s="9">
        <f>'2008-2'!$C$75</f>
        <v>0</v>
      </c>
      <c r="E56" s="9">
        <f>'2009-2'!$C$75</f>
        <v>0</v>
      </c>
      <c r="F56" s="9">
        <f>'2010-2'!$C$75</f>
        <v>0</v>
      </c>
      <c r="G56" s="9">
        <f>'2011-2'!$C$75</f>
        <v>0</v>
      </c>
      <c r="H56" s="9">
        <f>'2012-2'!$C$75</f>
        <v>0</v>
      </c>
      <c r="I56" s="9"/>
      <c r="J56" s="101"/>
      <c r="K56" s="101"/>
      <c r="L56" s="101"/>
      <c r="M56" s="101"/>
      <c r="N56" s="101"/>
      <c r="O56" s="101"/>
      <c r="P56" s="101"/>
      <c r="Q56" s="101"/>
      <c r="R56" s="101"/>
    </row>
    <row r="57" spans="1:18" s="3" customFormat="1">
      <c r="A57" s="97" t="str">
        <f t="shared" si="42"/>
        <v>AG Groups</v>
      </c>
      <c r="B57" s="9">
        <f>'2009-3'!$C$75</f>
        <v>0</v>
      </c>
      <c r="C57" s="9">
        <f>'2009-3'!$C$75</f>
        <v>0</v>
      </c>
      <c r="D57" s="9">
        <f>'2008-3'!$C$75</f>
        <v>0</v>
      </c>
      <c r="E57" s="9">
        <f>'2009-3'!$C$75</f>
        <v>0</v>
      </c>
      <c r="F57" s="9">
        <f>'2010-3'!$C$75</f>
        <v>0</v>
      </c>
      <c r="G57" s="9">
        <f>'2011-3'!$C$75</f>
        <v>0</v>
      </c>
      <c r="H57" s="9">
        <f>'2012-3'!$C$75</f>
        <v>0</v>
      </c>
      <c r="I57" s="9"/>
      <c r="J57" s="98"/>
      <c r="K57" s="98"/>
      <c r="L57" s="98"/>
      <c r="M57" s="98"/>
      <c r="N57" s="98"/>
      <c r="O57" s="98"/>
      <c r="P57" s="98"/>
      <c r="Q57" s="98"/>
      <c r="R57" s="98"/>
    </row>
    <row r="58" spans="1:18" s="3" customFormat="1">
      <c r="A58" s="6" t="s">
        <v>95</v>
      </c>
      <c r="B58" s="98">
        <f t="shared" ref="B58:D58" si="43">SUM(B55:B57)</f>
        <v>0</v>
      </c>
      <c r="C58" s="98">
        <f t="shared" si="43"/>
        <v>0</v>
      </c>
      <c r="D58" s="98">
        <f t="shared" si="43"/>
        <v>0</v>
      </c>
      <c r="E58" s="98">
        <f t="shared" ref="E58:H58" si="44">SUM(E55:E57)</f>
        <v>0</v>
      </c>
      <c r="F58" s="98">
        <f t="shared" si="44"/>
        <v>0</v>
      </c>
      <c r="G58" s="98">
        <f t="shared" si="44"/>
        <v>0</v>
      </c>
      <c r="H58" s="98">
        <f t="shared" si="44"/>
        <v>0</v>
      </c>
      <c r="I58" s="98"/>
      <c r="J58" s="101"/>
      <c r="K58" s="101"/>
      <c r="L58" s="101"/>
      <c r="M58" s="101"/>
      <c r="N58" s="101"/>
      <c r="O58" s="101"/>
      <c r="P58" s="101"/>
      <c r="Q58" s="101"/>
      <c r="R58" s="101"/>
    </row>
    <row r="59" spans="1:18">
      <c r="A59" s="12" t="s">
        <v>136</v>
      </c>
      <c r="B59" s="12"/>
      <c r="C59" s="12"/>
      <c r="D59" s="12"/>
      <c r="E59" s="12"/>
      <c r="F59" s="97"/>
      <c r="G59" s="97"/>
      <c r="H59" s="97"/>
      <c r="I59" s="97"/>
      <c r="J59" s="97"/>
      <c r="K59" s="97"/>
      <c r="L59" s="97"/>
      <c r="M59" s="97"/>
    </row>
    <row r="60" spans="1:18">
      <c r="A60" s="97" t="str">
        <f>A55</f>
        <v>Albuquerque Animal Welfare Dept.</v>
      </c>
      <c r="B60" s="11">
        <f>'2006-1'!C59</f>
        <v>3289</v>
      </c>
      <c r="C60" s="11">
        <f>'2007-1'!$C59</f>
        <v>3058</v>
      </c>
      <c r="D60" s="138">
        <f>AVERAGE(C60,E60)</f>
        <v>3265</v>
      </c>
      <c r="E60" s="11">
        <f>'2009-1'!$C59</f>
        <v>3472</v>
      </c>
      <c r="F60" s="11">
        <f>'2010-1'!$C59</f>
        <v>3355</v>
      </c>
      <c r="G60" s="11">
        <f>'2011-1'!$C59</f>
        <v>3209</v>
      </c>
      <c r="H60" s="137">
        <f>G60</f>
        <v>3209</v>
      </c>
      <c r="I60" s="11"/>
      <c r="J60" s="11"/>
      <c r="K60" s="11"/>
      <c r="L60" s="11"/>
      <c r="M60" s="11"/>
    </row>
    <row r="61" spans="1:18">
      <c r="A61" s="97" t="str">
        <f t="shared" ref="A61:A62" si="45">A56</f>
        <v>Animal Humane New Mexico</v>
      </c>
      <c r="B61" s="11">
        <f>'2006-2'!C59</f>
        <v>0</v>
      </c>
      <c r="C61" s="137">
        <f t="shared" ref="C61:D61" si="46">D61</f>
        <v>204</v>
      </c>
      <c r="D61" s="137">
        <f t="shared" si="46"/>
        <v>204</v>
      </c>
      <c r="E61" s="11">
        <f>'2009-2'!$C59</f>
        <v>204</v>
      </c>
      <c r="F61" s="11">
        <f>'2010-2'!$C59</f>
        <v>215</v>
      </c>
      <c r="G61" s="11">
        <f>'2011-2'!$C59</f>
        <v>193</v>
      </c>
      <c r="H61" s="11">
        <f>'2012-2'!$C59</f>
        <v>188</v>
      </c>
      <c r="I61" s="11"/>
      <c r="J61" s="11"/>
      <c r="K61" s="11"/>
      <c r="L61" s="137"/>
      <c r="M61" s="11"/>
    </row>
    <row r="62" spans="1:18">
      <c r="A62" s="97" t="str">
        <f t="shared" si="45"/>
        <v>AG Groups</v>
      </c>
      <c r="B62" s="11">
        <f>'2006-3'!C59</f>
        <v>0</v>
      </c>
      <c r="C62" s="137">
        <f t="shared" ref="C62:D62" si="47">D62</f>
        <v>0</v>
      </c>
      <c r="D62" s="137">
        <f t="shared" si="47"/>
        <v>0</v>
      </c>
      <c r="E62" s="11">
        <f>'2009-3'!$C59</f>
        <v>0</v>
      </c>
      <c r="F62" s="11">
        <f>'2010-3'!$C59</f>
        <v>0</v>
      </c>
      <c r="G62" s="11">
        <f>'2011-3'!$C59</f>
        <v>0</v>
      </c>
      <c r="H62" s="137">
        <f>G62</f>
        <v>0</v>
      </c>
      <c r="I62" s="11"/>
      <c r="J62" s="11"/>
      <c r="K62" s="11"/>
      <c r="L62" s="11"/>
      <c r="M62" s="11"/>
    </row>
    <row r="63" spans="1:18">
      <c r="A63" s="6" t="s">
        <v>95</v>
      </c>
      <c r="B63" s="98">
        <f t="shared" ref="B63" si="48">SUM(B60:B62)</f>
        <v>3289</v>
      </c>
      <c r="C63" s="98">
        <f t="shared" ref="C63:H63" si="49">SUM(C60:C62)</f>
        <v>3262</v>
      </c>
      <c r="D63" s="98">
        <f t="shared" si="49"/>
        <v>3469</v>
      </c>
      <c r="E63" s="98">
        <f t="shared" si="49"/>
        <v>3676</v>
      </c>
      <c r="F63" s="98">
        <f t="shared" si="49"/>
        <v>3570</v>
      </c>
      <c r="G63" s="98">
        <f t="shared" si="49"/>
        <v>3402</v>
      </c>
      <c r="H63" s="98">
        <f t="shared" si="49"/>
        <v>3397</v>
      </c>
      <c r="I63" s="98"/>
      <c r="J63" s="98"/>
      <c r="K63" s="98"/>
      <c r="L63" s="98"/>
      <c r="M63" s="98"/>
    </row>
  </sheetData>
  <pageMargins left="0.7" right="0.7" top="0.75" bottom="0.75" header="0.3" footer="0.3"/>
  <ignoredErrors>
    <ignoredError sqref="D55 D56:D57 H61" formula="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sqref="A1:A7"/>
    </sheetView>
  </sheetViews>
  <sheetFormatPr defaultRowHeight="13.2"/>
  <sheetData>
    <row r="1" spans="1:1" s="13" customFormat="1">
      <c r="A1" s="13" t="s">
        <v>140</v>
      </c>
    </row>
    <row r="2" spans="1:1">
      <c r="A2" t="s">
        <v>137</v>
      </c>
    </row>
    <row r="3" spans="1:1">
      <c r="A3" t="s">
        <v>138</v>
      </c>
    </row>
    <row r="4" spans="1:1">
      <c r="A4" t="s">
        <v>139</v>
      </c>
    </row>
    <row r="6" spans="1:1">
      <c r="A6" s="95" t="s">
        <v>141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4" workbookViewId="0">
      <selection activeCell="A78" sqref="A78:XFD83"/>
    </sheetView>
  </sheetViews>
  <sheetFormatPr defaultRowHeight="13.2"/>
  <cols>
    <col min="1" max="1" width="3.33203125" style="13" customWidth="1"/>
    <col min="2" max="2" width="33.7773437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1" sqref="C1"/>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111</v>
      </c>
      <c r="D1" s="13"/>
      <c r="E1" s="13"/>
      <c r="F1" s="2" t="s">
        <v>90</v>
      </c>
      <c r="G1" s="22"/>
      <c r="H1" s="23"/>
      <c r="I1" s="23"/>
    </row>
    <row r="2" spans="1:9" s="3" customFormat="1" ht="15.6">
      <c r="A2" s="13"/>
      <c r="B2" s="21" t="s">
        <v>91</v>
      </c>
      <c r="C2" s="13" t="s">
        <v>125</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388</v>
      </c>
      <c r="D6" s="36">
        <v>198</v>
      </c>
      <c r="E6" s="37">
        <f>D6+C6</f>
        <v>586</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10301</v>
      </c>
      <c r="D10" s="44">
        <v>5517</v>
      </c>
      <c r="E10" s="37">
        <f>D10+C10</f>
        <v>15818</v>
      </c>
      <c r="F10" s="45">
        <f ca="1">C10/OFFSET(C10,4,0)</f>
        <v>0.71984626135569529</v>
      </c>
      <c r="G10" s="45">
        <f t="shared" ref="G10:H10" ca="1" si="0">D10/OFFSET(D10,4,0)</f>
        <v>0.48003132341425214</v>
      </c>
      <c r="H10" s="45">
        <f t="shared" ca="1" si="0"/>
        <v>0.6130294926946479</v>
      </c>
      <c r="I10" s="26"/>
    </row>
    <row r="11" spans="1:9" s="3" customFormat="1">
      <c r="A11" s="35"/>
      <c r="B11" s="43" t="s">
        <v>7</v>
      </c>
      <c r="C11" s="44">
        <v>575</v>
      </c>
      <c r="D11" s="44">
        <v>804</v>
      </c>
      <c r="E11" s="37">
        <f t="shared" ref="E11:E14" si="1">D11+C11</f>
        <v>1379</v>
      </c>
      <c r="F11" s="45">
        <f ca="1">C11/OFFSET(C11,3,0)</f>
        <v>4.0181691125087349E-2</v>
      </c>
      <c r="G11" s="45">
        <f t="shared" ref="G11:H11" ca="1" si="2">D11/OFFSET(D11,3,0)</f>
        <v>6.9955625163142784E-2</v>
      </c>
      <c r="H11" s="45">
        <f t="shared" ca="1" si="2"/>
        <v>5.3443398054489791E-2</v>
      </c>
      <c r="I11" s="28"/>
    </row>
    <row r="12" spans="1:9" s="3" customFormat="1">
      <c r="A12" s="35"/>
      <c r="B12" s="43" t="s">
        <v>8</v>
      </c>
      <c r="C12" s="44">
        <v>1860</v>
      </c>
      <c r="D12" s="44">
        <v>1379</v>
      </c>
      <c r="E12" s="37">
        <f t="shared" si="1"/>
        <v>3239</v>
      </c>
      <c r="F12" s="45">
        <f ca="1">C12/OFFSET(C12,2,0)</f>
        <v>0.12997903563941299</v>
      </c>
      <c r="G12" s="45">
        <f t="shared" ref="G12:H12" ca="1" si="3">D12/OFFSET(D12,2,0)</f>
        <v>0.1199860784825546</v>
      </c>
      <c r="H12" s="45">
        <f t="shared" ca="1" si="3"/>
        <v>0.12552803937526644</v>
      </c>
      <c r="I12" s="28"/>
    </row>
    <row r="13" spans="1:9" s="3" customFormat="1">
      <c r="A13" s="35"/>
      <c r="B13" s="43" t="s">
        <v>9</v>
      </c>
      <c r="C13" s="44">
        <v>1574</v>
      </c>
      <c r="D13" s="44">
        <v>3793</v>
      </c>
      <c r="E13" s="37">
        <f t="shared" si="1"/>
        <v>5367</v>
      </c>
      <c r="F13" s="45">
        <f ca="1">C13/OFFSET(C13,1,0)</f>
        <v>0.10999301187980433</v>
      </c>
      <c r="G13" s="45">
        <f t="shared" ref="G13:H13" ca="1" si="4">D13/OFFSET(D13,1,0)</f>
        <v>0.33002697294005046</v>
      </c>
      <c r="H13" s="45">
        <f t="shared" ca="1" si="4"/>
        <v>0.20799906987559585</v>
      </c>
      <c r="I13" s="28"/>
    </row>
    <row r="14" spans="1:9" s="3" customFormat="1">
      <c r="A14" s="35" t="s">
        <v>10</v>
      </c>
      <c r="B14" s="46" t="s">
        <v>11</v>
      </c>
      <c r="C14" s="47">
        <f>SUM(C10:C13)</f>
        <v>14310</v>
      </c>
      <c r="D14" s="47">
        <f>SUM(D10:D13)</f>
        <v>11493</v>
      </c>
      <c r="E14" s="37">
        <f t="shared" si="1"/>
        <v>25803</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14310</v>
      </c>
      <c r="D33" s="34">
        <f>D14+D20+D26+D32</f>
        <v>11493</v>
      </c>
      <c r="E33" s="37">
        <f t="shared" si="5"/>
        <v>25803</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14310</v>
      </c>
      <c r="D35" s="34">
        <f>D33-D34</f>
        <v>11493</v>
      </c>
      <c r="E35" s="37">
        <f t="shared" si="5"/>
        <v>25803</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v>6144</v>
      </c>
      <c r="D39" s="63">
        <v>3623</v>
      </c>
      <c r="E39" s="37">
        <f t="shared" si="5"/>
        <v>9767</v>
      </c>
      <c r="F39" s="45">
        <f ca="1">C39/OFFSET(C39,4,0)</f>
        <v>0.84979253112033193</v>
      </c>
      <c r="G39" s="45">
        <f t="shared" ref="G39:H39" ca="1" si="18">D39/OFFSET(D39,4,0)</f>
        <v>0.83575547866205302</v>
      </c>
      <c r="H39" s="45">
        <f t="shared" ca="1" si="18"/>
        <v>0.84453091223519239</v>
      </c>
      <c r="I39" s="28"/>
    </row>
    <row r="40" spans="1:9" s="3" customFormat="1">
      <c r="A40" s="35"/>
      <c r="B40" s="43" t="s">
        <v>7</v>
      </c>
      <c r="C40" s="63">
        <v>251</v>
      </c>
      <c r="D40" s="63">
        <v>137</v>
      </c>
      <c r="E40" s="37">
        <f t="shared" si="5"/>
        <v>388</v>
      </c>
      <c r="F40" s="45">
        <f ca="1">C40/OFFSET(C40,3,0)</f>
        <v>3.4716459197787E-2</v>
      </c>
      <c r="G40" s="45">
        <f t="shared" ref="G40:H40" ca="1" si="19">D40/OFFSET(D40,3,0)</f>
        <v>3.160322952710496E-2</v>
      </c>
      <c r="H40" s="45">
        <f t="shared" ca="1" si="19"/>
        <v>3.3549502810203198E-2</v>
      </c>
      <c r="I40" s="28"/>
    </row>
    <row r="41" spans="1:9" s="3" customFormat="1">
      <c r="A41" s="35"/>
      <c r="B41" s="43" t="s">
        <v>8</v>
      </c>
      <c r="C41" s="63">
        <v>754</v>
      </c>
      <c r="D41" s="63">
        <v>429</v>
      </c>
      <c r="E41" s="37">
        <f t="shared" si="5"/>
        <v>1183</v>
      </c>
      <c r="F41" s="45">
        <f ca="1">C41/OFFSET(C41,2,0)</f>
        <v>0.10428769017980637</v>
      </c>
      <c r="G41" s="45">
        <f t="shared" ref="G41:H41" ca="1" si="20">D41/OFFSET(D41,2,0)</f>
        <v>9.8961937716262979E-2</v>
      </c>
      <c r="H41" s="45">
        <f t="shared" ca="1" si="20"/>
        <v>0.10229139645482058</v>
      </c>
      <c r="I41" s="28"/>
    </row>
    <row r="42" spans="1:9" s="3" customFormat="1">
      <c r="A42" s="35"/>
      <c r="B42" s="43" t="s">
        <v>9</v>
      </c>
      <c r="C42" s="63">
        <v>81</v>
      </c>
      <c r="D42" s="63">
        <v>146</v>
      </c>
      <c r="E42" s="37">
        <f t="shared" si="5"/>
        <v>227</v>
      </c>
      <c r="F42" s="45">
        <f ca="1">C42/OFFSET(C42,1,0)</f>
        <v>1.1203319502074689E-2</v>
      </c>
      <c r="G42" s="45">
        <f t="shared" ref="G42:H42" ca="1" si="21">D42/OFFSET(D42,1,0)</f>
        <v>3.3679354094579006E-2</v>
      </c>
      <c r="H42" s="50">
        <f t="shared" ca="1" si="21"/>
        <v>1.962818849978383E-2</v>
      </c>
      <c r="I42" s="28"/>
    </row>
    <row r="43" spans="1:9" s="3" customFormat="1">
      <c r="A43" s="35" t="s">
        <v>25</v>
      </c>
      <c r="B43" s="46" t="s">
        <v>26</v>
      </c>
      <c r="C43" s="34">
        <f>SUM(C39:C42)</f>
        <v>7230</v>
      </c>
      <c r="D43" s="34">
        <f>SUM(D39:D42)</f>
        <v>4335</v>
      </c>
      <c r="E43" s="37">
        <f t="shared" si="5"/>
        <v>11565</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v>12</v>
      </c>
      <c r="D46" s="64">
        <v>49</v>
      </c>
      <c r="E46" s="37">
        <f t="shared" si="5"/>
        <v>61</v>
      </c>
      <c r="F46" s="45">
        <f ca="1">C46/OFFSET(C46,4,0)</f>
        <v>0.33333333333333331</v>
      </c>
      <c r="G46" s="45">
        <f t="shared" ref="G46:H46" ca="1" si="22">D46/OFFSET(D46,4,0)</f>
        <v>0.47115384615384615</v>
      </c>
      <c r="H46" s="45">
        <f t="shared" ca="1" si="22"/>
        <v>0.43571428571428572</v>
      </c>
      <c r="I46" s="28"/>
    </row>
    <row r="47" spans="1:9" s="3" customFormat="1">
      <c r="A47" s="35"/>
      <c r="B47" s="43" t="s">
        <v>7</v>
      </c>
      <c r="C47" s="64">
        <v>11</v>
      </c>
      <c r="D47" s="64">
        <v>36</v>
      </c>
      <c r="E47" s="37">
        <f t="shared" si="5"/>
        <v>47</v>
      </c>
      <c r="F47" s="45">
        <f ca="1">C47/OFFSET(C47,3,0)</f>
        <v>0.30555555555555558</v>
      </c>
      <c r="G47" s="45">
        <f t="shared" ref="G47:H47" ca="1" si="23">D47/OFFSET(D47,3,0)</f>
        <v>0.34615384615384615</v>
      </c>
      <c r="H47" s="45">
        <f t="shared" ca="1" si="23"/>
        <v>0.33571428571428569</v>
      </c>
      <c r="I47" s="28"/>
    </row>
    <row r="48" spans="1:9" s="3" customFormat="1">
      <c r="A48" s="35"/>
      <c r="B48" s="43" t="s">
        <v>8</v>
      </c>
      <c r="C48" s="64">
        <v>5</v>
      </c>
      <c r="D48" s="64">
        <v>17</v>
      </c>
      <c r="E48" s="37">
        <f t="shared" si="5"/>
        <v>22</v>
      </c>
      <c r="F48" s="45">
        <f ca="1">C48/OFFSET(C48,2,0)</f>
        <v>0.1388888888888889</v>
      </c>
      <c r="G48" s="45">
        <f t="shared" ref="G48:H48" ca="1" si="24">D48/OFFSET(D48,2,0)</f>
        <v>0.16346153846153846</v>
      </c>
      <c r="H48" s="45">
        <f t="shared" ca="1" si="24"/>
        <v>0.15714285714285714</v>
      </c>
      <c r="I48" s="28"/>
    </row>
    <row r="49" spans="1:9" s="3" customFormat="1" ht="14.4">
      <c r="A49" s="35"/>
      <c r="B49" s="43" t="s">
        <v>9</v>
      </c>
      <c r="C49" s="64">
        <v>8</v>
      </c>
      <c r="D49" s="64">
        <v>2</v>
      </c>
      <c r="E49" s="37">
        <f t="shared" si="5"/>
        <v>10</v>
      </c>
      <c r="F49" s="45">
        <f ca="1">C49/OFFSET(C49,1,0)</f>
        <v>0.22222222222222221</v>
      </c>
      <c r="G49" s="45">
        <f t="shared" ref="G49:H49" ca="1" si="25">D49/OFFSET(D49,1,0)</f>
        <v>1.9230769230769232E-2</v>
      </c>
      <c r="H49" s="50">
        <f t="shared" ca="1" si="25"/>
        <v>7.1428571428571425E-2</v>
      </c>
      <c r="I49" s="65"/>
    </row>
    <row r="50" spans="1:9" s="3" customFormat="1">
      <c r="A50" s="35" t="s">
        <v>27</v>
      </c>
      <c r="B50" s="33" t="s">
        <v>28</v>
      </c>
      <c r="C50" s="34">
        <f>SUM(C46:C49)</f>
        <v>36</v>
      </c>
      <c r="D50" s="34">
        <f>SUM(D46:D49)</f>
        <v>104</v>
      </c>
      <c r="E50" s="37">
        <f t="shared" si="5"/>
        <v>140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v>3472</v>
      </c>
      <c r="D59" s="74">
        <v>416</v>
      </c>
      <c r="E59" s="37">
        <f t="shared" si="5"/>
        <v>3888</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78">
        <v>345</v>
      </c>
      <c r="D63" s="78">
        <v>2143</v>
      </c>
      <c r="E63" s="37">
        <f t="shared" si="5"/>
        <v>2488</v>
      </c>
      <c r="F63" s="45">
        <f ca="1">C63/OFFSET(C63,3,0)</f>
        <v>9.6937341949985947E-2</v>
      </c>
      <c r="G63" s="45">
        <f t="shared" ref="G63:H63" ca="1" si="31">D63/OFFSET(D63,3,0)</f>
        <v>0.32376491917208039</v>
      </c>
      <c r="H63" s="45">
        <f t="shared" ca="1" si="31"/>
        <v>0.24444881116132836</v>
      </c>
      <c r="I63" s="28"/>
    </row>
    <row r="64" spans="1:9" s="3" customFormat="1">
      <c r="A64" s="35" t="s">
        <v>37</v>
      </c>
      <c r="B64" s="77" t="s">
        <v>38</v>
      </c>
      <c r="C64" s="78">
        <v>722</v>
      </c>
      <c r="D64" s="78">
        <v>327</v>
      </c>
      <c r="E64" s="37">
        <f t="shared" si="5"/>
        <v>1049</v>
      </c>
      <c r="F64" s="45">
        <f ca="1">C64/OFFSET(C64,2,0)</f>
        <v>0.20286597358808653</v>
      </c>
      <c r="G64" s="45">
        <f t="shared" ref="G64:H64" ca="1" si="32">D64/OFFSET(D64,2,0)</f>
        <v>4.940323311678501E-2</v>
      </c>
      <c r="H64" s="45">
        <f t="shared" ca="1" si="32"/>
        <v>0.1030654352525054</v>
      </c>
    </row>
    <row r="65" spans="1:11" s="3" customFormat="1">
      <c r="A65" s="35" t="s">
        <v>39</v>
      </c>
      <c r="B65" s="77" t="s">
        <v>40</v>
      </c>
      <c r="C65" s="78">
        <v>2492</v>
      </c>
      <c r="D65" s="78">
        <v>4149</v>
      </c>
      <c r="E65" s="37">
        <f t="shared" si="5"/>
        <v>6641</v>
      </c>
      <c r="F65" s="45">
        <f ca="1">C65/OFFSET(C65,1,0)</f>
        <v>0.70019668446192751</v>
      </c>
      <c r="G65" s="45">
        <f t="shared" ref="G65:H65" ca="1" si="33">D65/OFFSET(D65,1,0)</f>
        <v>0.62683184771113465</v>
      </c>
      <c r="H65" s="50">
        <f t="shared" ca="1" si="33"/>
        <v>0.65248575358616623</v>
      </c>
    </row>
    <row r="66" spans="1:11" s="3" customFormat="1">
      <c r="A66" s="35" t="s">
        <v>41</v>
      </c>
      <c r="B66" s="52" t="s">
        <v>55</v>
      </c>
      <c r="C66" s="34">
        <f>SUM(C62:C65)</f>
        <v>3559</v>
      </c>
      <c r="D66" s="34">
        <f>SUM(D62:D65)</f>
        <v>6619</v>
      </c>
      <c r="E66" s="37">
        <f t="shared" si="5"/>
        <v>10178</v>
      </c>
      <c r="F66" s="45">
        <f>C66/C33</f>
        <v>0.24870719776380154</v>
      </c>
      <c r="G66" s="45">
        <f t="shared" ref="G66:H66" si="34">D66/D33</f>
        <v>0.57591577481945533</v>
      </c>
      <c r="H66" s="45">
        <f t="shared" si="34"/>
        <v>0.39445025772197029</v>
      </c>
    </row>
    <row r="67" spans="1:11" s="3" customFormat="1">
      <c r="A67" s="53" t="s">
        <v>42</v>
      </c>
      <c r="B67" s="54" t="s">
        <v>21</v>
      </c>
      <c r="C67" s="55"/>
      <c r="D67" s="55"/>
      <c r="E67" s="37">
        <f t="shared" si="5"/>
        <v>0</v>
      </c>
      <c r="F67" s="2"/>
      <c r="G67" s="28"/>
      <c r="H67" s="28"/>
    </row>
    <row r="68" spans="1:11" s="3" customFormat="1" ht="14.4">
      <c r="A68" s="35" t="s">
        <v>43</v>
      </c>
      <c r="B68" s="33" t="s">
        <v>44</v>
      </c>
      <c r="C68" s="34">
        <f>C66-C67</f>
        <v>3559</v>
      </c>
      <c r="D68" s="34">
        <f>D66-D67</f>
        <v>6619</v>
      </c>
      <c r="E68" s="37">
        <f t="shared" si="5"/>
        <v>10178</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14297</v>
      </c>
      <c r="D70" s="47">
        <f>D43+D50+D57+D59+D60+D68</f>
        <v>11474</v>
      </c>
      <c r="E70" s="37">
        <f t="shared" si="5"/>
        <v>25771</v>
      </c>
      <c r="F70" s="2"/>
      <c r="G70" s="80"/>
      <c r="H70" s="68"/>
    </row>
    <row r="71" spans="1:11" s="3" customFormat="1">
      <c r="A71" s="35"/>
      <c r="B71" s="81"/>
      <c r="C71" s="48"/>
      <c r="D71" s="48"/>
      <c r="E71" s="37"/>
      <c r="F71" s="2"/>
      <c r="G71" s="28"/>
      <c r="H71" s="28"/>
    </row>
    <row r="72" spans="1:11" s="3" customFormat="1" ht="14.4">
      <c r="A72" s="35" t="s">
        <v>47</v>
      </c>
      <c r="B72" s="33" t="s">
        <v>48</v>
      </c>
      <c r="C72" s="34">
        <v>70</v>
      </c>
      <c r="D72" s="34">
        <v>95</v>
      </c>
      <c r="E72" s="37">
        <f t="shared" si="5"/>
        <v>165</v>
      </c>
      <c r="F72" s="24"/>
      <c r="G72" s="82"/>
      <c r="H72" s="83"/>
    </row>
    <row r="73" spans="1:11" s="3" customFormat="1">
      <c r="A73" s="35"/>
      <c r="B73" s="81"/>
      <c r="C73" s="48"/>
      <c r="D73" s="48"/>
      <c r="E73" s="37"/>
      <c r="F73" s="2"/>
      <c r="G73" s="28"/>
      <c r="H73" s="28"/>
      <c r="I73" s="28"/>
    </row>
    <row r="74" spans="1:11" s="3" customFormat="1">
      <c r="A74" s="35" t="s">
        <v>49</v>
      </c>
      <c r="B74" s="33" t="s">
        <v>50</v>
      </c>
      <c r="C74" s="37">
        <f>C70+C72</f>
        <v>14367</v>
      </c>
      <c r="D74" s="37">
        <f>D70+D72</f>
        <v>11569</v>
      </c>
      <c r="E74" s="37">
        <f>D74+C74</f>
        <v>25936</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331</v>
      </c>
      <c r="D76" s="86">
        <v>122</v>
      </c>
      <c r="E76" s="37">
        <f>D76+C76</f>
        <v>453</v>
      </c>
      <c r="F76" s="2"/>
      <c r="G76" s="28"/>
      <c r="H76" s="28"/>
      <c r="I76" s="28"/>
    </row>
    <row r="77" spans="1:11" s="3" customFormat="1" ht="30.75" customHeight="1">
      <c r="A77" s="143" t="s">
        <v>56</v>
      </c>
      <c r="B77" s="144"/>
      <c r="C77" s="87">
        <f>C6+C33-C67-C74</f>
        <v>331</v>
      </c>
      <c r="D77" s="87">
        <f>D6+D33-D67-D74</f>
        <v>122</v>
      </c>
      <c r="E77" s="88">
        <f>(E6+E33)-(E67+E74)</f>
        <v>453</v>
      </c>
      <c r="F77" s="2"/>
      <c r="G77" s="28"/>
      <c r="H77" s="28"/>
      <c r="I77" s="28"/>
    </row>
    <row r="78" spans="1:11" s="117" customFormat="1" ht="37.799999999999997" customHeight="1">
      <c r="A78" s="113"/>
      <c r="B78" s="113" t="s">
        <v>104</v>
      </c>
      <c r="C78" s="114">
        <f>(C43+C59+C50)/(C43+C59+C68+C50+C72)</f>
        <v>0.74740725273195519</v>
      </c>
      <c r="D78" s="114">
        <f t="shared" ref="D78:E78" si="35">(D43+D59+D50)/(D43+D59+D68+D50+D72)</f>
        <v>0.41965597718039588</v>
      </c>
      <c r="E78" s="114">
        <f t="shared" si="35"/>
        <v>0.60121067242442938</v>
      </c>
      <c r="F78" s="115"/>
      <c r="G78" s="116"/>
      <c r="H78" s="116"/>
      <c r="I78" s="116"/>
    </row>
    <row r="79" spans="1:11" s="117" customFormat="1" ht="42" customHeight="1">
      <c r="A79" s="113"/>
      <c r="B79" s="113" t="s">
        <v>105</v>
      </c>
      <c r="C79" s="114">
        <f>(C43+C59+C50)/(C43+C59+C72+C66+C50)</f>
        <v>0.74740725273195519</v>
      </c>
      <c r="D79" s="114">
        <f t="shared" ref="D79:E79" si="36">(D43+D59+D50)/(D43+D59+D72+D66+D50)</f>
        <v>0.41965597718039588</v>
      </c>
      <c r="E79" s="114">
        <f t="shared" si="36"/>
        <v>0.60121067242442938</v>
      </c>
      <c r="F79" s="118"/>
      <c r="G79" s="116"/>
      <c r="H79" s="116"/>
      <c r="I79" s="116"/>
    </row>
    <row r="80" spans="1:11" s="120" customFormat="1" ht="16.2" customHeight="1">
      <c r="A80" s="113"/>
      <c r="B80" s="119" t="s">
        <v>106</v>
      </c>
      <c r="C80" s="114">
        <f>C59/C35</f>
        <v>0.24262753319357092</v>
      </c>
      <c r="D80" s="114">
        <f t="shared" ref="D80:E80" si="37">D59/D35</f>
        <v>3.6195945358044025E-2</v>
      </c>
      <c r="E80" s="114">
        <f t="shared" si="37"/>
        <v>0.15068015347052668</v>
      </c>
      <c r="F80" s="118"/>
      <c r="G80" s="116"/>
      <c r="H80" s="116"/>
      <c r="I80" s="116"/>
      <c r="J80" s="117"/>
      <c r="K80" s="117"/>
    </row>
    <row r="81" spans="1:11" s="120" customFormat="1" ht="16.2" customHeight="1">
      <c r="A81" s="113"/>
      <c r="B81" s="119" t="s">
        <v>107</v>
      </c>
      <c r="C81" s="114">
        <f>D66/E66</f>
        <v>0.65032422872863038</v>
      </c>
      <c r="D81" s="114"/>
      <c r="E81" s="114"/>
      <c r="F81" s="118"/>
      <c r="G81" s="116"/>
      <c r="H81" s="116"/>
      <c r="I81" s="116"/>
      <c r="J81" s="117"/>
      <c r="K81" s="117"/>
    </row>
    <row r="82" spans="1:11" s="120" customFormat="1" ht="16.2" customHeight="1">
      <c r="A82" s="113"/>
      <c r="B82" s="119" t="s">
        <v>102</v>
      </c>
      <c r="C82" s="121">
        <f>C26/C35</f>
        <v>0</v>
      </c>
      <c r="D82" s="121">
        <f t="shared" ref="D82:E82" si="38">D26/D35</f>
        <v>0</v>
      </c>
      <c r="E82" s="121">
        <f t="shared" si="38"/>
        <v>0</v>
      </c>
      <c r="F82" s="118"/>
      <c r="G82" s="116"/>
      <c r="H82" s="116"/>
      <c r="I82" s="116"/>
      <c r="J82" s="117"/>
      <c r="K82" s="117"/>
    </row>
    <row r="83" spans="1:11" s="120" customFormat="1" ht="16.2" customHeight="1">
      <c r="A83" s="113"/>
      <c r="B83" s="119" t="s">
        <v>108</v>
      </c>
      <c r="C83" s="121">
        <f>(C43+C50+C59)/(C6+C33)</f>
        <v>0.73057558851544424</v>
      </c>
      <c r="D83" s="121">
        <f t="shared" ref="D83:E83" si="39">(D43+D50+D59)/(D6+D33)</f>
        <v>0.41527670857924898</v>
      </c>
      <c r="E83" s="121">
        <f t="shared" si="39"/>
        <v>0.59089014362044789</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0.75227952947727428</v>
      </c>
      <c r="D93" s="1" t="s">
        <v>66</v>
      </c>
      <c r="E93" s="95">
        <f>(D74-D68)/D74</f>
        <v>0.42786757714582074</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111</v>
      </c>
      <c r="D1" s="13"/>
      <c r="E1" s="13"/>
      <c r="F1" s="2" t="s">
        <v>90</v>
      </c>
      <c r="G1" s="22"/>
      <c r="H1" s="23"/>
      <c r="I1" s="23"/>
    </row>
    <row r="2" spans="1:9" s="3" customFormat="1" ht="15.6">
      <c r="A2" s="13"/>
      <c r="B2" s="21" t="s">
        <v>91</v>
      </c>
      <c r="C2" s="13" t="s">
        <v>121</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331</v>
      </c>
      <c r="D6" s="36">
        <v>122</v>
      </c>
      <c r="E6" s="37">
        <f>D6+C6</f>
        <v>453</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9193</v>
      </c>
      <c r="D10" s="44">
        <v>4561</v>
      </c>
      <c r="E10" s="37">
        <f>D10+C10</f>
        <v>13754</v>
      </c>
      <c r="F10" s="45">
        <f ca="1">C10/OFFSET(C10,4,0)</f>
        <v>0.67004373177842569</v>
      </c>
      <c r="G10" s="45">
        <f t="shared" ref="G10:H10" ca="1" si="0">D10/OFFSET(D10,4,0)</f>
        <v>0.46957685576032121</v>
      </c>
      <c r="H10" s="45">
        <f t="shared" ca="1" si="0"/>
        <v>0.58695002773865912</v>
      </c>
      <c r="I10" s="26"/>
    </row>
    <row r="11" spans="1:9" s="3" customFormat="1">
      <c r="A11" s="35"/>
      <c r="B11" s="43" t="s">
        <v>7</v>
      </c>
      <c r="C11" s="44">
        <v>274</v>
      </c>
      <c r="D11" s="44">
        <v>389</v>
      </c>
      <c r="E11" s="37">
        <f t="shared" ref="E11:E14" si="1">D11+C11</f>
        <v>663</v>
      </c>
      <c r="F11" s="45">
        <f ca="1">C11/OFFSET(C11,3,0)</f>
        <v>1.9970845481049562E-2</v>
      </c>
      <c r="G11" s="45">
        <f t="shared" ref="G11:H11" ca="1" si="2">D11/OFFSET(D11,3,0)</f>
        <v>4.0049418305363946E-2</v>
      </c>
      <c r="H11" s="45">
        <f t="shared" ca="1" si="2"/>
        <v>2.8293432339009088E-2</v>
      </c>
      <c r="I11" s="28"/>
    </row>
    <row r="12" spans="1:9" s="3" customFormat="1">
      <c r="A12" s="35"/>
      <c r="B12" s="43" t="s">
        <v>8</v>
      </c>
      <c r="C12" s="44">
        <v>2607</v>
      </c>
      <c r="D12" s="44">
        <v>1653</v>
      </c>
      <c r="E12" s="37">
        <f t="shared" si="1"/>
        <v>4260</v>
      </c>
      <c r="F12" s="45">
        <f ca="1">C12/OFFSET(C12,2,0)</f>
        <v>0.19001457725947521</v>
      </c>
      <c r="G12" s="45">
        <f t="shared" ref="G12:H12" ca="1" si="3">D12/OFFSET(D12,2,0)</f>
        <v>0.17018428909708638</v>
      </c>
      <c r="H12" s="45">
        <f t="shared" ca="1" si="3"/>
        <v>0.18179490462168738</v>
      </c>
      <c r="I12" s="28"/>
    </row>
    <row r="13" spans="1:9" s="3" customFormat="1">
      <c r="A13" s="35"/>
      <c r="B13" s="43" t="s">
        <v>9</v>
      </c>
      <c r="C13" s="44">
        <v>1646</v>
      </c>
      <c r="D13" s="44">
        <v>3110</v>
      </c>
      <c r="E13" s="37">
        <f t="shared" si="1"/>
        <v>4756</v>
      </c>
      <c r="F13" s="45">
        <f ca="1">C13/OFFSET(C13,1,0)</f>
        <v>0.11997084548104957</v>
      </c>
      <c r="G13" s="45">
        <f t="shared" ref="G13:H13" ca="1" si="4">D13/OFFSET(D13,1,0)</f>
        <v>0.32018943683722845</v>
      </c>
      <c r="H13" s="45">
        <f t="shared" ca="1" si="4"/>
        <v>0.2029616353006444</v>
      </c>
      <c r="I13" s="28"/>
    </row>
    <row r="14" spans="1:9" s="3" customFormat="1">
      <c r="A14" s="35" t="s">
        <v>10</v>
      </c>
      <c r="B14" s="46" t="s">
        <v>11</v>
      </c>
      <c r="C14" s="47">
        <f>SUM(C10:C13)</f>
        <v>13720</v>
      </c>
      <c r="D14" s="47">
        <f>SUM(D10:D13)</f>
        <v>9713</v>
      </c>
      <c r="E14" s="37">
        <f t="shared" si="1"/>
        <v>23433</v>
      </c>
      <c r="F14" s="45"/>
      <c r="G14" s="45"/>
      <c r="H14" s="45"/>
      <c r="I14" s="28"/>
    </row>
    <row r="15" spans="1:9" s="3" customFormat="1">
      <c r="A15" s="35"/>
      <c r="B15" s="40" t="s">
        <v>58</v>
      </c>
      <c r="C15" s="48"/>
      <c r="D15" s="48"/>
      <c r="E15" s="37"/>
      <c r="F15" s="2"/>
      <c r="G15" s="28"/>
      <c r="H15" s="28"/>
      <c r="I15" s="28"/>
    </row>
    <row r="16" spans="1:9" s="3" customFormat="1">
      <c r="A16" s="35"/>
      <c r="B16" s="43" t="s">
        <v>6</v>
      </c>
      <c r="C16" s="48">
        <v>0</v>
      </c>
      <c r="D16" s="48">
        <v>0</v>
      </c>
      <c r="E16" s="37">
        <f t="shared" ref="E16:E72" si="5">D16+C16</f>
        <v>0</v>
      </c>
      <c r="F16" s="45" t="e">
        <f ca="1">C16/OFFSET(C16,4,0)</f>
        <v>#DIV/0!</v>
      </c>
      <c r="G16" s="45">
        <f t="shared" ref="G16:H16" ca="1" si="6">D16/OFFSET(D16,4,0)</f>
        <v>0</v>
      </c>
      <c r="H16" s="45">
        <f t="shared" ca="1" si="6"/>
        <v>0</v>
      </c>
      <c r="I16" s="28"/>
    </row>
    <row r="17" spans="1:9" s="3" customFormat="1">
      <c r="A17" s="35"/>
      <c r="B17" s="43" t="s">
        <v>7</v>
      </c>
      <c r="C17" s="48">
        <v>0</v>
      </c>
      <c r="D17" s="48">
        <v>2</v>
      </c>
      <c r="E17" s="37">
        <f t="shared" si="5"/>
        <v>2</v>
      </c>
      <c r="F17" s="45" t="e">
        <f ca="1">C17/OFFSET(C17,3,0)</f>
        <v>#DIV/0!</v>
      </c>
      <c r="G17" s="45">
        <f t="shared" ref="G17:H17" ca="1" si="7">D17/OFFSET(D17,3,0)</f>
        <v>1</v>
      </c>
      <c r="H17" s="45">
        <f t="shared" ca="1" si="7"/>
        <v>1</v>
      </c>
      <c r="I17" s="28"/>
    </row>
    <row r="18" spans="1:9" s="3" customFormat="1" ht="15.6">
      <c r="A18" s="35"/>
      <c r="B18" s="43" t="s">
        <v>8</v>
      </c>
      <c r="C18" s="48">
        <v>0</v>
      </c>
      <c r="D18" s="48">
        <v>0</v>
      </c>
      <c r="E18" s="37">
        <f t="shared" si="5"/>
        <v>0</v>
      </c>
      <c r="F18" s="45" t="e">
        <f ca="1">C18/OFFSET(C18,2,0)</f>
        <v>#DIV/0!</v>
      </c>
      <c r="G18" s="45">
        <f t="shared" ref="G18:H18" ca="1" si="8">D18/OFFSET(D18,2,0)</f>
        <v>0</v>
      </c>
      <c r="H18" s="45">
        <f t="shared" ca="1" si="8"/>
        <v>0</v>
      </c>
      <c r="I18" s="49"/>
    </row>
    <row r="19" spans="1:9" s="3" customFormat="1">
      <c r="A19" s="35"/>
      <c r="B19" s="43" t="s">
        <v>9</v>
      </c>
      <c r="C19" s="48">
        <v>0</v>
      </c>
      <c r="D19" s="48">
        <v>0</v>
      </c>
      <c r="E19" s="37">
        <f t="shared" si="5"/>
        <v>0</v>
      </c>
      <c r="F19" s="45" t="e">
        <f ca="1">C19/OFFSET(C19,1,0)</f>
        <v>#DIV/0!</v>
      </c>
      <c r="G19" s="45">
        <f t="shared" ref="G19:H19" ca="1" si="9">D19/OFFSET(D19,1,0)</f>
        <v>0</v>
      </c>
      <c r="H19" s="50">
        <f t="shared" ca="1" si="9"/>
        <v>0</v>
      </c>
      <c r="I19" s="28"/>
    </row>
    <row r="20" spans="1:9" s="3" customFormat="1">
      <c r="A20" s="35" t="s">
        <v>12</v>
      </c>
      <c r="B20" s="46" t="s">
        <v>13</v>
      </c>
      <c r="C20" s="37">
        <f>SUM(C16:C19)</f>
        <v>0</v>
      </c>
      <c r="D20" s="37">
        <f>SUM(D16:D19)</f>
        <v>2</v>
      </c>
      <c r="E20" s="37">
        <f t="shared" si="5"/>
        <v>2</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13720</v>
      </c>
      <c r="D33" s="34">
        <f>D14+D20+D26+D32</f>
        <v>9715</v>
      </c>
      <c r="E33" s="37">
        <f t="shared" si="5"/>
        <v>23435</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13720</v>
      </c>
      <c r="D35" s="34">
        <f>D33-D34</f>
        <v>9715</v>
      </c>
      <c r="E35" s="37">
        <f t="shared" si="5"/>
        <v>23435</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v>5341</v>
      </c>
      <c r="D39" s="63">
        <v>3105</v>
      </c>
      <c r="E39" s="37">
        <f t="shared" si="5"/>
        <v>8446</v>
      </c>
      <c r="F39" s="45">
        <f ca="1">C39/OFFSET(C39,4,0)</f>
        <v>0.81330896908786354</v>
      </c>
      <c r="G39" s="45">
        <f t="shared" ref="G39:H39" ca="1" si="18">D39/OFFSET(D39,4,0)</f>
        <v>0.81007044090790503</v>
      </c>
      <c r="H39" s="45">
        <f t="shared" ca="1" si="18"/>
        <v>0.81211538461538457</v>
      </c>
      <c r="I39" s="28"/>
    </row>
    <row r="40" spans="1:9" s="3" customFormat="1">
      <c r="A40" s="35"/>
      <c r="B40" s="43" t="s">
        <v>7</v>
      </c>
      <c r="C40" s="63">
        <v>104</v>
      </c>
      <c r="D40" s="63">
        <v>53</v>
      </c>
      <c r="E40" s="37">
        <f t="shared" si="5"/>
        <v>157</v>
      </c>
      <c r="F40" s="45">
        <f ca="1">C40/OFFSET(C40,3,0)</f>
        <v>1.583675955535252E-2</v>
      </c>
      <c r="G40" s="45">
        <f t="shared" ref="G40:H40" ca="1" si="19">D40/OFFSET(D40,3,0)</f>
        <v>1.3827289329506914E-2</v>
      </c>
      <c r="H40" s="45">
        <f t="shared" ca="1" si="19"/>
        <v>1.5096153846153846E-2</v>
      </c>
      <c r="I40" s="28"/>
    </row>
    <row r="41" spans="1:9" s="3" customFormat="1">
      <c r="A41" s="35"/>
      <c r="B41" s="43" t="s">
        <v>8</v>
      </c>
      <c r="C41" s="63">
        <v>1040</v>
      </c>
      <c r="D41" s="63">
        <v>509</v>
      </c>
      <c r="E41" s="37">
        <f t="shared" si="5"/>
        <v>1549</v>
      </c>
      <c r="F41" s="45">
        <f ca="1">C41/OFFSET(C41,2,0)</f>
        <v>0.1583675955535252</v>
      </c>
      <c r="G41" s="45">
        <f t="shared" ref="G41:H41" ca="1" si="20">D41/OFFSET(D41,2,0)</f>
        <v>0.13279415601356639</v>
      </c>
      <c r="H41" s="45">
        <f t="shared" ca="1" si="20"/>
        <v>0.14894230769230768</v>
      </c>
      <c r="I41" s="28"/>
    </row>
    <row r="42" spans="1:9" s="3" customFormat="1">
      <c r="A42" s="35"/>
      <c r="B42" s="43" t="s">
        <v>9</v>
      </c>
      <c r="C42" s="63">
        <v>82</v>
      </c>
      <c r="D42" s="63">
        <v>166</v>
      </c>
      <c r="E42" s="37">
        <f t="shared" si="5"/>
        <v>248</v>
      </c>
      <c r="F42" s="45">
        <f ca="1">C42/OFFSET(C42,1,0)</f>
        <v>1.2486675803258717E-2</v>
      </c>
      <c r="G42" s="45">
        <f t="shared" ref="G42:H42" ca="1" si="21">D42/OFFSET(D42,1,0)</f>
        <v>4.3308113749021653E-2</v>
      </c>
      <c r="H42" s="50">
        <f t="shared" ca="1" si="21"/>
        <v>2.3846153846153847E-2</v>
      </c>
      <c r="I42" s="28"/>
    </row>
    <row r="43" spans="1:9" s="3" customFormat="1">
      <c r="A43" s="35" t="s">
        <v>25</v>
      </c>
      <c r="B43" s="46" t="s">
        <v>26</v>
      </c>
      <c r="C43" s="34">
        <f>SUM(C39:C42)</f>
        <v>6567</v>
      </c>
      <c r="D43" s="34">
        <f>SUM(D39:D42)</f>
        <v>3833</v>
      </c>
      <c r="E43" s="37">
        <f t="shared" si="5"/>
        <v>10400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v>34</v>
      </c>
      <c r="D46" s="64">
        <v>78</v>
      </c>
      <c r="E46" s="37">
        <f t="shared" si="5"/>
        <v>112</v>
      </c>
      <c r="F46" s="45">
        <f ca="1">C46/OFFSET(C46,4,0)</f>
        <v>0.53968253968253965</v>
      </c>
      <c r="G46" s="45">
        <f t="shared" ref="G46:H46" ca="1" si="22">D46/OFFSET(D46,4,0)</f>
        <v>0.75</v>
      </c>
      <c r="H46" s="45">
        <f t="shared" ca="1" si="22"/>
        <v>0.6706586826347305</v>
      </c>
      <c r="I46" s="28"/>
    </row>
    <row r="47" spans="1:9" s="3" customFormat="1">
      <c r="A47" s="35"/>
      <c r="B47" s="43" t="s">
        <v>7</v>
      </c>
      <c r="C47" s="64">
        <v>16</v>
      </c>
      <c r="D47" s="64">
        <v>0</v>
      </c>
      <c r="E47" s="37">
        <f t="shared" si="5"/>
        <v>16</v>
      </c>
      <c r="F47" s="45">
        <f ca="1">C47/OFFSET(C47,3,0)</f>
        <v>0.25396825396825395</v>
      </c>
      <c r="G47" s="45">
        <f t="shared" ref="G47:H47" ca="1" si="23">D47/OFFSET(D47,3,0)</f>
        <v>0</v>
      </c>
      <c r="H47" s="45">
        <f t="shared" ca="1" si="23"/>
        <v>9.580838323353294E-2</v>
      </c>
      <c r="I47" s="28"/>
    </row>
    <row r="48" spans="1:9" s="3" customFormat="1">
      <c r="A48" s="35"/>
      <c r="B48" s="43" t="s">
        <v>8</v>
      </c>
      <c r="C48" s="64">
        <v>8</v>
      </c>
      <c r="D48" s="64">
        <v>19</v>
      </c>
      <c r="E48" s="37">
        <f t="shared" si="5"/>
        <v>27</v>
      </c>
      <c r="F48" s="45">
        <f ca="1">C48/OFFSET(C48,2,0)</f>
        <v>0.12698412698412698</v>
      </c>
      <c r="G48" s="45">
        <f t="shared" ref="G48:H48" ca="1" si="24">D48/OFFSET(D48,2,0)</f>
        <v>0.18269230769230768</v>
      </c>
      <c r="H48" s="45">
        <f t="shared" ca="1" si="24"/>
        <v>0.16167664670658682</v>
      </c>
      <c r="I48" s="28"/>
    </row>
    <row r="49" spans="1:9" s="3" customFormat="1" ht="14.4">
      <c r="A49" s="35"/>
      <c r="B49" s="43" t="s">
        <v>9</v>
      </c>
      <c r="C49" s="64">
        <v>5</v>
      </c>
      <c r="D49" s="64">
        <v>7</v>
      </c>
      <c r="E49" s="37">
        <f t="shared" si="5"/>
        <v>12</v>
      </c>
      <c r="F49" s="45">
        <f ca="1">C49/OFFSET(C49,1,0)</f>
        <v>7.9365079365079361E-2</v>
      </c>
      <c r="G49" s="45">
        <f t="shared" ref="G49:H49" ca="1" si="25">D49/OFFSET(D49,1,0)</f>
        <v>6.7307692307692304E-2</v>
      </c>
      <c r="H49" s="50">
        <f t="shared" ca="1" si="25"/>
        <v>7.1856287425149698E-2</v>
      </c>
      <c r="I49" s="65"/>
    </row>
    <row r="50" spans="1:9" s="3" customFormat="1">
      <c r="A50" s="35" t="s">
        <v>27</v>
      </c>
      <c r="B50" s="33" t="s">
        <v>28</v>
      </c>
      <c r="C50" s="34">
        <f>SUM(C46:C49)</f>
        <v>63</v>
      </c>
      <c r="D50" s="34">
        <f>SUM(D46:D49)</f>
        <v>104</v>
      </c>
      <c r="E50" s="37">
        <f t="shared" si="5"/>
        <v>167</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v>58</v>
      </c>
      <c r="D53" s="70">
        <v>0</v>
      </c>
      <c r="E53" s="37">
        <f t="shared" si="5"/>
        <v>58</v>
      </c>
      <c r="F53" s="45">
        <f ca="1">C53/OFFSET(C53,4,0)</f>
        <v>0.82857142857142863</v>
      </c>
      <c r="G53" s="45" t="e">
        <f t="shared" ref="G53:H53" ca="1" si="26">D53/OFFSET(D53,4,0)</f>
        <v>#DIV/0!</v>
      </c>
      <c r="H53" s="45">
        <f t="shared" ca="1" si="26"/>
        <v>0.82857142857142863</v>
      </c>
      <c r="I53" s="65"/>
    </row>
    <row r="54" spans="1:9" s="3" customFormat="1">
      <c r="A54" s="35"/>
      <c r="B54" s="43" t="s">
        <v>7</v>
      </c>
      <c r="C54" s="48">
        <v>0</v>
      </c>
      <c r="D54" s="48">
        <v>0</v>
      </c>
      <c r="E54" s="37">
        <f t="shared" si="5"/>
        <v>0</v>
      </c>
      <c r="F54" s="45">
        <f ca="1">C54/OFFSET(C54,3,0)</f>
        <v>0</v>
      </c>
      <c r="G54" s="45" t="e">
        <f t="shared" ref="G54:H54" ca="1" si="27">D54/OFFSET(D54,3,0)</f>
        <v>#DIV/0!</v>
      </c>
      <c r="H54" s="45">
        <f t="shared" ca="1" si="27"/>
        <v>0</v>
      </c>
      <c r="I54" s="28"/>
    </row>
    <row r="55" spans="1:9" s="3" customFormat="1">
      <c r="A55" s="35"/>
      <c r="B55" s="43" t="s">
        <v>8</v>
      </c>
      <c r="C55" s="48">
        <v>12</v>
      </c>
      <c r="D55" s="48">
        <v>0</v>
      </c>
      <c r="E55" s="37">
        <f t="shared" si="5"/>
        <v>12</v>
      </c>
      <c r="F55" s="45">
        <f ca="1">C55/OFFSET(C55,2,0)</f>
        <v>0.17142857142857143</v>
      </c>
      <c r="G55" s="45" t="e">
        <f t="shared" ref="G55:H55" ca="1" si="28">D55/OFFSET(D55,2,0)</f>
        <v>#DIV/0!</v>
      </c>
      <c r="H55" s="45">
        <f t="shared" ca="1" si="28"/>
        <v>0.17142857142857143</v>
      </c>
      <c r="I55" s="71"/>
    </row>
    <row r="56" spans="1:9" s="3" customFormat="1">
      <c r="A56" s="35"/>
      <c r="B56" s="43" t="s">
        <v>9</v>
      </c>
      <c r="C56" s="72">
        <v>0</v>
      </c>
      <c r="D56" s="72">
        <v>0</v>
      </c>
      <c r="E56" s="37">
        <f t="shared" si="5"/>
        <v>0</v>
      </c>
      <c r="F56" s="45">
        <f ca="1">C56/OFFSET(C56,1,0)</f>
        <v>0</v>
      </c>
      <c r="G56" s="45" t="e">
        <f t="shared" ref="G56:H56" ca="1" si="29">D56/OFFSET(D56,1,0)</f>
        <v>#DIV/0!</v>
      </c>
      <c r="H56" s="50">
        <f t="shared" ca="1" si="29"/>
        <v>0</v>
      </c>
      <c r="I56" s="28"/>
    </row>
    <row r="57" spans="1:9" s="3" customFormat="1">
      <c r="A57" s="35" t="s">
        <v>29</v>
      </c>
      <c r="B57" s="33" t="s">
        <v>30</v>
      </c>
      <c r="C57" s="34">
        <f>SUM(C53:C56)</f>
        <v>70</v>
      </c>
      <c r="D57" s="34">
        <f>SUM(D53:D56)</f>
        <v>0</v>
      </c>
      <c r="E57" s="37">
        <f t="shared" si="5"/>
        <v>70</v>
      </c>
      <c r="F57" s="13"/>
      <c r="G57" s="13"/>
      <c r="H57" s="13"/>
      <c r="I57" s="28"/>
    </row>
    <row r="58" spans="1:9" s="3" customFormat="1">
      <c r="A58" s="35"/>
      <c r="B58" s="33"/>
      <c r="C58" s="48"/>
      <c r="D58" s="48"/>
      <c r="E58" s="37"/>
      <c r="F58" s="2"/>
      <c r="G58" s="28"/>
      <c r="H58" s="28"/>
      <c r="I58" s="28"/>
    </row>
    <row r="59" spans="1:9" s="3" customFormat="1">
      <c r="A59" s="73" t="s">
        <v>72</v>
      </c>
      <c r="B59" s="33" t="s">
        <v>31</v>
      </c>
      <c r="C59" s="74">
        <v>3355</v>
      </c>
      <c r="D59" s="74">
        <v>450</v>
      </c>
      <c r="E59" s="37">
        <f t="shared" si="5"/>
        <v>3805</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78">
        <v>308</v>
      </c>
      <c r="D63" s="78">
        <v>1718</v>
      </c>
      <c r="E63" s="37">
        <f t="shared" si="5"/>
        <v>2026</v>
      </c>
      <c r="F63" s="45">
        <f ca="1">C63/OFFSET(C63,3,0)</f>
        <v>8.3946579449441269E-2</v>
      </c>
      <c r="G63" s="45">
        <f t="shared" ref="G63:H63" ca="1" si="31">D63/OFFSET(D63,3,0)</f>
        <v>0.33482751900214386</v>
      </c>
      <c r="H63" s="45">
        <f t="shared" ca="1" si="31"/>
        <v>0.23022727272727272</v>
      </c>
      <c r="I63" s="28"/>
    </row>
    <row r="64" spans="1:9" s="3" customFormat="1">
      <c r="A64" s="35" t="s">
        <v>37</v>
      </c>
      <c r="B64" s="77" t="s">
        <v>38</v>
      </c>
      <c r="C64" s="78">
        <v>598</v>
      </c>
      <c r="D64" s="78">
        <v>305</v>
      </c>
      <c r="E64" s="37">
        <f t="shared" si="5"/>
        <v>903</v>
      </c>
      <c r="F64" s="45">
        <f ca="1">C64/OFFSET(C64,2,0)</f>
        <v>0.16298718997001907</v>
      </c>
      <c r="G64" s="45">
        <f t="shared" ref="G64:H64" ca="1" si="32">D64/OFFSET(D64,2,0)</f>
        <v>5.9442603780939386E-2</v>
      </c>
      <c r="H64" s="45">
        <f t="shared" ca="1" si="32"/>
        <v>0.10261363636363637</v>
      </c>
    </row>
    <row r="65" spans="1:11" s="3" customFormat="1">
      <c r="A65" s="35" t="s">
        <v>39</v>
      </c>
      <c r="B65" s="77" t="s">
        <v>40</v>
      </c>
      <c r="C65" s="78">
        <v>2763</v>
      </c>
      <c r="D65" s="78">
        <v>3108</v>
      </c>
      <c r="E65" s="37">
        <f t="shared" si="5"/>
        <v>5871</v>
      </c>
      <c r="F65" s="45">
        <f ca="1">C65/OFFSET(C65,1,0)</f>
        <v>0.75306623058053968</v>
      </c>
      <c r="G65" s="45">
        <f t="shared" ref="G65:H65" ca="1" si="33">D65/OFFSET(D65,1,0)</f>
        <v>0.60572987721691673</v>
      </c>
      <c r="H65" s="50">
        <f t="shared" ca="1" si="33"/>
        <v>0.66715909090909087</v>
      </c>
    </row>
    <row r="66" spans="1:11" s="3" customFormat="1">
      <c r="A66" s="35" t="s">
        <v>41</v>
      </c>
      <c r="B66" s="52" t="s">
        <v>55</v>
      </c>
      <c r="C66" s="34">
        <f>SUM(C62:C65)</f>
        <v>3669</v>
      </c>
      <c r="D66" s="34">
        <f>SUM(D62:D65)</f>
        <v>5131</v>
      </c>
      <c r="E66" s="37">
        <f t="shared" si="5"/>
        <v>8800</v>
      </c>
      <c r="F66" s="45">
        <f>C66/C33</f>
        <v>0.26741982507288631</v>
      </c>
      <c r="G66" s="45">
        <f t="shared" ref="G66:H66" si="34">D66/D33</f>
        <v>0.52815234173957792</v>
      </c>
      <c r="H66" s="45">
        <f t="shared" si="34"/>
        <v>0.37550672071687646</v>
      </c>
    </row>
    <row r="67" spans="1:11" s="3" customFormat="1">
      <c r="A67" s="53" t="s">
        <v>42</v>
      </c>
      <c r="B67" s="54" t="s">
        <v>21</v>
      </c>
      <c r="C67" s="55"/>
      <c r="D67" s="55"/>
      <c r="E67" s="37">
        <f t="shared" si="5"/>
        <v>0</v>
      </c>
      <c r="F67" s="2"/>
      <c r="G67" s="28"/>
      <c r="H67" s="28"/>
    </row>
    <row r="68" spans="1:11" s="3" customFormat="1" ht="14.4">
      <c r="A68" s="35" t="s">
        <v>43</v>
      </c>
      <c r="B68" s="33" t="s">
        <v>44</v>
      </c>
      <c r="C68" s="34">
        <f>C66-C67</f>
        <v>3669</v>
      </c>
      <c r="D68" s="34">
        <f>D66-D67</f>
        <v>5131</v>
      </c>
      <c r="E68" s="37">
        <f t="shared" si="5"/>
        <v>8800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13724</v>
      </c>
      <c r="D70" s="47">
        <f>D43+D50+D57+D59+D60+D68</f>
        <v>9518</v>
      </c>
      <c r="E70" s="37">
        <f t="shared" si="5"/>
        <v>23242</v>
      </c>
      <c r="F70" s="2"/>
      <c r="G70" s="80"/>
      <c r="H70" s="68"/>
    </row>
    <row r="71" spans="1:11" s="3" customFormat="1">
      <c r="A71" s="35"/>
      <c r="B71" s="81"/>
      <c r="C71" s="48"/>
      <c r="D71" s="48"/>
      <c r="E71" s="37"/>
      <c r="F71" s="2"/>
      <c r="G71" s="28"/>
      <c r="H71" s="28"/>
    </row>
    <row r="72" spans="1:11" s="3" customFormat="1" ht="14.4">
      <c r="A72" s="35" t="s">
        <v>47</v>
      </c>
      <c r="B72" s="33" t="s">
        <v>48</v>
      </c>
      <c r="C72" s="34">
        <v>55</v>
      </c>
      <c r="D72" s="34">
        <v>91</v>
      </c>
      <c r="E72" s="37">
        <f t="shared" si="5"/>
        <v>146</v>
      </c>
      <c r="F72" s="24"/>
      <c r="G72" s="82"/>
      <c r="H72" s="83"/>
    </row>
    <row r="73" spans="1:11" s="3" customFormat="1">
      <c r="A73" s="35"/>
      <c r="B73" s="81"/>
      <c r="C73" s="48"/>
      <c r="D73" s="48"/>
      <c r="E73" s="37"/>
      <c r="F73" s="2"/>
      <c r="G73" s="28"/>
      <c r="H73" s="28"/>
      <c r="I73" s="28"/>
    </row>
    <row r="74" spans="1:11" s="3" customFormat="1">
      <c r="A74" s="35" t="s">
        <v>49</v>
      </c>
      <c r="B74" s="33" t="s">
        <v>50</v>
      </c>
      <c r="C74" s="37">
        <f>C70+C72</f>
        <v>13779</v>
      </c>
      <c r="D74" s="37">
        <f>D70+D72</f>
        <v>9609</v>
      </c>
      <c r="E74" s="37">
        <f>D74+C74</f>
        <v>23388</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272</v>
      </c>
      <c r="D76" s="86">
        <v>228</v>
      </c>
      <c r="E76" s="37">
        <f>D76+C76</f>
        <v>500</v>
      </c>
      <c r="F76" s="2"/>
      <c r="G76" s="28"/>
      <c r="H76" s="28"/>
      <c r="I76" s="28"/>
    </row>
    <row r="77" spans="1:11" s="3" customFormat="1" ht="30.75" customHeight="1">
      <c r="A77" s="143" t="s">
        <v>56</v>
      </c>
      <c r="B77" s="144"/>
      <c r="C77" s="87">
        <f>C6+C33-C67-C74</f>
        <v>272</v>
      </c>
      <c r="D77" s="87">
        <f>D6+D33-D67-D74</f>
        <v>228</v>
      </c>
      <c r="E77" s="88">
        <f>(E6+E33)-(E67+E74)</f>
        <v>500</v>
      </c>
      <c r="F77" s="2"/>
      <c r="G77" s="28"/>
      <c r="H77" s="28"/>
      <c r="I77" s="28"/>
    </row>
    <row r="78" spans="1:11" s="117" customFormat="1" ht="37.799999999999997" customHeight="1">
      <c r="A78" s="113"/>
      <c r="B78" s="113" t="s">
        <v>104</v>
      </c>
      <c r="C78" s="114">
        <f>(C43+C59+C50)/(C43+C59+C68+C50+C72)</f>
        <v>0.72835363629732297</v>
      </c>
      <c r="D78" s="114">
        <f t="shared" ref="D78:E78" si="35">(D43+D59+D50)/(D43+D59+D68+D50+D72)</f>
        <v>0.45655114996357582</v>
      </c>
      <c r="E78" s="114">
        <f t="shared" si="35"/>
        <v>0.61634788575349519</v>
      </c>
      <c r="F78" s="115"/>
      <c r="G78" s="116"/>
      <c r="H78" s="116"/>
      <c r="I78" s="116"/>
    </row>
    <row r="79" spans="1:11" s="117" customFormat="1" ht="42" customHeight="1">
      <c r="A79" s="113"/>
      <c r="B79" s="113" t="s">
        <v>105</v>
      </c>
      <c r="C79" s="114">
        <f>(C43+C59+C50)/(C43+C59+C72+C66+C50)</f>
        <v>0.72835363629732297</v>
      </c>
      <c r="D79" s="114">
        <f t="shared" ref="D79:E79" si="36">(D43+D59+D50)/(D43+D59+D72+D66+D50)</f>
        <v>0.45655114996357582</v>
      </c>
      <c r="E79" s="114">
        <f t="shared" si="36"/>
        <v>0.61634788575349519</v>
      </c>
      <c r="F79" s="118"/>
      <c r="G79" s="116"/>
      <c r="H79" s="116"/>
      <c r="I79" s="116"/>
    </row>
    <row r="80" spans="1:11" s="120" customFormat="1" ht="16.2" customHeight="1">
      <c r="A80" s="113"/>
      <c r="B80" s="119" t="s">
        <v>106</v>
      </c>
      <c r="C80" s="114">
        <f>C59/C35</f>
        <v>0.24453352769679301</v>
      </c>
      <c r="D80" s="114">
        <f t="shared" ref="D80:E80" si="37">D59/D35</f>
        <v>4.6320123520329388E-2</v>
      </c>
      <c r="E80" s="114">
        <f t="shared" si="37"/>
        <v>0.16236398549178579</v>
      </c>
      <c r="F80" s="118"/>
      <c r="G80" s="116"/>
      <c r="H80" s="116"/>
      <c r="I80" s="116"/>
      <c r="J80" s="117"/>
      <c r="K80" s="117"/>
    </row>
    <row r="81" spans="1:11" s="120" customFormat="1" ht="16.2" customHeight="1">
      <c r="A81" s="113"/>
      <c r="B81" s="119" t="s">
        <v>107</v>
      </c>
      <c r="C81" s="114">
        <f>D66/E66</f>
        <v>0.58306818181818176</v>
      </c>
      <c r="D81" s="114"/>
      <c r="E81" s="114"/>
      <c r="F81" s="118"/>
      <c r="G81" s="116"/>
      <c r="H81" s="116"/>
      <c r="I81" s="116"/>
      <c r="J81" s="117"/>
      <c r="K81" s="117"/>
    </row>
    <row r="82" spans="1:11" s="120" customFormat="1" ht="16.2" customHeight="1">
      <c r="A82" s="113"/>
      <c r="B82" s="119" t="s">
        <v>102</v>
      </c>
      <c r="C82" s="121">
        <f>C26/C35</f>
        <v>0</v>
      </c>
      <c r="D82" s="121">
        <f t="shared" ref="D82:E82" si="38">D26/D35</f>
        <v>0</v>
      </c>
      <c r="E82" s="121">
        <f t="shared" si="38"/>
        <v>0</v>
      </c>
      <c r="F82" s="118"/>
      <c r="G82" s="116"/>
      <c r="H82" s="116"/>
      <c r="I82" s="116"/>
      <c r="J82" s="117"/>
      <c r="K82" s="117"/>
    </row>
    <row r="83" spans="1:11" s="120" customFormat="1" ht="16.2" customHeight="1">
      <c r="A83" s="113"/>
      <c r="B83" s="119" t="s">
        <v>108</v>
      </c>
      <c r="C83" s="121">
        <f>(C43+C50+C59)/(C6+C33)</f>
        <v>0.71062557825065831</v>
      </c>
      <c r="D83" s="121">
        <f t="shared" ref="D83:E83" si="39">(D43+D50+D59)/(D6+D33)</f>
        <v>0.44596929958320625</v>
      </c>
      <c r="E83" s="121">
        <f t="shared" si="39"/>
        <v>0.60164099129269921</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0.733725234051818</v>
      </c>
      <c r="D93" s="1" t="s">
        <v>66</v>
      </c>
      <c r="E93" s="95">
        <f>(D74-D68)/D74</f>
        <v>0.46602143823498804</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C76" sqref="C76:D76"/>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t="s">
        <v>111</v>
      </c>
      <c r="D1" s="13"/>
      <c r="E1" s="13"/>
      <c r="F1" s="2" t="s">
        <v>90</v>
      </c>
      <c r="G1" s="22"/>
      <c r="H1" s="23"/>
      <c r="I1" s="23"/>
    </row>
    <row r="2" spans="1:9" s="3" customFormat="1" ht="15.6">
      <c r="A2" s="13"/>
      <c r="B2" s="21" t="s">
        <v>91</v>
      </c>
      <c r="C2" s="13" t="s">
        <v>112</v>
      </c>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v>279</v>
      </c>
      <c r="D6" s="36">
        <v>330</v>
      </c>
      <c r="E6" s="37">
        <f>D6+C6</f>
        <v>609</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v>9181</v>
      </c>
      <c r="D10" s="44">
        <v>4939</v>
      </c>
      <c r="E10" s="37">
        <f>D10+C10</f>
        <v>14120</v>
      </c>
      <c r="F10" s="45">
        <f ca="1">C10/OFFSET(C10,4,0)</f>
        <v>0.63545127353266884</v>
      </c>
      <c r="G10" s="45">
        <f t="shared" ref="G10:H10" ca="1" si="0">D10/OFFSET(D10,4,0)</f>
        <v>0.50315810920945392</v>
      </c>
      <c r="H10" s="45">
        <f t="shared" ca="1" si="0"/>
        <v>0.58193208044840095</v>
      </c>
      <c r="I10" s="26"/>
    </row>
    <row r="11" spans="1:9" s="3" customFormat="1">
      <c r="A11" s="35"/>
      <c r="B11" s="43" t="s">
        <v>7</v>
      </c>
      <c r="C11" s="44">
        <v>417</v>
      </c>
      <c r="D11" s="44">
        <v>238</v>
      </c>
      <c r="E11" s="37">
        <f t="shared" ref="E11:E14" si="1">D11+C11</f>
        <v>655</v>
      </c>
      <c r="F11" s="45">
        <f ca="1">C11/OFFSET(C11,3,0)</f>
        <v>2.8862126245847178E-2</v>
      </c>
      <c r="G11" s="45">
        <f t="shared" ref="G11:H11" ca="1" si="2">D11/OFFSET(D11,3,0)</f>
        <v>2.4246128769356154E-2</v>
      </c>
      <c r="H11" s="45">
        <f t="shared" ca="1" si="2"/>
        <v>2.699472469502143E-2</v>
      </c>
      <c r="I11" s="28"/>
    </row>
    <row r="12" spans="1:9" s="3" customFormat="1">
      <c r="A12" s="35"/>
      <c r="B12" s="43" t="s">
        <v>8</v>
      </c>
      <c r="C12" s="44">
        <v>2878</v>
      </c>
      <c r="D12" s="44">
        <v>1809</v>
      </c>
      <c r="E12" s="37">
        <f t="shared" si="1"/>
        <v>4687</v>
      </c>
      <c r="F12" s="45">
        <f ca="1">C12/OFFSET(C12,2,0)</f>
        <v>0.19919712070874862</v>
      </c>
      <c r="G12" s="45">
        <f t="shared" ref="G12:H12" ca="1" si="3">D12/OFFSET(D12,2,0)</f>
        <v>0.18429095354523228</v>
      </c>
      <c r="H12" s="45">
        <f t="shared" ca="1" si="3"/>
        <v>0.19316683151994724</v>
      </c>
      <c r="I12" s="28"/>
    </row>
    <row r="13" spans="1:9" s="3" customFormat="1">
      <c r="A13" s="35"/>
      <c r="B13" s="43" t="s">
        <v>9</v>
      </c>
      <c r="C13" s="44">
        <v>1972</v>
      </c>
      <c r="D13" s="44">
        <v>2830</v>
      </c>
      <c r="E13" s="37">
        <f t="shared" si="1"/>
        <v>4802</v>
      </c>
      <c r="F13" s="45">
        <f ca="1">C13/OFFSET(C13,1,0)</f>
        <v>0.13648947951273532</v>
      </c>
      <c r="G13" s="45">
        <f t="shared" ref="G13:H13" ca="1" si="4">D13/OFFSET(D13,1,0)</f>
        <v>0.28830480847595763</v>
      </c>
      <c r="H13" s="45">
        <f t="shared" ca="1" si="4"/>
        <v>0.19790636333663039</v>
      </c>
      <c r="I13" s="28"/>
    </row>
    <row r="14" spans="1:9" s="3" customFormat="1">
      <c r="A14" s="35" t="s">
        <v>10</v>
      </c>
      <c r="B14" s="46" t="s">
        <v>11</v>
      </c>
      <c r="C14" s="47">
        <f>SUM(C10:C13)</f>
        <v>14448</v>
      </c>
      <c r="D14" s="47">
        <f>SUM(D10:D13)</f>
        <v>9816</v>
      </c>
      <c r="E14" s="37">
        <f t="shared" si="1"/>
        <v>24264</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f ca="1">C16/OFFSET(C16,4,0)</f>
        <v>0</v>
      </c>
      <c r="G16" s="45" t="e">
        <f t="shared" ref="G16:H16" ca="1" si="6">D16/OFFSET(D16,4,0)</f>
        <v>#DIV/0!</v>
      </c>
      <c r="H16" s="45">
        <f t="shared" ca="1" si="6"/>
        <v>0</v>
      </c>
      <c r="I16" s="28"/>
    </row>
    <row r="17" spans="1:9" s="3" customFormat="1">
      <c r="A17" s="35"/>
      <c r="B17" s="43" t="s">
        <v>7</v>
      </c>
      <c r="C17" s="48"/>
      <c r="D17" s="48"/>
      <c r="E17" s="37">
        <f t="shared" si="5"/>
        <v>0</v>
      </c>
      <c r="F17" s="45">
        <f ca="1">C17/OFFSET(C17,3,0)</f>
        <v>0</v>
      </c>
      <c r="G17" s="45" t="e">
        <f t="shared" ref="G17:H17" ca="1" si="7">D17/OFFSET(D17,3,0)</f>
        <v>#DIV/0!</v>
      </c>
      <c r="H17" s="45">
        <f t="shared" ca="1" si="7"/>
        <v>0</v>
      </c>
      <c r="I17" s="28"/>
    </row>
    <row r="18" spans="1:9" s="3" customFormat="1" ht="15.6">
      <c r="A18" s="35"/>
      <c r="B18" s="43" t="s">
        <v>8</v>
      </c>
      <c r="C18" s="129">
        <v>1</v>
      </c>
      <c r="D18" s="129">
        <v>0</v>
      </c>
      <c r="E18" s="37">
        <f t="shared" si="5"/>
        <v>1</v>
      </c>
      <c r="F18" s="45">
        <f ca="1">C18/OFFSET(C18,2,0)</f>
        <v>0.5</v>
      </c>
      <c r="G18" s="45" t="e">
        <f t="shared" ref="G18:H18" ca="1" si="8">D18/OFFSET(D18,2,0)</f>
        <v>#DIV/0!</v>
      </c>
      <c r="H18" s="45">
        <f t="shared" ca="1" si="8"/>
        <v>0.5</v>
      </c>
      <c r="I18" s="49"/>
    </row>
    <row r="19" spans="1:9" s="3" customFormat="1">
      <c r="A19" s="35"/>
      <c r="B19" s="43" t="s">
        <v>9</v>
      </c>
      <c r="C19" s="129">
        <v>1</v>
      </c>
      <c r="D19" s="129">
        <v>0</v>
      </c>
      <c r="E19" s="37">
        <f t="shared" si="5"/>
        <v>1</v>
      </c>
      <c r="F19" s="45">
        <f ca="1">C19/OFFSET(C19,1,0)</f>
        <v>0.5</v>
      </c>
      <c r="G19" s="45" t="e">
        <f t="shared" ref="G19:H19" ca="1" si="9">D19/OFFSET(D19,1,0)</f>
        <v>#DIV/0!</v>
      </c>
      <c r="H19" s="50">
        <f t="shared" ca="1" si="9"/>
        <v>0.5</v>
      </c>
      <c r="I19" s="28"/>
    </row>
    <row r="20" spans="1:9" s="3" customFormat="1">
      <c r="A20" s="35" t="s">
        <v>12</v>
      </c>
      <c r="B20" s="46" t="s">
        <v>13</v>
      </c>
      <c r="C20" s="37">
        <f>SUM(C16:C19)</f>
        <v>2</v>
      </c>
      <c r="D20" s="37">
        <f>SUM(D16:D19)</f>
        <v>0</v>
      </c>
      <c r="E20" s="37">
        <f t="shared" si="5"/>
        <v>2</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14450</v>
      </c>
      <c r="D33" s="34">
        <f>D14+D20+D26+D32</f>
        <v>9816</v>
      </c>
      <c r="E33" s="37">
        <f t="shared" si="5"/>
        <v>24266</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14450</v>
      </c>
      <c r="D35" s="34">
        <f>D33-D34</f>
        <v>9816</v>
      </c>
      <c r="E35" s="37">
        <f t="shared" si="5"/>
        <v>24266</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v>5462</v>
      </c>
      <c r="D39" s="63">
        <v>3347</v>
      </c>
      <c r="E39" s="37">
        <f t="shared" si="5"/>
        <v>8809</v>
      </c>
      <c r="F39" s="45">
        <f ca="1">C39/OFFSET(C39,4,0)</f>
        <v>0.77201413427561838</v>
      </c>
      <c r="G39" s="45">
        <f t="shared" ref="G39:H39" ca="1" si="18">D39/OFFSET(D39,4,0)</f>
        <v>0.75706853653019679</v>
      </c>
      <c r="H39" s="45">
        <f t="shared" ca="1" si="18"/>
        <v>0.76626652748782187</v>
      </c>
      <c r="I39" s="28"/>
    </row>
    <row r="40" spans="1:9" s="3" customFormat="1">
      <c r="A40" s="35"/>
      <c r="B40" s="43" t="s">
        <v>7</v>
      </c>
      <c r="C40" s="63">
        <v>164</v>
      </c>
      <c r="D40" s="63">
        <v>72</v>
      </c>
      <c r="E40" s="37">
        <f t="shared" si="5"/>
        <v>236</v>
      </c>
      <c r="F40" s="45">
        <f ca="1">C40/OFFSET(C40,3,0)</f>
        <v>2.3180212014134276E-2</v>
      </c>
      <c r="G40" s="45">
        <f t="shared" ref="G40:H40" ca="1" si="19">D40/OFFSET(D40,3,0)</f>
        <v>1.62859081655734E-2</v>
      </c>
      <c r="H40" s="45">
        <f t="shared" ca="1" si="19"/>
        <v>2.0528879610299235E-2</v>
      </c>
      <c r="I40" s="28"/>
    </row>
    <row r="41" spans="1:9" s="3" customFormat="1">
      <c r="A41" s="35"/>
      <c r="B41" s="43" t="s">
        <v>8</v>
      </c>
      <c r="C41" s="63">
        <v>1300</v>
      </c>
      <c r="D41" s="63">
        <v>836</v>
      </c>
      <c r="E41" s="37">
        <f t="shared" si="5"/>
        <v>2136</v>
      </c>
      <c r="F41" s="45">
        <f ca="1">C41/OFFSET(C41,2,0)</f>
        <v>0.18374558303886926</v>
      </c>
      <c r="G41" s="45">
        <f t="shared" ref="G41:H41" ca="1" si="20">D41/OFFSET(D41,2,0)</f>
        <v>0.18909748925582448</v>
      </c>
      <c r="H41" s="45">
        <f t="shared" ca="1" si="20"/>
        <v>0.18580375782881003</v>
      </c>
      <c r="I41" s="28"/>
    </row>
    <row r="42" spans="1:9" s="3" customFormat="1">
      <c r="A42" s="35"/>
      <c r="B42" s="43" t="s">
        <v>9</v>
      </c>
      <c r="C42" s="63">
        <v>149</v>
      </c>
      <c r="D42" s="63">
        <v>166</v>
      </c>
      <c r="E42" s="37">
        <f t="shared" si="5"/>
        <v>315</v>
      </c>
      <c r="F42" s="45">
        <f ca="1">C42/OFFSET(C42,1,0)</f>
        <v>2.1060070671378092E-2</v>
      </c>
      <c r="G42" s="45">
        <f t="shared" ref="G42:H42" ca="1" si="21">D42/OFFSET(D42,1,0)</f>
        <v>3.754806604840534E-2</v>
      </c>
      <c r="H42" s="50">
        <f t="shared" ca="1" si="21"/>
        <v>2.7400835073068893E-2</v>
      </c>
      <c r="I42" s="28"/>
    </row>
    <row r="43" spans="1:9" s="3" customFormat="1">
      <c r="A43" s="35" t="s">
        <v>25</v>
      </c>
      <c r="B43" s="46" t="s">
        <v>26</v>
      </c>
      <c r="C43" s="34">
        <f>SUM(C39:C42)</f>
        <v>7075</v>
      </c>
      <c r="D43" s="34">
        <f>SUM(D39:D42)</f>
        <v>4421</v>
      </c>
      <c r="E43" s="37">
        <f t="shared" si="5"/>
        <v>11496</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v>75</v>
      </c>
      <c r="D46" s="64">
        <v>79</v>
      </c>
      <c r="E46" s="37">
        <f t="shared" si="5"/>
        <v>154</v>
      </c>
      <c r="F46" s="45">
        <f ca="1">C46/OFFSET(C46,4,0)</f>
        <v>0.7978723404255319</v>
      </c>
      <c r="G46" s="45">
        <f t="shared" ref="G46:H46" ca="1" si="22">D46/OFFSET(D46,4,0)</f>
        <v>0.78217821782178221</v>
      </c>
      <c r="H46" s="45">
        <f t="shared" ca="1" si="22"/>
        <v>0.78974358974358971</v>
      </c>
      <c r="I46" s="28"/>
    </row>
    <row r="47" spans="1:9" s="3" customFormat="1">
      <c r="A47" s="35"/>
      <c r="B47" s="43" t="s">
        <v>7</v>
      </c>
      <c r="C47" s="64">
        <v>13</v>
      </c>
      <c r="D47" s="64">
        <v>17</v>
      </c>
      <c r="E47" s="37">
        <f t="shared" si="5"/>
        <v>30</v>
      </c>
      <c r="F47" s="45">
        <f ca="1">C47/OFFSET(C47,3,0)</f>
        <v>0.13829787234042554</v>
      </c>
      <c r="G47" s="45">
        <f t="shared" ref="G47:H47" ca="1" si="23">D47/OFFSET(D47,3,0)</f>
        <v>0.16831683168316833</v>
      </c>
      <c r="H47" s="45">
        <f t="shared" ca="1" si="23"/>
        <v>0.15384615384615385</v>
      </c>
      <c r="I47" s="28"/>
    </row>
    <row r="48" spans="1:9" s="3" customFormat="1">
      <c r="A48" s="35"/>
      <c r="B48" s="43" t="s">
        <v>8</v>
      </c>
      <c r="C48" s="64">
        <v>4</v>
      </c>
      <c r="D48" s="64">
        <v>5</v>
      </c>
      <c r="E48" s="37">
        <f t="shared" si="5"/>
        <v>9</v>
      </c>
      <c r="F48" s="45">
        <f ca="1">C48/OFFSET(C48,2,0)</f>
        <v>4.2553191489361701E-2</v>
      </c>
      <c r="G48" s="45">
        <f t="shared" ref="G48:H48" ca="1" si="24">D48/OFFSET(D48,2,0)</f>
        <v>4.9504950495049507E-2</v>
      </c>
      <c r="H48" s="45">
        <f t="shared" ca="1" si="24"/>
        <v>4.6153846153846156E-2</v>
      </c>
      <c r="I48" s="28"/>
    </row>
    <row r="49" spans="1:9" s="3" customFormat="1" ht="14.4">
      <c r="A49" s="35"/>
      <c r="B49" s="43" t="s">
        <v>9</v>
      </c>
      <c r="C49" s="64">
        <v>2</v>
      </c>
      <c r="D49" s="64">
        <v>0</v>
      </c>
      <c r="E49" s="37">
        <f t="shared" si="5"/>
        <v>2</v>
      </c>
      <c r="F49" s="45">
        <f ca="1">C49/OFFSET(C49,1,0)</f>
        <v>2.1276595744680851E-2</v>
      </c>
      <c r="G49" s="45">
        <f t="shared" ref="G49:H49" ca="1" si="25">D49/OFFSET(D49,1,0)</f>
        <v>0</v>
      </c>
      <c r="H49" s="50">
        <f t="shared" ca="1" si="25"/>
        <v>1.0256410256410256E-2</v>
      </c>
      <c r="I49" s="65"/>
    </row>
    <row r="50" spans="1:9" s="3" customFormat="1">
      <c r="A50" s="35" t="s">
        <v>27</v>
      </c>
      <c r="B50" s="33" t="s">
        <v>28</v>
      </c>
      <c r="C50" s="34">
        <f>SUM(C46:C49)</f>
        <v>94</v>
      </c>
      <c r="D50" s="34">
        <f>SUM(D46:D49)</f>
        <v>101</v>
      </c>
      <c r="E50" s="37">
        <f t="shared" si="5"/>
        <v>195</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v>188</v>
      </c>
      <c r="D53" s="70">
        <v>195</v>
      </c>
      <c r="E53" s="37">
        <f t="shared" si="5"/>
        <v>383</v>
      </c>
      <c r="F53" s="45">
        <f ca="1">C53/OFFSET(C53,4,0)</f>
        <v>0.55621301775147924</v>
      </c>
      <c r="G53" s="45">
        <f t="shared" ref="G53:H53" ca="1" si="26">D53/OFFSET(D53,4,0)</f>
        <v>0.13879003558718861</v>
      </c>
      <c r="H53" s="45">
        <f t="shared" ca="1" si="26"/>
        <v>0.21973608720596671</v>
      </c>
      <c r="I53" s="65"/>
    </row>
    <row r="54" spans="1:9" s="3" customFormat="1">
      <c r="A54" s="35"/>
      <c r="B54" s="43" t="s">
        <v>7</v>
      </c>
      <c r="C54" s="48">
        <v>40</v>
      </c>
      <c r="D54" s="48">
        <v>34</v>
      </c>
      <c r="E54" s="37">
        <f t="shared" si="5"/>
        <v>74</v>
      </c>
      <c r="F54" s="45">
        <f ca="1">C54/OFFSET(C54,3,0)</f>
        <v>0.11834319526627218</v>
      </c>
      <c r="G54" s="45">
        <f t="shared" ref="G54:H54" ca="1" si="27">D54/OFFSET(D54,3,0)</f>
        <v>2.4199288256227757E-2</v>
      </c>
      <c r="H54" s="45">
        <f t="shared" ca="1" si="27"/>
        <v>4.2455536431440045E-2</v>
      </c>
      <c r="I54" s="28"/>
    </row>
    <row r="55" spans="1:9" s="3" customFormat="1">
      <c r="A55" s="35"/>
      <c r="B55" s="43" t="s">
        <v>8</v>
      </c>
      <c r="C55" s="48">
        <v>85</v>
      </c>
      <c r="D55" s="48">
        <v>195</v>
      </c>
      <c r="E55" s="37">
        <f t="shared" si="5"/>
        <v>280</v>
      </c>
      <c r="F55" s="45">
        <f ca="1">C55/OFFSET(C55,2,0)</f>
        <v>0.25147928994082841</v>
      </c>
      <c r="G55" s="45">
        <f t="shared" ref="G55:H55" ca="1" si="28">D55/OFFSET(D55,2,0)</f>
        <v>0.13879003558718861</v>
      </c>
      <c r="H55" s="45">
        <f t="shared" ca="1" si="28"/>
        <v>0.1606425702811245</v>
      </c>
      <c r="I55" s="71"/>
    </row>
    <row r="56" spans="1:9" s="3" customFormat="1">
      <c r="A56" s="35"/>
      <c r="B56" s="43" t="s">
        <v>9</v>
      </c>
      <c r="C56" s="127">
        <v>25</v>
      </c>
      <c r="D56" s="127">
        <v>981</v>
      </c>
      <c r="E56" s="37">
        <f t="shared" si="5"/>
        <v>1006</v>
      </c>
      <c r="F56" s="45">
        <f ca="1">C56/OFFSET(C56,1,0)</f>
        <v>7.3964497041420121E-2</v>
      </c>
      <c r="G56" s="45">
        <f t="shared" ref="G56:H56" ca="1" si="29">D56/OFFSET(D56,1,0)</f>
        <v>0.69822064056939503</v>
      </c>
      <c r="H56" s="50">
        <f t="shared" ca="1" si="29"/>
        <v>0.57716580608146872</v>
      </c>
      <c r="I56" s="28"/>
    </row>
    <row r="57" spans="1:9" s="3" customFormat="1">
      <c r="A57" s="35" t="s">
        <v>29</v>
      </c>
      <c r="B57" s="33" t="s">
        <v>30</v>
      </c>
      <c r="C57" s="34">
        <f>SUM(C53:C56)</f>
        <v>338</v>
      </c>
      <c r="D57" s="34">
        <f>SUM(D53:D56)</f>
        <v>1405</v>
      </c>
      <c r="E57" s="37">
        <f t="shared" si="5"/>
        <v>1743</v>
      </c>
      <c r="F57" s="13"/>
      <c r="G57" s="13"/>
      <c r="H57" s="13"/>
      <c r="I57" s="28"/>
    </row>
    <row r="58" spans="1:9" s="3" customFormat="1">
      <c r="A58" s="35"/>
      <c r="B58" s="33"/>
      <c r="C58" s="48"/>
      <c r="D58" s="48"/>
      <c r="E58" s="37"/>
      <c r="F58" s="2"/>
      <c r="G58" s="28"/>
      <c r="H58" s="28"/>
      <c r="I58" s="28"/>
    </row>
    <row r="59" spans="1:9" s="3" customFormat="1">
      <c r="A59" s="73" t="s">
        <v>72</v>
      </c>
      <c r="B59" s="33" t="s">
        <v>31</v>
      </c>
      <c r="C59" s="74">
        <v>3209</v>
      </c>
      <c r="D59" s="74">
        <v>314</v>
      </c>
      <c r="E59" s="37">
        <f t="shared" si="5"/>
        <v>3523</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f ca="1">C62/OFFSET(C62,4,0)</f>
        <v>0</v>
      </c>
      <c r="G62" s="45">
        <f t="shared" ref="G62:H62" ca="1" si="30">D62/OFFSET(D62,4,0)</f>
        <v>0</v>
      </c>
      <c r="H62" s="45">
        <f t="shared" ca="1" si="30"/>
        <v>0</v>
      </c>
      <c r="I62" s="68"/>
    </row>
    <row r="63" spans="1:9" s="3" customFormat="1">
      <c r="A63" s="35" t="s">
        <v>35</v>
      </c>
      <c r="B63" s="77" t="s">
        <v>36</v>
      </c>
      <c r="C63" s="78">
        <v>267</v>
      </c>
      <c r="D63" s="78">
        <v>983</v>
      </c>
      <c r="E63" s="37">
        <f t="shared" si="5"/>
        <v>1250</v>
      </c>
      <c r="F63" s="45">
        <f ca="1">C63/OFFSET(C63,3,0)</f>
        <v>7.6263924592973431E-2</v>
      </c>
      <c r="G63" s="45">
        <f t="shared" ref="G63:H63" ca="1" si="31">D63/OFFSET(D63,3,0)</f>
        <v>0.28141998282278846</v>
      </c>
      <c r="H63" s="45">
        <f t="shared" ca="1" si="31"/>
        <v>0.17872462110380327</v>
      </c>
      <c r="I63" s="28"/>
    </row>
    <row r="64" spans="1:9" s="3" customFormat="1">
      <c r="A64" s="35" t="s">
        <v>37</v>
      </c>
      <c r="B64" s="77" t="s">
        <v>38</v>
      </c>
      <c r="C64" s="78">
        <v>506</v>
      </c>
      <c r="D64" s="78">
        <v>272</v>
      </c>
      <c r="E64" s="37">
        <f t="shared" si="5"/>
        <v>778</v>
      </c>
      <c r="F64" s="45">
        <f ca="1">C64/OFFSET(C64,2,0)</f>
        <v>0.14453013424735789</v>
      </c>
      <c r="G64" s="45">
        <f t="shared" ref="G64:H64" ca="1" si="32">D64/OFFSET(D64,2,0)</f>
        <v>7.7870025765817349E-2</v>
      </c>
      <c r="H64" s="45">
        <f t="shared" ca="1" si="32"/>
        <v>0.11123820417500715</v>
      </c>
    </row>
    <row r="65" spans="1:11" s="3" customFormat="1">
      <c r="A65" s="35" t="s">
        <v>39</v>
      </c>
      <c r="B65" s="77" t="s">
        <v>40</v>
      </c>
      <c r="C65" s="78">
        <v>2728</v>
      </c>
      <c r="D65" s="78">
        <v>2238</v>
      </c>
      <c r="E65" s="37">
        <f t="shared" si="5"/>
        <v>4966</v>
      </c>
      <c r="F65" s="45">
        <f ca="1">C65/OFFSET(C65,1,0)</f>
        <v>0.77920594115966868</v>
      </c>
      <c r="G65" s="45">
        <f t="shared" ref="G65:H65" ca="1" si="33">D65/OFFSET(D65,1,0)</f>
        <v>0.64070999141139418</v>
      </c>
      <c r="H65" s="50">
        <f t="shared" ca="1" si="33"/>
        <v>0.71003717472118955</v>
      </c>
    </row>
    <row r="66" spans="1:11" s="3" customFormat="1">
      <c r="A66" s="35" t="s">
        <v>41</v>
      </c>
      <c r="B66" s="52" t="s">
        <v>55</v>
      </c>
      <c r="C66" s="34">
        <f>SUM(C62:C65)</f>
        <v>3501</v>
      </c>
      <c r="D66" s="34">
        <f>SUM(D62:D65)</f>
        <v>3493</v>
      </c>
      <c r="E66" s="37">
        <f t="shared" si="5"/>
        <v>6994</v>
      </c>
      <c r="F66" s="45">
        <f>C66/C33</f>
        <v>0.24228373702422146</v>
      </c>
      <c r="G66" s="45">
        <f t="shared" ref="G66:H66" si="34">D66/D33</f>
        <v>0.35584759576202118</v>
      </c>
      <c r="H66" s="45">
        <f t="shared" si="34"/>
        <v>0.28822220390670072</v>
      </c>
    </row>
    <row r="67" spans="1:11" s="3" customFormat="1">
      <c r="A67" s="53" t="s">
        <v>42</v>
      </c>
      <c r="B67" s="54" t="s">
        <v>21</v>
      </c>
      <c r="C67" s="55"/>
      <c r="D67" s="55"/>
      <c r="E67" s="37">
        <f t="shared" si="5"/>
        <v>0</v>
      </c>
      <c r="F67" s="2"/>
      <c r="G67" s="28"/>
      <c r="H67" s="28"/>
    </row>
    <row r="68" spans="1:11" s="3" customFormat="1" ht="14.4">
      <c r="A68" s="35" t="s">
        <v>43</v>
      </c>
      <c r="B68" s="33" t="s">
        <v>44</v>
      </c>
      <c r="C68" s="34">
        <f>C66-C67</f>
        <v>3501</v>
      </c>
      <c r="D68" s="34">
        <f>D66-D67</f>
        <v>3493</v>
      </c>
      <c r="E68" s="37">
        <f t="shared" si="5"/>
        <v>6994</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14217</v>
      </c>
      <c r="D70" s="47">
        <f>D43+D50+D57+D59+D60+D68</f>
        <v>9734</v>
      </c>
      <c r="E70" s="37">
        <f t="shared" si="5"/>
        <v>23951</v>
      </c>
      <c r="F70" s="2"/>
      <c r="G70" s="80"/>
      <c r="H70" s="68"/>
    </row>
    <row r="71" spans="1:11" s="3" customFormat="1">
      <c r="A71" s="35"/>
      <c r="B71" s="81"/>
      <c r="C71" s="48"/>
      <c r="D71" s="48"/>
      <c r="E71" s="37"/>
      <c r="F71" s="2"/>
      <c r="G71" s="28"/>
      <c r="H71" s="28"/>
    </row>
    <row r="72" spans="1:11" s="3" customFormat="1" ht="14.4">
      <c r="A72" s="35" t="s">
        <v>47</v>
      </c>
      <c r="B72" s="33" t="s">
        <v>48</v>
      </c>
      <c r="C72" s="34">
        <v>76</v>
      </c>
      <c r="D72" s="34">
        <v>119</v>
      </c>
      <c r="E72" s="37">
        <f t="shared" si="5"/>
        <v>195</v>
      </c>
      <c r="F72" s="24"/>
      <c r="G72" s="82"/>
      <c r="H72" s="83"/>
    </row>
    <row r="73" spans="1:11" s="3" customFormat="1">
      <c r="A73" s="35"/>
      <c r="B73" s="81"/>
      <c r="C73" s="48"/>
      <c r="D73" s="48"/>
      <c r="E73" s="37"/>
      <c r="F73" s="2"/>
      <c r="G73" s="28"/>
      <c r="H73" s="28"/>
      <c r="I73" s="28"/>
    </row>
    <row r="74" spans="1:11" s="3" customFormat="1">
      <c r="A74" s="35" t="s">
        <v>49</v>
      </c>
      <c r="B74" s="33" t="s">
        <v>50</v>
      </c>
      <c r="C74" s="37">
        <f>C70+C72</f>
        <v>14293</v>
      </c>
      <c r="D74" s="37">
        <f>D70+D72</f>
        <v>9853</v>
      </c>
      <c r="E74" s="37">
        <f>D74+C74</f>
        <v>24146</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v>436</v>
      </c>
      <c r="D76" s="86">
        <v>293</v>
      </c>
      <c r="E76" s="37">
        <f>D76+C76</f>
        <v>729</v>
      </c>
      <c r="F76" s="2"/>
      <c r="G76" s="28"/>
      <c r="H76" s="28"/>
      <c r="I76" s="28"/>
    </row>
    <row r="77" spans="1:11" s="3" customFormat="1" ht="30.75" customHeight="1">
      <c r="A77" s="143" t="s">
        <v>56</v>
      </c>
      <c r="B77" s="144"/>
      <c r="C77" s="87">
        <f>C6+C33-C67-C74</f>
        <v>436</v>
      </c>
      <c r="D77" s="87">
        <f>D6+D33-D67-D74</f>
        <v>293</v>
      </c>
      <c r="E77" s="88">
        <f>(E6+E33)-(E67+E74)</f>
        <v>729</v>
      </c>
      <c r="F77" s="2"/>
      <c r="G77" s="28"/>
      <c r="H77" s="28"/>
      <c r="I77" s="28"/>
    </row>
    <row r="78" spans="1:11" s="117" customFormat="1" ht="37.799999999999997" customHeight="1">
      <c r="A78" s="113"/>
      <c r="B78" s="113" t="s">
        <v>104</v>
      </c>
      <c r="C78" s="114">
        <f>(C43+C59+C50)/(C43+C59+C68+C50+C72)</f>
        <v>0.74367610175564314</v>
      </c>
      <c r="D78" s="114">
        <f t="shared" ref="D78:E78" si="35">(D43+D59+D50)/(D43+D59+D68+D50+D72)</f>
        <v>0.57244318181818177</v>
      </c>
      <c r="E78" s="114">
        <f t="shared" si="35"/>
        <v>0.67910547694505197</v>
      </c>
      <c r="F78" s="115"/>
      <c r="G78" s="116"/>
      <c r="H78" s="116"/>
      <c r="I78" s="116"/>
    </row>
    <row r="79" spans="1:11" s="117" customFormat="1" ht="42" customHeight="1">
      <c r="A79" s="113"/>
      <c r="B79" s="113" t="s">
        <v>105</v>
      </c>
      <c r="C79" s="114">
        <f>(C43+C59+C50)/(C43+C59+C72+C66+C50)</f>
        <v>0.74367610175564314</v>
      </c>
      <c r="D79" s="114">
        <f t="shared" ref="D79:E79" si="36">(D43+D59+D50)/(D43+D59+D72+D66+D50)</f>
        <v>0.57244318181818177</v>
      </c>
      <c r="E79" s="114">
        <f t="shared" si="36"/>
        <v>0.67910547694505197</v>
      </c>
      <c r="F79" s="118"/>
      <c r="G79" s="116"/>
      <c r="H79" s="116"/>
      <c r="I79" s="116"/>
    </row>
    <row r="80" spans="1:11" s="120" customFormat="1" ht="16.2" customHeight="1">
      <c r="A80" s="113"/>
      <c r="B80" s="119" t="s">
        <v>106</v>
      </c>
      <c r="C80" s="114">
        <f>C59/C35</f>
        <v>0.22207612456747405</v>
      </c>
      <c r="D80" s="114">
        <f t="shared" ref="D80:E80" si="37">D59/D35</f>
        <v>3.1988590057049716E-2</v>
      </c>
      <c r="E80" s="114">
        <f t="shared" si="37"/>
        <v>0.14518255996043847</v>
      </c>
      <c r="F80" s="118"/>
      <c r="G80" s="116"/>
      <c r="H80" s="116"/>
      <c r="I80" s="116"/>
      <c r="J80" s="117"/>
      <c r="K80" s="117"/>
    </row>
    <row r="81" spans="1:11" s="120" customFormat="1" ht="16.2" customHeight="1">
      <c r="A81" s="113"/>
      <c r="B81" s="119" t="s">
        <v>107</v>
      </c>
      <c r="C81" s="114">
        <f>D66/E66</f>
        <v>0.49942808121246784</v>
      </c>
      <c r="D81" s="114"/>
      <c r="E81" s="114"/>
      <c r="F81" s="118"/>
      <c r="G81" s="116"/>
      <c r="H81" s="116"/>
      <c r="I81" s="116"/>
      <c r="J81" s="117"/>
      <c r="K81" s="117"/>
    </row>
    <row r="82" spans="1:11" s="120" customFormat="1" ht="16.2" customHeight="1">
      <c r="A82" s="113"/>
      <c r="B82" s="119" t="s">
        <v>102</v>
      </c>
      <c r="C82" s="121">
        <f>C26/C35</f>
        <v>0</v>
      </c>
      <c r="D82" s="121">
        <f t="shared" ref="D82:E82" si="38">D26/D35</f>
        <v>0</v>
      </c>
      <c r="E82" s="121">
        <f t="shared" si="38"/>
        <v>0</v>
      </c>
      <c r="F82" s="118"/>
      <c r="G82" s="116"/>
      <c r="H82" s="116"/>
      <c r="I82" s="116"/>
      <c r="J82" s="117"/>
      <c r="K82" s="117"/>
    </row>
    <row r="83" spans="1:11" s="120" customFormat="1" ht="16.2" customHeight="1">
      <c r="A83" s="113"/>
      <c r="B83" s="119" t="s">
        <v>108</v>
      </c>
      <c r="C83" s="121">
        <f>(C43+C50+C59)/(C6+C33)</f>
        <v>0.70459637449928714</v>
      </c>
      <c r="D83" s="121">
        <f t="shared" ref="D83:E83" si="39">(D43+D50+D59)/(D6+D33)</f>
        <v>0.47664104080425784</v>
      </c>
      <c r="E83" s="121">
        <f t="shared" si="39"/>
        <v>0.61161809045226134</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f>(C74-C68)/C74</f>
        <v>0.75505492198978519</v>
      </c>
      <c r="D93" s="1" t="s">
        <v>66</v>
      </c>
      <c r="E93" s="95">
        <f>(D74-D68)/D74</f>
        <v>0.64548868364964984</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4"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honeticPr fontId="16" type="noConversion"/>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72" workbookViewId="0">
      <selection activeCell="A78" sqref="A78:XFD83"/>
    </sheetView>
  </sheetViews>
  <sheetFormatPr defaultRowHeight="13.2"/>
  <cols>
    <col min="1" max="1" width="3.33203125" style="13" customWidth="1"/>
    <col min="2" max="2" width="28.6640625" style="14" customWidth="1"/>
    <col min="3" max="5" width="8.88671875" style="13"/>
    <col min="6" max="6" width="7.88671875" style="2" customWidth="1"/>
    <col min="7" max="8" width="7.88671875" style="28" customWidth="1"/>
    <col min="9" max="9" width="8.109375" style="28" customWidth="1"/>
    <col min="10" max="10" width="3" style="3" customWidth="1"/>
    <col min="11" max="11" width="8.88671875" style="3"/>
    <col min="12" max="16384" width="8.88671875" style="13"/>
  </cols>
  <sheetData>
    <row r="1" spans="1:9" s="3" customFormat="1">
      <c r="A1" s="13"/>
      <c r="B1" s="21" t="s">
        <v>89</v>
      </c>
      <c r="C1" s="13"/>
      <c r="D1" s="13"/>
      <c r="E1" s="13"/>
      <c r="F1" s="2" t="s">
        <v>90</v>
      </c>
      <c r="G1" s="22"/>
      <c r="H1" s="23"/>
      <c r="I1" s="23"/>
    </row>
    <row r="2" spans="1:9" s="3" customFormat="1" ht="15.6">
      <c r="A2" s="13"/>
      <c r="B2" s="21" t="s">
        <v>91</v>
      </c>
      <c r="C2" s="13"/>
      <c r="D2" s="13"/>
      <c r="E2" s="13"/>
      <c r="F2" s="24" t="s">
        <v>92</v>
      </c>
      <c r="G2" s="25"/>
      <c r="H2" s="26"/>
      <c r="I2" s="26"/>
    </row>
    <row r="3" spans="1:9" s="3" customFormat="1" ht="13.8" thickBot="1">
      <c r="A3" s="27"/>
      <c r="B3" s="14"/>
      <c r="C3" s="13"/>
      <c r="D3" s="13"/>
      <c r="E3" s="13"/>
      <c r="F3" s="2"/>
      <c r="G3" s="28"/>
      <c r="H3" s="28"/>
      <c r="I3" s="28"/>
    </row>
    <row r="4" spans="1:9" s="3" customFormat="1">
      <c r="A4" s="29"/>
      <c r="B4" s="16"/>
      <c r="C4" s="30" t="s">
        <v>0</v>
      </c>
      <c r="D4" s="30" t="s">
        <v>1</v>
      </c>
      <c r="E4" s="31" t="s">
        <v>2</v>
      </c>
      <c r="F4" s="2"/>
      <c r="G4" s="28"/>
      <c r="H4" s="28"/>
      <c r="I4" s="28"/>
    </row>
    <row r="5" spans="1:9" s="3" customFormat="1">
      <c r="A5" s="32"/>
      <c r="B5" s="33"/>
      <c r="C5" s="34"/>
      <c r="D5" s="34"/>
      <c r="E5" s="34"/>
      <c r="F5" s="4"/>
      <c r="G5" s="28"/>
      <c r="H5" s="28"/>
      <c r="I5" s="28"/>
    </row>
    <row r="6" spans="1:9" s="3" customFormat="1" ht="15.6">
      <c r="A6" s="35" t="s">
        <v>3</v>
      </c>
      <c r="B6" s="33" t="s">
        <v>63</v>
      </c>
      <c r="C6" s="36"/>
      <c r="D6" s="36"/>
      <c r="E6" s="37">
        <f>D6+C6</f>
        <v>0</v>
      </c>
      <c r="F6" s="24"/>
      <c r="G6" s="38"/>
      <c r="H6" s="26"/>
      <c r="I6" s="26"/>
    </row>
    <row r="7" spans="1:9" s="3" customFormat="1" ht="15.6">
      <c r="A7" s="35"/>
      <c r="B7" s="33"/>
      <c r="C7" s="39"/>
      <c r="D7" s="39"/>
      <c r="E7" s="37"/>
      <c r="F7" s="24"/>
      <c r="G7" s="38"/>
      <c r="H7" s="38"/>
      <c r="I7" s="26"/>
    </row>
    <row r="8" spans="1:9" s="3" customFormat="1" ht="15.6">
      <c r="A8" s="35"/>
      <c r="B8" s="33" t="s">
        <v>4</v>
      </c>
      <c r="C8" s="39"/>
      <c r="D8" s="39"/>
      <c r="E8" s="37"/>
      <c r="F8" s="24"/>
      <c r="G8" s="38"/>
      <c r="H8" s="26"/>
      <c r="I8" s="38"/>
    </row>
    <row r="9" spans="1:9" s="3" customFormat="1" ht="15.6">
      <c r="A9" s="35"/>
      <c r="B9" s="40" t="s">
        <v>5</v>
      </c>
      <c r="C9" s="41"/>
      <c r="D9" s="41"/>
      <c r="E9" s="37"/>
      <c r="F9" s="2"/>
      <c r="G9" s="38"/>
      <c r="H9" s="42"/>
      <c r="I9" s="26"/>
    </row>
    <row r="10" spans="1:9" s="3" customFormat="1" ht="15.6">
      <c r="A10" s="35"/>
      <c r="B10" s="43" t="s">
        <v>6</v>
      </c>
      <c r="C10" s="44"/>
      <c r="D10" s="44"/>
      <c r="E10" s="37">
        <f>D10+C10</f>
        <v>0</v>
      </c>
      <c r="F10" s="45" t="e">
        <f ca="1">C10/OFFSET(C10,4,0)</f>
        <v>#DIV/0!</v>
      </c>
      <c r="G10" s="45" t="e">
        <f t="shared" ref="G10:H10" ca="1" si="0">D10/OFFSET(D10,4,0)</f>
        <v>#DIV/0!</v>
      </c>
      <c r="H10" s="45" t="e">
        <f t="shared" ca="1" si="0"/>
        <v>#DIV/0!</v>
      </c>
      <c r="I10" s="26"/>
    </row>
    <row r="11" spans="1:9" s="3" customFormat="1">
      <c r="A11" s="35"/>
      <c r="B11" s="43" t="s">
        <v>7</v>
      </c>
      <c r="C11" s="44"/>
      <c r="D11" s="44"/>
      <c r="E11" s="37">
        <f t="shared" ref="E11:E14" si="1">D11+C11</f>
        <v>0</v>
      </c>
      <c r="F11" s="45" t="e">
        <f ca="1">C11/OFFSET(C11,3,0)</f>
        <v>#DIV/0!</v>
      </c>
      <c r="G11" s="45" t="e">
        <f t="shared" ref="G11:H11" ca="1" si="2">D11/OFFSET(D11,3,0)</f>
        <v>#DIV/0!</v>
      </c>
      <c r="H11" s="45" t="e">
        <f t="shared" ca="1" si="2"/>
        <v>#DIV/0!</v>
      </c>
      <c r="I11" s="28"/>
    </row>
    <row r="12" spans="1:9" s="3" customFormat="1">
      <c r="A12" s="35"/>
      <c r="B12" s="43" t="s">
        <v>8</v>
      </c>
      <c r="C12" s="44"/>
      <c r="D12" s="44"/>
      <c r="E12" s="37">
        <f t="shared" si="1"/>
        <v>0</v>
      </c>
      <c r="F12" s="45" t="e">
        <f ca="1">C12/OFFSET(C12,2,0)</f>
        <v>#DIV/0!</v>
      </c>
      <c r="G12" s="45" t="e">
        <f t="shared" ref="G12:H12" ca="1" si="3">D12/OFFSET(D12,2,0)</f>
        <v>#DIV/0!</v>
      </c>
      <c r="H12" s="45" t="e">
        <f t="shared" ca="1" si="3"/>
        <v>#DIV/0!</v>
      </c>
      <c r="I12" s="28"/>
    </row>
    <row r="13" spans="1:9" s="3" customFormat="1">
      <c r="A13" s="35"/>
      <c r="B13" s="43" t="s">
        <v>9</v>
      </c>
      <c r="C13" s="44"/>
      <c r="D13" s="44"/>
      <c r="E13" s="37">
        <f t="shared" si="1"/>
        <v>0</v>
      </c>
      <c r="F13" s="45" t="e">
        <f ca="1">C13/OFFSET(C13,1,0)</f>
        <v>#DIV/0!</v>
      </c>
      <c r="G13" s="45" t="e">
        <f t="shared" ref="G13:H13" ca="1" si="4">D13/OFFSET(D13,1,0)</f>
        <v>#DIV/0!</v>
      </c>
      <c r="H13" s="45" t="e">
        <f t="shared" ca="1" si="4"/>
        <v>#DIV/0!</v>
      </c>
      <c r="I13" s="28"/>
    </row>
    <row r="14" spans="1:9" s="3" customFormat="1">
      <c r="A14" s="35" t="s">
        <v>10</v>
      </c>
      <c r="B14" s="46" t="s">
        <v>11</v>
      </c>
      <c r="C14" s="47">
        <f>SUM(C10:C13)</f>
        <v>0</v>
      </c>
      <c r="D14" s="47">
        <f>SUM(D10:D13)</f>
        <v>0</v>
      </c>
      <c r="E14" s="37">
        <f t="shared" si="1"/>
        <v>0</v>
      </c>
      <c r="F14" s="45"/>
      <c r="G14" s="45"/>
      <c r="H14" s="45"/>
      <c r="I14" s="28"/>
    </row>
    <row r="15" spans="1:9" s="3" customFormat="1">
      <c r="A15" s="35"/>
      <c r="B15" s="40" t="s">
        <v>58</v>
      </c>
      <c r="C15" s="48"/>
      <c r="D15" s="48"/>
      <c r="E15" s="37"/>
      <c r="F15" s="2"/>
      <c r="G15" s="28"/>
      <c r="H15" s="28"/>
      <c r="I15" s="28"/>
    </row>
    <row r="16" spans="1:9" s="3" customFormat="1">
      <c r="A16" s="35"/>
      <c r="B16" s="43" t="s">
        <v>6</v>
      </c>
      <c r="C16" s="48"/>
      <c r="D16" s="48"/>
      <c r="E16" s="37">
        <f t="shared" ref="E16:E72" si="5">D16+C16</f>
        <v>0</v>
      </c>
      <c r="F16" s="45" t="e">
        <f ca="1">C16/OFFSET(C16,4,0)</f>
        <v>#DIV/0!</v>
      </c>
      <c r="G16" s="45" t="e">
        <f t="shared" ref="G16:H16" ca="1" si="6">D16/OFFSET(D16,4,0)</f>
        <v>#DIV/0!</v>
      </c>
      <c r="H16" s="45" t="e">
        <f t="shared" ca="1" si="6"/>
        <v>#DIV/0!</v>
      </c>
      <c r="I16" s="28"/>
    </row>
    <row r="17" spans="1:9" s="3" customFormat="1">
      <c r="A17" s="35"/>
      <c r="B17" s="43" t="s">
        <v>7</v>
      </c>
      <c r="C17" s="48"/>
      <c r="D17" s="48"/>
      <c r="E17" s="37">
        <f t="shared" si="5"/>
        <v>0</v>
      </c>
      <c r="F17" s="45" t="e">
        <f ca="1">C17/OFFSET(C17,3,0)</f>
        <v>#DIV/0!</v>
      </c>
      <c r="G17" s="45" t="e">
        <f t="shared" ref="G17:H17" ca="1" si="7">D17/OFFSET(D17,3,0)</f>
        <v>#DIV/0!</v>
      </c>
      <c r="H17" s="45" t="e">
        <f t="shared" ca="1" si="7"/>
        <v>#DIV/0!</v>
      </c>
      <c r="I17" s="28"/>
    </row>
    <row r="18" spans="1:9" s="3" customFormat="1" ht="15.6">
      <c r="A18" s="35"/>
      <c r="B18" s="43" t="s">
        <v>8</v>
      </c>
      <c r="C18" s="48"/>
      <c r="D18" s="48"/>
      <c r="E18" s="37">
        <f t="shared" si="5"/>
        <v>0</v>
      </c>
      <c r="F18" s="45" t="e">
        <f ca="1">C18/OFFSET(C18,2,0)</f>
        <v>#DIV/0!</v>
      </c>
      <c r="G18" s="45" t="e">
        <f t="shared" ref="G18:H18" ca="1" si="8">D18/OFFSET(D18,2,0)</f>
        <v>#DIV/0!</v>
      </c>
      <c r="H18" s="45" t="e">
        <f t="shared" ca="1" si="8"/>
        <v>#DIV/0!</v>
      </c>
      <c r="I18" s="49"/>
    </row>
    <row r="19" spans="1:9" s="3" customFormat="1">
      <c r="A19" s="35"/>
      <c r="B19" s="43" t="s">
        <v>9</v>
      </c>
      <c r="C19" s="48"/>
      <c r="D19" s="48"/>
      <c r="E19" s="37">
        <f t="shared" si="5"/>
        <v>0</v>
      </c>
      <c r="F19" s="45" t="e">
        <f ca="1">C19/OFFSET(C19,1,0)</f>
        <v>#DIV/0!</v>
      </c>
      <c r="G19" s="45" t="e">
        <f t="shared" ref="G19:H19" ca="1" si="9">D19/OFFSET(D19,1,0)</f>
        <v>#DIV/0!</v>
      </c>
      <c r="H19" s="50" t="e">
        <f t="shared" ca="1" si="9"/>
        <v>#DIV/0!</v>
      </c>
      <c r="I19" s="28"/>
    </row>
    <row r="20" spans="1:9" s="3" customFormat="1">
      <c r="A20" s="35" t="s">
        <v>12</v>
      </c>
      <c r="B20" s="46" t="s">
        <v>13</v>
      </c>
      <c r="C20" s="37">
        <f>SUM(C16:C19)</f>
        <v>0</v>
      </c>
      <c r="D20" s="37">
        <f>SUM(D16:D19)</f>
        <v>0</v>
      </c>
      <c r="E20" s="37">
        <f t="shared" si="5"/>
        <v>0</v>
      </c>
      <c r="F20" s="45"/>
      <c r="G20" s="45"/>
      <c r="H20" s="45"/>
      <c r="I20" s="28"/>
    </row>
    <row r="21" spans="1:9" s="3" customFormat="1">
      <c r="A21" s="35"/>
      <c r="B21" s="40" t="s">
        <v>59</v>
      </c>
      <c r="C21" s="48"/>
      <c r="D21" s="48"/>
      <c r="E21" s="37"/>
      <c r="F21" s="2"/>
      <c r="G21" s="28"/>
      <c r="H21" s="28"/>
      <c r="I21" s="28"/>
    </row>
    <row r="22" spans="1:9" s="3" customFormat="1" ht="15.6">
      <c r="A22" s="35"/>
      <c r="B22" s="43" t="s">
        <v>6</v>
      </c>
      <c r="C22" s="51"/>
      <c r="D22" s="51"/>
      <c r="E22" s="37">
        <f t="shared" si="5"/>
        <v>0</v>
      </c>
      <c r="F22" s="45" t="e">
        <f ca="1">C22/OFFSET(C22,4,0)</f>
        <v>#DIV/0!</v>
      </c>
      <c r="G22" s="45" t="e">
        <f t="shared" ref="G22:H22" ca="1" si="10">D22/OFFSET(D22,4,0)</f>
        <v>#DIV/0!</v>
      </c>
      <c r="H22" s="45" t="e">
        <f t="shared" ca="1" si="10"/>
        <v>#DIV/0!</v>
      </c>
      <c r="I22" s="49"/>
    </row>
    <row r="23" spans="1:9" s="3" customFormat="1">
      <c r="A23" s="35"/>
      <c r="B23" s="43" t="s">
        <v>7</v>
      </c>
      <c r="C23" s="51"/>
      <c r="D23" s="51"/>
      <c r="E23" s="37">
        <f t="shared" si="5"/>
        <v>0</v>
      </c>
      <c r="F23" s="45" t="e">
        <f ca="1">C23/OFFSET(C23,3,0)</f>
        <v>#DIV/0!</v>
      </c>
      <c r="G23" s="45" t="e">
        <f t="shared" ref="G23:H23" ca="1" si="11">D23/OFFSET(D23,3,0)</f>
        <v>#DIV/0!</v>
      </c>
      <c r="H23" s="45" t="e">
        <f t="shared" ca="1" si="11"/>
        <v>#DIV/0!</v>
      </c>
      <c r="I23" s="28"/>
    </row>
    <row r="24" spans="1:9" s="3" customFormat="1">
      <c r="A24" s="35"/>
      <c r="B24" s="43" t="s">
        <v>8</v>
      </c>
      <c r="C24" s="51"/>
      <c r="D24" s="51"/>
      <c r="E24" s="37">
        <f t="shared" si="5"/>
        <v>0</v>
      </c>
      <c r="F24" s="45" t="e">
        <f ca="1">C24/OFFSET(C24,2,0)</f>
        <v>#DIV/0!</v>
      </c>
      <c r="G24" s="45" t="e">
        <f t="shared" ref="G24:H24" ca="1" si="12">D24/OFFSET(D24,2,0)</f>
        <v>#DIV/0!</v>
      </c>
      <c r="H24" s="45" t="e">
        <f t="shared" ca="1" si="12"/>
        <v>#DIV/0!</v>
      </c>
      <c r="I24" s="28"/>
    </row>
    <row r="25" spans="1:9" s="3" customFormat="1">
      <c r="A25" s="35"/>
      <c r="B25" s="43" t="s">
        <v>9</v>
      </c>
      <c r="C25" s="51"/>
      <c r="D25" s="51"/>
      <c r="E25" s="37">
        <f t="shared" si="5"/>
        <v>0</v>
      </c>
      <c r="F25" s="45" t="e">
        <f ca="1">C25/OFFSET(C25,1,0)</f>
        <v>#DIV/0!</v>
      </c>
      <c r="G25" s="45" t="e">
        <f t="shared" ref="G25:H25" ca="1" si="13">D25/OFFSET(D25,1,0)</f>
        <v>#DIV/0!</v>
      </c>
      <c r="H25" s="50" t="e">
        <f t="shared" ca="1" si="13"/>
        <v>#DIV/0!</v>
      </c>
      <c r="I25" s="28"/>
    </row>
    <row r="26" spans="1:9" s="3" customFormat="1">
      <c r="A26" s="35" t="s">
        <v>14</v>
      </c>
      <c r="B26" s="46" t="s">
        <v>15</v>
      </c>
      <c r="C26" s="37">
        <f>SUM(C22:C25)</f>
        <v>0</v>
      </c>
      <c r="D26" s="37">
        <f>SUM(D22:D25)</f>
        <v>0</v>
      </c>
      <c r="E26" s="37">
        <f t="shared" si="5"/>
        <v>0</v>
      </c>
      <c r="F26" s="45"/>
      <c r="G26" s="45"/>
      <c r="H26" s="45"/>
      <c r="I26" s="28"/>
    </row>
    <row r="27" spans="1:9" s="3" customFormat="1">
      <c r="A27" s="35"/>
      <c r="B27" s="40" t="s">
        <v>16</v>
      </c>
      <c r="C27" s="48"/>
      <c r="D27" s="48"/>
      <c r="E27" s="37"/>
      <c r="F27" s="2"/>
      <c r="G27" s="28"/>
      <c r="H27" s="28"/>
      <c r="I27" s="28"/>
    </row>
    <row r="28" spans="1:9" s="3" customFormat="1">
      <c r="A28" s="35"/>
      <c r="B28" s="43" t="s">
        <v>6</v>
      </c>
      <c r="C28" s="48"/>
      <c r="D28" s="48"/>
      <c r="E28" s="37">
        <f t="shared" si="5"/>
        <v>0</v>
      </c>
      <c r="F28" s="45" t="e">
        <f ca="1">C28/OFFSET(C28,4,0)</f>
        <v>#DIV/0!</v>
      </c>
      <c r="G28" s="45" t="e">
        <f t="shared" ref="G28:H28" ca="1" si="14">D28/OFFSET(D28,4,0)</f>
        <v>#DIV/0!</v>
      </c>
      <c r="H28" s="45" t="e">
        <f t="shared" ca="1" si="14"/>
        <v>#DIV/0!</v>
      </c>
      <c r="I28" s="28"/>
    </row>
    <row r="29" spans="1:9" s="3" customFormat="1" ht="15.6">
      <c r="A29" s="35"/>
      <c r="B29" s="43" t="s">
        <v>7</v>
      </c>
      <c r="C29" s="48"/>
      <c r="D29" s="48"/>
      <c r="E29" s="37">
        <f t="shared" si="5"/>
        <v>0</v>
      </c>
      <c r="F29" s="45" t="e">
        <f ca="1">C29/OFFSET(C29,3,0)</f>
        <v>#DIV/0!</v>
      </c>
      <c r="G29" s="45" t="e">
        <f t="shared" ref="G29:H29" ca="1" si="15">D29/OFFSET(D29,3,0)</f>
        <v>#DIV/0!</v>
      </c>
      <c r="H29" s="45" t="e">
        <f t="shared" ca="1" si="15"/>
        <v>#DIV/0!</v>
      </c>
      <c r="I29" s="26"/>
    </row>
    <row r="30" spans="1:9" s="3" customFormat="1">
      <c r="A30" s="35"/>
      <c r="B30" s="43" t="s">
        <v>8</v>
      </c>
      <c r="C30" s="48"/>
      <c r="D30" s="48"/>
      <c r="E30" s="37">
        <f t="shared" si="5"/>
        <v>0</v>
      </c>
      <c r="F30" s="45" t="e">
        <f ca="1">C30/OFFSET(C30,2,0)</f>
        <v>#DIV/0!</v>
      </c>
      <c r="G30" s="45" t="e">
        <f t="shared" ref="G30:H30" ca="1" si="16">D30/OFFSET(D30,2,0)</f>
        <v>#DIV/0!</v>
      </c>
      <c r="H30" s="45" t="e">
        <f t="shared" ca="1" si="16"/>
        <v>#DIV/0!</v>
      </c>
      <c r="I30" s="28"/>
    </row>
    <row r="31" spans="1:9" s="3" customFormat="1" ht="15.6">
      <c r="A31" s="35"/>
      <c r="B31" s="43" t="s">
        <v>9</v>
      </c>
      <c r="C31" s="48"/>
      <c r="D31" s="48"/>
      <c r="E31" s="37">
        <f t="shared" si="5"/>
        <v>0</v>
      </c>
      <c r="F31" s="45" t="e">
        <f ca="1">C31/OFFSET(C31,1,0)</f>
        <v>#DIV/0!</v>
      </c>
      <c r="G31" s="45" t="e">
        <f t="shared" ref="G31:H31" ca="1" si="17">D31/OFFSET(D31,1,0)</f>
        <v>#DIV/0!</v>
      </c>
      <c r="H31" s="50" t="e">
        <f t="shared" ca="1" si="17"/>
        <v>#DIV/0!</v>
      </c>
      <c r="I31" s="26"/>
    </row>
    <row r="32" spans="1:9" s="3" customFormat="1">
      <c r="A32" s="35" t="s">
        <v>17</v>
      </c>
      <c r="B32" s="46" t="s">
        <v>18</v>
      </c>
      <c r="C32" s="37">
        <f>SUM(C28:C31)</f>
        <v>0</v>
      </c>
      <c r="D32" s="37">
        <f>SUM(D28:D31)</f>
        <v>0</v>
      </c>
      <c r="E32" s="37">
        <f t="shared" si="5"/>
        <v>0</v>
      </c>
      <c r="F32" s="2"/>
      <c r="G32" s="28"/>
      <c r="H32" s="28"/>
      <c r="I32" s="28"/>
    </row>
    <row r="33" spans="1:9" s="3" customFormat="1">
      <c r="A33" s="35" t="s">
        <v>19</v>
      </c>
      <c r="B33" s="52" t="s">
        <v>54</v>
      </c>
      <c r="C33" s="34">
        <f>C14+C20+C26+C32</f>
        <v>0</v>
      </c>
      <c r="D33" s="34">
        <f>D14+D20+D26+D32</f>
        <v>0</v>
      </c>
      <c r="E33" s="37">
        <f t="shared" si="5"/>
        <v>0</v>
      </c>
      <c r="F33" s="24"/>
      <c r="G33" s="28"/>
      <c r="H33" s="28"/>
      <c r="I33" s="28"/>
    </row>
    <row r="34" spans="1:9" s="3" customFormat="1" ht="15.6">
      <c r="A34" s="53" t="s">
        <v>20</v>
      </c>
      <c r="B34" s="54" t="s">
        <v>21</v>
      </c>
      <c r="C34" s="55"/>
      <c r="D34" s="55"/>
      <c r="E34" s="37">
        <f t="shared" si="5"/>
        <v>0</v>
      </c>
      <c r="F34" s="24"/>
      <c r="G34" s="38"/>
      <c r="H34" s="56"/>
      <c r="I34" s="38"/>
    </row>
    <row r="35" spans="1:9" s="3" customFormat="1" ht="15.6">
      <c r="A35" s="35" t="s">
        <v>22</v>
      </c>
      <c r="B35" s="33" t="s">
        <v>23</v>
      </c>
      <c r="C35" s="34">
        <f>C33-C34</f>
        <v>0</v>
      </c>
      <c r="D35" s="34">
        <f>D33-D34</f>
        <v>0</v>
      </c>
      <c r="E35" s="37">
        <f t="shared" si="5"/>
        <v>0</v>
      </c>
      <c r="F35" s="24"/>
      <c r="G35" s="57"/>
      <c r="H35" s="58"/>
      <c r="I35" s="57"/>
    </row>
    <row r="36" spans="1:9" s="3" customFormat="1" ht="16.2" thickBot="1">
      <c r="A36" s="59"/>
      <c r="B36" s="60"/>
      <c r="C36" s="48"/>
      <c r="D36" s="48"/>
      <c r="E36" s="37"/>
      <c r="F36" s="24"/>
      <c r="G36" s="49"/>
      <c r="H36" s="26"/>
      <c r="I36" s="38"/>
    </row>
    <row r="37" spans="1:9" s="3" customFormat="1" ht="13.8" thickTop="1">
      <c r="A37" s="61"/>
      <c r="B37" s="62"/>
      <c r="C37" s="48"/>
      <c r="D37" s="48"/>
      <c r="E37" s="37"/>
      <c r="F37" s="2"/>
      <c r="G37" s="28"/>
      <c r="H37" s="28"/>
      <c r="I37" s="28"/>
    </row>
    <row r="38" spans="1:9" s="3" customFormat="1" ht="15.6">
      <c r="A38" s="35"/>
      <c r="B38" s="33" t="s">
        <v>24</v>
      </c>
      <c r="C38" s="48"/>
      <c r="D38" s="48"/>
      <c r="E38" s="37"/>
      <c r="F38" s="24"/>
      <c r="G38" s="26"/>
      <c r="H38" s="38"/>
      <c r="I38" s="38"/>
    </row>
    <row r="39" spans="1:9" s="3" customFormat="1">
      <c r="A39" s="35"/>
      <c r="B39" s="43" t="s">
        <v>6</v>
      </c>
      <c r="C39" s="63"/>
      <c r="D39" s="63"/>
      <c r="E39" s="37">
        <f t="shared" si="5"/>
        <v>0</v>
      </c>
      <c r="F39" s="45" t="e">
        <f ca="1">C39/OFFSET(C39,4,0)</f>
        <v>#DIV/0!</v>
      </c>
      <c r="G39" s="45" t="e">
        <f t="shared" ref="G39:H39" ca="1" si="18">D39/OFFSET(D39,4,0)</f>
        <v>#DIV/0!</v>
      </c>
      <c r="H39" s="45" t="e">
        <f t="shared" ca="1" si="18"/>
        <v>#DIV/0!</v>
      </c>
      <c r="I39" s="28"/>
    </row>
    <row r="40" spans="1:9" s="3" customFormat="1">
      <c r="A40" s="35"/>
      <c r="B40" s="43" t="s">
        <v>7</v>
      </c>
      <c r="C40" s="63"/>
      <c r="D40" s="63"/>
      <c r="E40" s="37">
        <f t="shared" si="5"/>
        <v>0</v>
      </c>
      <c r="F40" s="45" t="e">
        <f ca="1">C40/OFFSET(C40,3,0)</f>
        <v>#DIV/0!</v>
      </c>
      <c r="G40" s="45" t="e">
        <f t="shared" ref="G40:H40" ca="1" si="19">D40/OFFSET(D40,3,0)</f>
        <v>#DIV/0!</v>
      </c>
      <c r="H40" s="45" t="e">
        <f t="shared" ca="1" si="19"/>
        <v>#DIV/0!</v>
      </c>
      <c r="I40" s="28"/>
    </row>
    <row r="41" spans="1:9" s="3" customFormat="1">
      <c r="A41" s="35"/>
      <c r="B41" s="43" t="s">
        <v>8</v>
      </c>
      <c r="C41" s="63"/>
      <c r="D41" s="63"/>
      <c r="E41" s="37">
        <f t="shared" si="5"/>
        <v>0</v>
      </c>
      <c r="F41" s="45" t="e">
        <f ca="1">C41/OFFSET(C41,2,0)</f>
        <v>#DIV/0!</v>
      </c>
      <c r="G41" s="45" t="e">
        <f t="shared" ref="G41:H41" ca="1" si="20">D41/OFFSET(D41,2,0)</f>
        <v>#DIV/0!</v>
      </c>
      <c r="H41" s="45" t="e">
        <f t="shared" ca="1" si="20"/>
        <v>#DIV/0!</v>
      </c>
      <c r="I41" s="28"/>
    </row>
    <row r="42" spans="1:9" s="3" customFormat="1">
      <c r="A42" s="35"/>
      <c r="B42" s="43" t="s">
        <v>9</v>
      </c>
      <c r="C42" s="63"/>
      <c r="D42" s="63"/>
      <c r="E42" s="37">
        <f t="shared" si="5"/>
        <v>0</v>
      </c>
      <c r="F42" s="45" t="e">
        <f ca="1">C42/OFFSET(C42,1,0)</f>
        <v>#DIV/0!</v>
      </c>
      <c r="G42" s="45" t="e">
        <f t="shared" ref="G42:H42" ca="1" si="21">D42/OFFSET(D42,1,0)</f>
        <v>#DIV/0!</v>
      </c>
      <c r="H42" s="50" t="e">
        <f t="shared" ca="1" si="21"/>
        <v>#DIV/0!</v>
      </c>
      <c r="I42" s="28"/>
    </row>
    <row r="43" spans="1:9" s="3" customFormat="1">
      <c r="A43" s="35" t="s">
        <v>25</v>
      </c>
      <c r="B43" s="46" t="s">
        <v>26</v>
      </c>
      <c r="C43" s="34">
        <f>SUM(C39:C42)</f>
        <v>0</v>
      </c>
      <c r="D43" s="34">
        <f>SUM(D39:D42)</f>
        <v>0</v>
      </c>
      <c r="E43" s="37">
        <f t="shared" si="5"/>
        <v>0</v>
      </c>
      <c r="F43" s="45"/>
      <c r="G43" s="45"/>
      <c r="H43" s="45"/>
      <c r="I43" s="28"/>
    </row>
    <row r="44" spans="1:9" s="3" customFormat="1">
      <c r="A44" s="35"/>
      <c r="B44" s="33"/>
      <c r="C44" s="48"/>
      <c r="D44" s="48"/>
      <c r="E44" s="37"/>
      <c r="F44" s="2"/>
      <c r="G44" s="28"/>
      <c r="H44" s="28"/>
      <c r="I44" s="28"/>
    </row>
    <row r="45" spans="1:9" s="3" customFormat="1">
      <c r="A45" s="35"/>
      <c r="B45" s="33" t="s">
        <v>60</v>
      </c>
      <c r="C45" s="48"/>
      <c r="D45" s="48"/>
      <c r="E45" s="37"/>
      <c r="F45" s="2"/>
      <c r="G45" s="28"/>
      <c r="H45" s="28"/>
      <c r="I45" s="28"/>
    </row>
    <row r="46" spans="1:9" s="3" customFormat="1">
      <c r="A46" s="35"/>
      <c r="B46" s="43" t="s">
        <v>6</v>
      </c>
      <c r="C46" s="64"/>
      <c r="D46" s="64"/>
      <c r="E46" s="37">
        <f t="shared" si="5"/>
        <v>0</v>
      </c>
      <c r="F46" s="45" t="e">
        <f ca="1">C46/OFFSET(C46,4,0)</f>
        <v>#DIV/0!</v>
      </c>
      <c r="G46" s="45" t="e">
        <f t="shared" ref="G46:H46" ca="1" si="22">D46/OFFSET(D46,4,0)</f>
        <v>#DIV/0!</v>
      </c>
      <c r="H46" s="45" t="e">
        <f t="shared" ca="1" si="22"/>
        <v>#DIV/0!</v>
      </c>
      <c r="I46" s="28"/>
    </row>
    <row r="47" spans="1:9" s="3" customFormat="1">
      <c r="A47" s="35"/>
      <c r="B47" s="43" t="s">
        <v>7</v>
      </c>
      <c r="C47" s="64"/>
      <c r="D47" s="64"/>
      <c r="E47" s="37">
        <f t="shared" si="5"/>
        <v>0</v>
      </c>
      <c r="F47" s="45" t="e">
        <f ca="1">C47/OFFSET(C47,3,0)</f>
        <v>#DIV/0!</v>
      </c>
      <c r="G47" s="45" t="e">
        <f t="shared" ref="G47:H47" ca="1" si="23">D47/OFFSET(D47,3,0)</f>
        <v>#DIV/0!</v>
      </c>
      <c r="H47" s="45" t="e">
        <f t="shared" ca="1" si="23"/>
        <v>#DIV/0!</v>
      </c>
      <c r="I47" s="28"/>
    </row>
    <row r="48" spans="1:9" s="3" customFormat="1">
      <c r="A48" s="35"/>
      <c r="B48" s="43" t="s">
        <v>8</v>
      </c>
      <c r="C48" s="64"/>
      <c r="D48" s="64"/>
      <c r="E48" s="37">
        <f t="shared" si="5"/>
        <v>0</v>
      </c>
      <c r="F48" s="45" t="e">
        <f ca="1">C48/OFFSET(C48,2,0)</f>
        <v>#DIV/0!</v>
      </c>
      <c r="G48" s="45" t="e">
        <f t="shared" ref="G48:H48" ca="1" si="24">D48/OFFSET(D48,2,0)</f>
        <v>#DIV/0!</v>
      </c>
      <c r="H48" s="45" t="e">
        <f t="shared" ca="1" si="24"/>
        <v>#DIV/0!</v>
      </c>
      <c r="I48" s="28"/>
    </row>
    <row r="49" spans="1:9" s="3" customFormat="1" ht="14.4">
      <c r="A49" s="35"/>
      <c r="B49" s="43" t="s">
        <v>9</v>
      </c>
      <c r="C49" s="64"/>
      <c r="D49" s="64"/>
      <c r="E49" s="37">
        <f t="shared" si="5"/>
        <v>0</v>
      </c>
      <c r="F49" s="45" t="e">
        <f ca="1">C49/OFFSET(C49,1,0)</f>
        <v>#DIV/0!</v>
      </c>
      <c r="G49" s="45" t="e">
        <f t="shared" ref="G49:H49" ca="1" si="25">D49/OFFSET(D49,1,0)</f>
        <v>#DIV/0!</v>
      </c>
      <c r="H49" s="50" t="e">
        <f t="shared" ca="1" si="25"/>
        <v>#DIV/0!</v>
      </c>
      <c r="I49" s="65"/>
    </row>
    <row r="50" spans="1:9" s="3" customFormat="1">
      <c r="A50" s="35" t="s">
        <v>27</v>
      </c>
      <c r="B50" s="33" t="s">
        <v>28</v>
      </c>
      <c r="C50" s="34">
        <f>SUM(C46:C49)</f>
        <v>0</v>
      </c>
      <c r="D50" s="34">
        <f>SUM(D46:D49)</f>
        <v>0</v>
      </c>
      <c r="E50" s="37">
        <f t="shared" si="5"/>
        <v>0</v>
      </c>
      <c r="F50" s="13"/>
      <c r="G50" s="13"/>
      <c r="H50" s="13"/>
      <c r="I50" s="28"/>
    </row>
    <row r="51" spans="1:9" s="3" customFormat="1" ht="14.4">
      <c r="A51" s="35"/>
      <c r="B51" s="33"/>
      <c r="C51" s="48"/>
      <c r="D51" s="48"/>
      <c r="E51" s="37"/>
      <c r="F51" s="24"/>
      <c r="G51" s="65"/>
      <c r="H51" s="66"/>
      <c r="I51" s="67"/>
    </row>
    <row r="52" spans="1:9" s="3" customFormat="1" ht="15.6">
      <c r="A52" s="35"/>
      <c r="B52" s="33" t="s">
        <v>61</v>
      </c>
      <c r="C52" s="48"/>
      <c r="D52" s="48"/>
      <c r="E52" s="37"/>
      <c r="F52" s="2"/>
      <c r="G52" s="68"/>
      <c r="H52" s="67"/>
      <c r="I52" s="69"/>
    </row>
    <row r="53" spans="1:9" s="3" customFormat="1" ht="14.4">
      <c r="A53" s="35"/>
      <c r="B53" s="43" t="s">
        <v>6</v>
      </c>
      <c r="C53" s="70"/>
      <c r="D53" s="70"/>
      <c r="E53" s="37">
        <f t="shared" si="5"/>
        <v>0</v>
      </c>
      <c r="F53" s="45" t="e">
        <f ca="1">C53/OFFSET(C53,4,0)</f>
        <v>#DIV/0!</v>
      </c>
      <c r="G53" s="45" t="e">
        <f t="shared" ref="G53:H53" ca="1" si="26">D53/OFFSET(D53,4,0)</f>
        <v>#DIV/0!</v>
      </c>
      <c r="H53" s="45" t="e">
        <f t="shared" ca="1" si="26"/>
        <v>#DIV/0!</v>
      </c>
      <c r="I53" s="65"/>
    </row>
    <row r="54" spans="1:9" s="3" customFormat="1">
      <c r="A54" s="35"/>
      <c r="B54" s="43" t="s">
        <v>7</v>
      </c>
      <c r="C54" s="48"/>
      <c r="D54" s="48"/>
      <c r="E54" s="37">
        <f t="shared" si="5"/>
        <v>0</v>
      </c>
      <c r="F54" s="45" t="e">
        <f ca="1">C54/OFFSET(C54,3,0)</f>
        <v>#DIV/0!</v>
      </c>
      <c r="G54" s="45" t="e">
        <f t="shared" ref="G54:H54" ca="1" si="27">D54/OFFSET(D54,3,0)</f>
        <v>#DIV/0!</v>
      </c>
      <c r="H54" s="45" t="e">
        <f t="shared" ca="1" si="27"/>
        <v>#DIV/0!</v>
      </c>
      <c r="I54" s="28"/>
    </row>
    <row r="55" spans="1:9" s="3" customFormat="1">
      <c r="A55" s="35"/>
      <c r="B55" s="43" t="s">
        <v>8</v>
      </c>
      <c r="C55" s="48"/>
      <c r="D55" s="48"/>
      <c r="E55" s="37">
        <f t="shared" si="5"/>
        <v>0</v>
      </c>
      <c r="F55" s="45" t="e">
        <f ca="1">C55/OFFSET(C55,2,0)</f>
        <v>#DIV/0!</v>
      </c>
      <c r="G55" s="45" t="e">
        <f t="shared" ref="G55:H55" ca="1" si="28">D55/OFFSET(D55,2,0)</f>
        <v>#DIV/0!</v>
      </c>
      <c r="H55" s="45" t="e">
        <f t="shared" ca="1" si="28"/>
        <v>#DIV/0!</v>
      </c>
      <c r="I55" s="71"/>
    </row>
    <row r="56" spans="1:9" s="3" customFormat="1">
      <c r="A56" s="35"/>
      <c r="B56" s="43" t="s">
        <v>9</v>
      </c>
      <c r="C56" s="72"/>
      <c r="D56" s="72"/>
      <c r="E56" s="37">
        <f t="shared" si="5"/>
        <v>0</v>
      </c>
      <c r="F56" s="45" t="e">
        <f ca="1">C56/OFFSET(C56,1,0)</f>
        <v>#DIV/0!</v>
      </c>
      <c r="G56" s="45" t="e">
        <f t="shared" ref="G56:H56" ca="1" si="29">D56/OFFSET(D56,1,0)</f>
        <v>#DIV/0!</v>
      </c>
      <c r="H56" s="50" t="e">
        <f t="shared" ca="1" si="29"/>
        <v>#DIV/0!</v>
      </c>
      <c r="I56" s="28"/>
    </row>
    <row r="57" spans="1:9" s="3" customFormat="1">
      <c r="A57" s="35" t="s">
        <v>29</v>
      </c>
      <c r="B57" s="33" t="s">
        <v>30</v>
      </c>
      <c r="C57" s="34">
        <f>SUM(C53:C56)</f>
        <v>0</v>
      </c>
      <c r="D57" s="34">
        <f>SUM(D53:D56)</f>
        <v>0</v>
      </c>
      <c r="E57" s="37">
        <f t="shared" si="5"/>
        <v>0</v>
      </c>
      <c r="F57" s="13"/>
      <c r="G57" s="13"/>
      <c r="H57" s="13"/>
      <c r="I57" s="28"/>
    </row>
    <row r="58" spans="1:9" s="3" customFormat="1">
      <c r="A58" s="35"/>
      <c r="B58" s="33"/>
      <c r="C58" s="48"/>
      <c r="D58" s="48"/>
      <c r="E58" s="37"/>
      <c r="F58" s="2"/>
      <c r="G58" s="28"/>
      <c r="H58" s="28"/>
      <c r="I58" s="28"/>
    </row>
    <row r="59" spans="1:9" s="3" customFormat="1">
      <c r="A59" s="73" t="s">
        <v>72</v>
      </c>
      <c r="B59" s="33" t="s">
        <v>31</v>
      </c>
      <c r="C59" s="74"/>
      <c r="D59" s="74"/>
      <c r="E59" s="37">
        <f t="shared" si="5"/>
        <v>0</v>
      </c>
      <c r="F59" s="2"/>
      <c r="G59" s="28"/>
      <c r="H59" s="28"/>
      <c r="I59" s="28"/>
    </row>
    <row r="60" spans="1:9" s="3" customFormat="1">
      <c r="A60" s="73" t="s">
        <v>73</v>
      </c>
      <c r="B60" s="75" t="s">
        <v>71</v>
      </c>
      <c r="C60" s="76"/>
      <c r="D60" s="76"/>
      <c r="E60" s="37">
        <f t="shared" si="5"/>
        <v>0</v>
      </c>
      <c r="F60" s="2"/>
      <c r="G60" s="28"/>
      <c r="H60" s="28"/>
      <c r="I60" s="28"/>
    </row>
    <row r="61" spans="1:9" s="3" customFormat="1" ht="14.4">
      <c r="A61" s="35"/>
      <c r="B61" s="33" t="s">
        <v>32</v>
      </c>
      <c r="C61" s="48"/>
      <c r="D61" s="48"/>
      <c r="E61" s="37"/>
      <c r="F61" s="2"/>
      <c r="G61" s="28"/>
      <c r="H61" s="66"/>
      <c r="I61" s="65"/>
    </row>
    <row r="62" spans="1:9" s="3" customFormat="1" ht="14.4">
      <c r="A62" s="35" t="s">
        <v>33</v>
      </c>
      <c r="B62" s="77" t="s">
        <v>34</v>
      </c>
      <c r="C62" s="78"/>
      <c r="D62" s="78"/>
      <c r="E62" s="37">
        <f t="shared" si="5"/>
        <v>0</v>
      </c>
      <c r="F62" s="45" t="e">
        <f ca="1">C62/OFFSET(C62,4,0)</f>
        <v>#DIV/0!</v>
      </c>
      <c r="G62" s="45" t="e">
        <f t="shared" ref="G62:H62" ca="1" si="30">D62/OFFSET(D62,4,0)</f>
        <v>#DIV/0!</v>
      </c>
      <c r="H62" s="45" t="e">
        <f t="shared" ca="1" si="30"/>
        <v>#DIV/0!</v>
      </c>
      <c r="I62" s="68"/>
    </row>
    <row r="63" spans="1:9" s="3" customFormat="1">
      <c r="A63" s="35" t="s">
        <v>35</v>
      </c>
      <c r="B63" s="77" t="s">
        <v>36</v>
      </c>
      <c r="C63" s="78"/>
      <c r="D63" s="78"/>
      <c r="E63" s="37">
        <f t="shared" si="5"/>
        <v>0</v>
      </c>
      <c r="F63" s="45" t="e">
        <f ca="1">C63/OFFSET(C63,3,0)</f>
        <v>#DIV/0!</v>
      </c>
      <c r="G63" s="45" t="e">
        <f t="shared" ref="G63:H63" ca="1" si="31">D63/OFFSET(D63,3,0)</f>
        <v>#DIV/0!</v>
      </c>
      <c r="H63" s="45" t="e">
        <f t="shared" ca="1" si="31"/>
        <v>#DIV/0!</v>
      </c>
      <c r="I63" s="28"/>
    </row>
    <row r="64" spans="1:9" s="3" customFormat="1">
      <c r="A64" s="35" t="s">
        <v>37</v>
      </c>
      <c r="B64" s="77" t="s">
        <v>38</v>
      </c>
      <c r="C64" s="78"/>
      <c r="D64" s="78"/>
      <c r="E64" s="37">
        <f t="shared" si="5"/>
        <v>0</v>
      </c>
      <c r="F64" s="45" t="e">
        <f ca="1">C64/OFFSET(C64,2,0)</f>
        <v>#DIV/0!</v>
      </c>
      <c r="G64" s="45" t="e">
        <f t="shared" ref="G64:H64" ca="1" si="32">D64/OFFSET(D64,2,0)</f>
        <v>#DIV/0!</v>
      </c>
      <c r="H64" s="45" t="e">
        <f t="shared" ca="1" si="32"/>
        <v>#DIV/0!</v>
      </c>
    </row>
    <row r="65" spans="1:11" s="3" customFormat="1">
      <c r="A65" s="35" t="s">
        <v>39</v>
      </c>
      <c r="B65" s="77" t="s">
        <v>40</v>
      </c>
      <c r="C65" s="78"/>
      <c r="D65" s="78"/>
      <c r="E65" s="37">
        <f t="shared" si="5"/>
        <v>0</v>
      </c>
      <c r="F65" s="45" t="e">
        <f ca="1">C65/OFFSET(C65,1,0)</f>
        <v>#DIV/0!</v>
      </c>
      <c r="G65" s="45" t="e">
        <f t="shared" ref="G65:H65" ca="1" si="33">D65/OFFSET(D65,1,0)</f>
        <v>#DIV/0!</v>
      </c>
      <c r="H65" s="50" t="e">
        <f t="shared" ca="1" si="33"/>
        <v>#DIV/0!</v>
      </c>
    </row>
    <row r="66" spans="1:11" s="3" customFormat="1">
      <c r="A66" s="35" t="s">
        <v>41</v>
      </c>
      <c r="B66" s="52" t="s">
        <v>55</v>
      </c>
      <c r="C66" s="34">
        <f>SUM(C62:C65)</f>
        <v>0</v>
      </c>
      <c r="D66" s="34">
        <f>SUM(D62:D65)</f>
        <v>0</v>
      </c>
      <c r="E66" s="37">
        <f t="shared" si="5"/>
        <v>0</v>
      </c>
      <c r="F66" s="45" t="e">
        <f>C66/C33</f>
        <v>#DIV/0!</v>
      </c>
      <c r="G66" s="45" t="e">
        <f t="shared" ref="G66:H66" si="34">D66/D33</f>
        <v>#DIV/0!</v>
      </c>
      <c r="H66" s="45" t="e">
        <f t="shared" si="34"/>
        <v>#DIV/0!</v>
      </c>
    </row>
    <row r="67" spans="1:11" s="3" customFormat="1">
      <c r="A67" s="53" t="s">
        <v>42</v>
      </c>
      <c r="B67" s="54" t="s">
        <v>21</v>
      </c>
      <c r="C67" s="55"/>
      <c r="D67" s="55"/>
      <c r="E67" s="37">
        <f t="shared" si="5"/>
        <v>0</v>
      </c>
      <c r="F67" s="2"/>
      <c r="G67" s="28"/>
      <c r="H67" s="28"/>
    </row>
    <row r="68" spans="1:11" s="3" customFormat="1" ht="14.4">
      <c r="A68" s="35" t="s">
        <v>43</v>
      </c>
      <c r="B68" s="33" t="s">
        <v>44</v>
      </c>
      <c r="C68" s="34">
        <f>C66-C67</f>
        <v>0</v>
      </c>
      <c r="D68" s="34">
        <f>D66-D67</f>
        <v>0</v>
      </c>
      <c r="E68" s="37">
        <f t="shared" si="5"/>
        <v>0</v>
      </c>
      <c r="F68" s="2"/>
      <c r="G68" s="67"/>
      <c r="H68" s="79"/>
    </row>
    <row r="69" spans="1:11" s="3" customFormat="1">
      <c r="A69" s="35"/>
      <c r="B69" s="33"/>
      <c r="C69" s="48"/>
      <c r="D69" s="48"/>
      <c r="E69" s="37"/>
      <c r="F69" s="2"/>
      <c r="G69" s="28"/>
      <c r="H69" s="28"/>
    </row>
    <row r="70" spans="1:11" s="3" customFormat="1" ht="14.4">
      <c r="A70" s="35" t="s">
        <v>45</v>
      </c>
      <c r="B70" s="33" t="s">
        <v>46</v>
      </c>
      <c r="C70" s="47">
        <f>C43+C50+C57+C59+C60+C68</f>
        <v>0</v>
      </c>
      <c r="D70" s="47">
        <f>D43+D50+D57+D59+D60+D68</f>
        <v>0</v>
      </c>
      <c r="E70" s="37">
        <f t="shared" si="5"/>
        <v>0</v>
      </c>
      <c r="F70" s="2"/>
      <c r="G70" s="80"/>
      <c r="H70" s="68"/>
    </row>
    <row r="71" spans="1:11" s="3" customFormat="1">
      <c r="A71" s="35"/>
      <c r="B71" s="81"/>
      <c r="C71" s="48"/>
      <c r="D71" s="48"/>
      <c r="E71" s="37"/>
      <c r="F71" s="2"/>
      <c r="G71" s="28"/>
      <c r="H71" s="28"/>
    </row>
    <row r="72" spans="1:11" s="3" customFormat="1" ht="14.4">
      <c r="A72" s="35" t="s">
        <v>47</v>
      </c>
      <c r="B72" s="33" t="s">
        <v>48</v>
      </c>
      <c r="C72" s="34"/>
      <c r="D72" s="34"/>
      <c r="E72" s="37">
        <f t="shared" si="5"/>
        <v>0</v>
      </c>
      <c r="F72" s="24"/>
      <c r="G72" s="82"/>
      <c r="H72" s="83"/>
    </row>
    <row r="73" spans="1:11" s="3" customFormat="1">
      <c r="A73" s="35"/>
      <c r="B73" s="81"/>
      <c r="C73" s="48"/>
      <c r="D73" s="48"/>
      <c r="E73" s="37"/>
      <c r="F73" s="2"/>
      <c r="G73" s="28"/>
      <c r="H73" s="28"/>
      <c r="I73" s="28"/>
    </row>
    <row r="74" spans="1:11" s="3" customFormat="1">
      <c r="A74" s="35" t="s">
        <v>49</v>
      </c>
      <c r="B74" s="33" t="s">
        <v>50</v>
      </c>
      <c r="C74" s="37">
        <f>C70+C72</f>
        <v>0</v>
      </c>
      <c r="D74" s="37">
        <f>D70+D72</f>
        <v>0</v>
      </c>
      <c r="E74" s="37">
        <f>D74+C74</f>
        <v>0</v>
      </c>
      <c r="F74" s="2"/>
      <c r="G74" s="28"/>
      <c r="H74" s="28"/>
      <c r="I74" s="28"/>
    </row>
    <row r="75" spans="1:11" s="3" customFormat="1">
      <c r="A75" s="35"/>
      <c r="B75" s="33" t="s">
        <v>93</v>
      </c>
      <c r="C75" s="48"/>
      <c r="D75" s="48"/>
      <c r="E75" s="37">
        <f>D75+C75</f>
        <v>0</v>
      </c>
      <c r="F75" s="2"/>
      <c r="G75" s="28"/>
      <c r="H75" s="28"/>
      <c r="I75" s="28"/>
    </row>
    <row r="76" spans="1:11" s="3" customFormat="1" ht="13.8" thickBot="1">
      <c r="A76" s="84" t="s">
        <v>51</v>
      </c>
      <c r="B76" s="85" t="s">
        <v>64</v>
      </c>
      <c r="C76" s="86"/>
      <c r="D76" s="86"/>
      <c r="E76" s="37">
        <f>D76+C76</f>
        <v>0</v>
      </c>
      <c r="F76" s="2"/>
      <c r="G76" s="28"/>
      <c r="H76" s="28"/>
      <c r="I76" s="28"/>
    </row>
    <row r="77" spans="1:11" s="3" customFormat="1" ht="30.75" customHeight="1">
      <c r="A77" s="143" t="s">
        <v>56</v>
      </c>
      <c r="B77" s="144"/>
      <c r="C77" s="87">
        <f>C6+C33-C67-C74</f>
        <v>0</v>
      </c>
      <c r="D77" s="87">
        <f>D6+D33-D67-D74</f>
        <v>0</v>
      </c>
      <c r="E77" s="88">
        <f>(E6+E33)-(E67+E74)</f>
        <v>0</v>
      </c>
      <c r="F77" s="2"/>
      <c r="G77" s="28"/>
      <c r="H77" s="28"/>
      <c r="I77" s="28"/>
    </row>
    <row r="78" spans="1:11" s="117" customFormat="1" ht="37.799999999999997" customHeight="1">
      <c r="A78" s="113"/>
      <c r="B78" s="113" t="s">
        <v>104</v>
      </c>
      <c r="C78" s="114" t="e">
        <f>(C43+C59+C50)/(C43+C59+C68+C50+C72)</f>
        <v>#DIV/0!</v>
      </c>
      <c r="D78" s="114" t="e">
        <f t="shared" ref="D78:E78" si="35">(D43+D59+D50)/(D43+D59+D68+D50+D72)</f>
        <v>#DIV/0!</v>
      </c>
      <c r="E78" s="114" t="e">
        <f t="shared" si="35"/>
        <v>#DIV/0!</v>
      </c>
      <c r="F78" s="115"/>
      <c r="G78" s="116"/>
      <c r="H78" s="116"/>
      <c r="I78" s="116"/>
    </row>
    <row r="79" spans="1:11" s="117" customFormat="1" ht="42" customHeight="1">
      <c r="A79" s="113"/>
      <c r="B79" s="113" t="s">
        <v>105</v>
      </c>
      <c r="C79" s="114" t="e">
        <f>(C43+C59+C50)/(C43+C59+C72+C66+C50)</f>
        <v>#DIV/0!</v>
      </c>
      <c r="D79" s="114" t="e">
        <f t="shared" ref="D79:E79" si="36">(D43+D59+D50)/(D43+D59+D72+D66+D50)</f>
        <v>#DIV/0!</v>
      </c>
      <c r="E79" s="114" t="e">
        <f t="shared" si="36"/>
        <v>#DIV/0!</v>
      </c>
      <c r="F79" s="118"/>
      <c r="G79" s="116"/>
      <c r="H79" s="116"/>
      <c r="I79" s="116"/>
    </row>
    <row r="80" spans="1:11" s="120" customFormat="1" ht="16.2" customHeight="1">
      <c r="A80" s="113"/>
      <c r="B80" s="119" t="s">
        <v>106</v>
      </c>
      <c r="C80" s="114" t="e">
        <f>C59/C35</f>
        <v>#DIV/0!</v>
      </c>
      <c r="D80" s="114" t="e">
        <f t="shared" ref="D80:E80" si="37">D59/D35</f>
        <v>#DIV/0!</v>
      </c>
      <c r="E80" s="114" t="e">
        <f t="shared" si="37"/>
        <v>#DIV/0!</v>
      </c>
      <c r="F80" s="118"/>
      <c r="G80" s="116"/>
      <c r="H80" s="116"/>
      <c r="I80" s="116"/>
      <c r="J80" s="117"/>
      <c r="K80" s="117"/>
    </row>
    <row r="81" spans="1:11" s="120" customFormat="1" ht="16.2" customHeight="1">
      <c r="A81" s="113"/>
      <c r="B81" s="119" t="s">
        <v>107</v>
      </c>
      <c r="C81" s="114" t="e">
        <f>D66/E66</f>
        <v>#DIV/0!</v>
      </c>
      <c r="D81" s="114"/>
      <c r="E81" s="114"/>
      <c r="F81" s="118"/>
      <c r="G81" s="116"/>
      <c r="H81" s="116"/>
      <c r="I81" s="116"/>
      <c r="J81" s="117"/>
      <c r="K81" s="117"/>
    </row>
    <row r="82" spans="1:11" s="120" customFormat="1" ht="16.2" customHeight="1">
      <c r="A82" s="113"/>
      <c r="B82" s="119" t="s">
        <v>102</v>
      </c>
      <c r="C82" s="121" t="e">
        <f>C26/C35</f>
        <v>#DIV/0!</v>
      </c>
      <c r="D82" s="121" t="e">
        <f t="shared" ref="D82:E82" si="38">D26/D35</f>
        <v>#DIV/0!</v>
      </c>
      <c r="E82" s="121" t="e">
        <f t="shared" si="38"/>
        <v>#DIV/0!</v>
      </c>
      <c r="F82" s="118"/>
      <c r="G82" s="116"/>
      <c r="H82" s="116"/>
      <c r="I82" s="116"/>
      <c r="J82" s="117"/>
      <c r="K82" s="117"/>
    </row>
    <row r="83" spans="1:11" s="120" customFormat="1" ht="16.2" customHeight="1">
      <c r="A83" s="113"/>
      <c r="B83" s="119" t="s">
        <v>108</v>
      </c>
      <c r="C83" s="121" t="e">
        <f>(C43+C50+C59)/(C6+C33)</f>
        <v>#DIV/0!</v>
      </c>
      <c r="D83" s="121" t="e">
        <f t="shared" ref="D83:E83" si="39">(D43+D50+D59)/(D6+D33)</f>
        <v>#DIV/0!</v>
      </c>
      <c r="E83" s="121" t="e">
        <f t="shared" si="39"/>
        <v>#DIV/0!</v>
      </c>
      <c r="F83" s="118"/>
      <c r="G83" s="116"/>
      <c r="H83" s="116"/>
      <c r="I83" s="116"/>
      <c r="J83" s="117"/>
      <c r="K83" s="117"/>
    </row>
    <row r="84" spans="1:11" ht="82.2" customHeight="1">
      <c r="A84" s="145" t="s">
        <v>57</v>
      </c>
      <c r="B84" s="146"/>
      <c r="C84" s="146"/>
      <c r="D84" s="146"/>
      <c r="E84" s="146"/>
    </row>
    <row r="85" spans="1:11">
      <c r="A85" s="93"/>
    </row>
    <row r="86" spans="1:11" s="95" customFormat="1" ht="19.5" customHeight="1">
      <c r="A86" s="94" t="s">
        <v>62</v>
      </c>
      <c r="B86" s="18"/>
      <c r="F86" s="2"/>
      <c r="G86" s="28"/>
      <c r="H86" s="28"/>
      <c r="I86" s="28"/>
      <c r="J86" s="5"/>
      <c r="K86" s="5"/>
    </row>
    <row r="87" spans="1:11" s="95" customFormat="1" ht="19.5" customHeight="1">
      <c r="A87" s="94"/>
      <c r="B87" s="18"/>
      <c r="F87" s="2"/>
      <c r="G87" s="28"/>
      <c r="H87" s="28"/>
      <c r="I87" s="28"/>
      <c r="J87" s="5"/>
      <c r="K87" s="5"/>
    </row>
    <row r="88" spans="1:11" s="95" customFormat="1" ht="19.5" customHeight="1">
      <c r="A88" s="94"/>
      <c r="B88" s="18"/>
      <c r="F88" s="2"/>
      <c r="G88" s="28"/>
      <c r="H88" s="28"/>
      <c r="I88" s="28"/>
      <c r="J88" s="5"/>
      <c r="K88" s="5"/>
    </row>
    <row r="89" spans="1:11" s="95" customFormat="1" ht="19.5" customHeight="1">
      <c r="A89" s="94"/>
      <c r="B89" s="18"/>
      <c r="F89" s="2"/>
      <c r="G89" s="28"/>
      <c r="H89" s="28"/>
      <c r="I89" s="28"/>
      <c r="J89" s="5"/>
      <c r="K89" s="5"/>
    </row>
    <row r="90" spans="1:11" s="95" customFormat="1" ht="19.5" customHeight="1">
      <c r="A90" s="94"/>
      <c r="B90" s="18"/>
      <c r="F90" s="2"/>
      <c r="G90" s="28"/>
      <c r="H90" s="28"/>
      <c r="I90" s="28"/>
      <c r="J90" s="5"/>
      <c r="K90" s="5"/>
    </row>
    <row r="91" spans="1:11" s="95" customFormat="1" ht="19.5" customHeight="1">
      <c r="A91" s="94"/>
      <c r="B91" s="18"/>
      <c r="F91" s="2"/>
      <c r="G91" s="28"/>
      <c r="H91" s="28"/>
      <c r="I91" s="28"/>
      <c r="J91" s="5"/>
      <c r="K91" s="5"/>
    </row>
    <row r="92" spans="1:11" s="95" customFormat="1" ht="19.5" customHeight="1">
      <c r="A92" s="94"/>
      <c r="B92" s="18"/>
      <c r="F92" s="2"/>
      <c r="G92" s="28"/>
      <c r="H92" s="28"/>
      <c r="I92" s="28"/>
      <c r="J92" s="5"/>
      <c r="K92" s="5"/>
    </row>
    <row r="93" spans="1:11" s="95" customFormat="1" ht="19.5" customHeight="1">
      <c r="A93" s="94"/>
      <c r="B93" s="1" t="s">
        <v>65</v>
      </c>
      <c r="C93" s="95" t="e">
        <f>(C74-C68)/C74</f>
        <v>#DIV/0!</v>
      </c>
      <c r="D93" s="1" t="s">
        <v>66</v>
      </c>
      <c r="E93" s="95" t="e">
        <f>(D74-D68)/D74</f>
        <v>#DIV/0!</v>
      </c>
      <c r="F93" s="2"/>
      <c r="G93" s="28"/>
      <c r="H93" s="28"/>
      <c r="I93" s="28"/>
      <c r="J93" s="5"/>
      <c r="K93" s="5"/>
    </row>
    <row r="94" spans="1:11" ht="68.25" customHeight="1">
      <c r="A94" s="147" t="s">
        <v>52</v>
      </c>
      <c r="B94" s="147"/>
      <c r="C94" s="147"/>
      <c r="D94" s="147"/>
      <c r="E94" s="147"/>
    </row>
    <row r="95" spans="1:11" ht="25.5" customHeight="1"/>
    <row r="96" spans="1:11" ht="18.75" customHeight="1">
      <c r="A96" s="96" t="s">
        <v>53</v>
      </c>
    </row>
  </sheetData>
  <mergeCells count="3">
    <mergeCell ref="A77:B77"/>
    <mergeCell ref="A84:E84"/>
    <mergeCell ref="A94:E94"/>
  </mergeCells>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2006-1</vt:lpstr>
      <vt:lpstr>2007-1</vt:lpstr>
      <vt:lpstr>2008-1</vt:lpstr>
      <vt:lpstr>2009-1</vt:lpstr>
      <vt:lpstr>2010-1</vt:lpstr>
      <vt:lpstr>2011-1</vt:lpstr>
      <vt:lpstr>2012-1</vt:lpstr>
      <vt:lpstr>2006-2</vt:lpstr>
      <vt:lpstr>2007-2</vt:lpstr>
      <vt:lpstr>2008-2</vt:lpstr>
      <vt:lpstr>2009-2</vt:lpstr>
      <vt:lpstr>2010-2</vt:lpstr>
      <vt:lpstr>2011-2</vt:lpstr>
      <vt:lpstr>2012-2</vt:lpstr>
      <vt:lpstr>2006-3</vt:lpstr>
      <vt:lpstr>2007-3</vt:lpstr>
      <vt:lpstr>2008-3</vt:lpstr>
      <vt:lpstr>2009-3</vt:lpstr>
      <vt:lpstr>2010-3</vt:lpstr>
      <vt:lpstr>2011-3</vt:lpstr>
      <vt:lpstr>2012-3</vt:lpstr>
      <vt:lpstr>all</vt:lpstr>
      <vt:lpstr>Notes</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2013-05-24T01:50:30Z</dcterms:modified>
</cp:coreProperties>
</file>