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isa\Reader\"/>
    </mc:Choice>
  </mc:AlternateContent>
  <bookViews>
    <workbookView xWindow="120" yWindow="48" windowWidth="15180" windowHeight="5220" tabRatio="625" firstSheet="18" activeTab="78"/>
  </bookViews>
  <sheets>
    <sheet name="2006-a" sheetId="125" state="hidden" r:id="rId1"/>
    <sheet name="2007-a" sheetId="126" state="hidden" r:id="rId2"/>
    <sheet name="2008-a" sheetId="127" state="hidden" r:id="rId3"/>
    <sheet name="2009-a" sheetId="128" state="hidden" r:id="rId4"/>
    <sheet name="2010-a" sheetId="129" state="hidden" r:id="rId5"/>
    <sheet name="2011-a" sheetId="130" state="hidden" r:id="rId6"/>
    <sheet name="2012-a" sheetId="131" state="hidden" r:id="rId7"/>
    <sheet name="2013-a" sheetId="132" state="hidden" r:id="rId8"/>
    <sheet name="2014-a" sheetId="133" state="hidden" r:id="rId9"/>
    <sheet name="2006-1" sheetId="23" state="hidden" r:id="rId10"/>
    <sheet name="2007-1" sheetId="24" state="hidden" r:id="rId11"/>
    <sheet name="2008-1" sheetId="25" state="hidden" r:id="rId12"/>
    <sheet name="2009-1" sheetId="8" state="hidden" r:id="rId13"/>
    <sheet name="2010-1" sheetId="7" state="hidden" r:id="rId14"/>
    <sheet name="2011-1" sheetId="6" state="hidden" r:id="rId15"/>
    <sheet name="2012-1" sheetId="1" state="hidden" r:id="rId16"/>
    <sheet name="2013-1" sheetId="10" state="hidden" r:id="rId17"/>
    <sheet name="2014-1" sheetId="34" state="hidden" r:id="rId18"/>
    <sheet name="2006-2" sheetId="26" r:id="rId19"/>
    <sheet name="2007-2" sheetId="27" r:id="rId20"/>
    <sheet name="2008-2" sheetId="28" r:id="rId21"/>
    <sheet name="2009-2" sheetId="17" state="hidden" r:id="rId22"/>
    <sheet name="2010-2" sheetId="11" state="hidden" r:id="rId23"/>
    <sheet name="2011-2" sheetId="13" state="hidden" r:id="rId24"/>
    <sheet name="2012-2" sheetId="14" state="hidden" r:id="rId25"/>
    <sheet name="2013-2" sheetId="16" state="hidden" r:id="rId26"/>
    <sheet name="2014-2" sheetId="35" state="hidden" r:id="rId27"/>
    <sheet name="2006-3" sheetId="29" r:id="rId28"/>
    <sheet name="2007-3" sheetId="30" r:id="rId29"/>
    <sheet name="2008-3" sheetId="31" state="hidden" r:id="rId30"/>
    <sheet name="2009-3" sheetId="18" state="hidden" r:id="rId31"/>
    <sheet name="2010-3" sheetId="19" state="hidden" r:id="rId32"/>
    <sheet name="2011-3" sheetId="20" state="hidden" r:id="rId33"/>
    <sheet name="2012-3" sheetId="22" state="hidden" r:id="rId34"/>
    <sheet name="2013-3" sheetId="21" state="hidden" r:id="rId35"/>
    <sheet name="2014-3" sheetId="36" state="hidden" r:id="rId36"/>
    <sheet name="2006-4" sheetId="37" state="hidden" r:id="rId37"/>
    <sheet name="2007-4" sheetId="38" state="hidden" r:id="rId38"/>
    <sheet name="2008-4" sheetId="39" state="hidden" r:id="rId39"/>
    <sheet name="2009-4" sheetId="40" state="hidden" r:id="rId40"/>
    <sheet name="2010-4" sheetId="41" state="hidden" r:id="rId41"/>
    <sheet name="2011-4" sheetId="42" state="hidden" r:id="rId42"/>
    <sheet name="2012-4" sheetId="43" state="hidden" r:id="rId43"/>
    <sheet name="2013-4" sheetId="44" state="hidden" r:id="rId44"/>
    <sheet name="2014-4" sheetId="45" state="hidden" r:id="rId45"/>
    <sheet name="2006-5" sheetId="50" state="hidden" r:id="rId46"/>
    <sheet name="2007-5" sheetId="51" state="hidden" r:id="rId47"/>
    <sheet name="2008-5" sheetId="52" state="hidden" r:id="rId48"/>
    <sheet name="2009-5" sheetId="53" state="hidden" r:id="rId49"/>
    <sheet name="2010-5" sheetId="54" state="hidden" r:id="rId50"/>
    <sheet name="2011-5" sheetId="55" state="hidden" r:id="rId51"/>
    <sheet name="2012-5" sheetId="56" state="hidden" r:id="rId52"/>
    <sheet name="2013-5" sheetId="57" state="hidden" r:id="rId53"/>
    <sheet name="2014-5" sheetId="58" state="hidden" r:id="rId54"/>
    <sheet name="2006-6" sheetId="59" state="hidden" r:id="rId55"/>
    <sheet name="2007-6" sheetId="60" state="hidden" r:id="rId56"/>
    <sheet name="2008-6" sheetId="61" state="hidden" r:id="rId57"/>
    <sheet name="2009-6" sheetId="62" state="hidden" r:id="rId58"/>
    <sheet name="2010-6" sheetId="63" state="hidden" r:id="rId59"/>
    <sheet name="2011-6" sheetId="64" state="hidden" r:id="rId60"/>
    <sheet name="2012-6" sheetId="65" state="hidden" r:id="rId61"/>
    <sheet name="2013-6" sheetId="66" state="hidden" r:id="rId62"/>
    <sheet name="2014-6" sheetId="67" state="hidden" r:id="rId63"/>
    <sheet name="2006-7" sheetId="71" state="hidden" r:id="rId64"/>
    <sheet name="2007-7" sheetId="72" state="hidden" r:id="rId65"/>
    <sheet name="2008-7" sheetId="73" state="hidden" r:id="rId66"/>
    <sheet name="2009-7" sheetId="74" state="hidden" r:id="rId67"/>
    <sheet name="2010-7" sheetId="75" state="hidden" r:id="rId68"/>
    <sheet name="2011-7" sheetId="76" state="hidden" r:id="rId69"/>
    <sheet name="2012-7" sheetId="77" state="hidden" r:id="rId70"/>
    <sheet name="2013-7" sheetId="78" state="hidden" r:id="rId71"/>
    <sheet name="2014-7" sheetId="79" state="hidden" r:id="rId72"/>
    <sheet name="2006-8" sheetId="80" r:id="rId73"/>
    <sheet name="2007-8" sheetId="81" r:id="rId74"/>
    <sheet name="2008-8" sheetId="82" state="hidden" r:id="rId75"/>
    <sheet name="2009-8" sheetId="83" r:id="rId76"/>
    <sheet name="2010-8" sheetId="84" r:id="rId77"/>
    <sheet name="2011-8" sheetId="85" state="hidden" r:id="rId78"/>
    <sheet name="2012-8" sheetId="86" r:id="rId79"/>
    <sheet name="2013-8" sheetId="87" state="hidden" r:id="rId80"/>
    <sheet name="2014-8" sheetId="88" state="hidden" r:id="rId81"/>
    <sheet name="2006-9" sheetId="89" state="hidden" r:id="rId82"/>
    <sheet name="2007-9" sheetId="90" state="hidden" r:id="rId83"/>
    <sheet name="2008-9" sheetId="91" state="hidden" r:id="rId84"/>
    <sheet name="2009-9" sheetId="92" state="hidden" r:id="rId85"/>
    <sheet name="2010-9" sheetId="93" state="hidden" r:id="rId86"/>
    <sheet name="2011-9" sheetId="94" state="hidden" r:id="rId87"/>
    <sheet name="2012-9" sheetId="95" state="hidden" r:id="rId88"/>
    <sheet name="2013-9" sheetId="96" state="hidden" r:id="rId89"/>
    <sheet name="2014-9" sheetId="97" state="hidden" r:id="rId90"/>
    <sheet name="2006-10" sheetId="98" state="hidden" r:id="rId91"/>
    <sheet name="2007-10" sheetId="99" state="hidden" r:id="rId92"/>
    <sheet name="2008-10" sheetId="100" state="hidden" r:id="rId93"/>
    <sheet name="2009-10" sheetId="101" state="hidden" r:id="rId94"/>
    <sheet name="2010-10" sheetId="102" state="hidden" r:id="rId95"/>
    <sheet name="2011-10" sheetId="103" state="hidden" r:id="rId96"/>
    <sheet name="2012-10" sheetId="104" state="hidden" r:id="rId97"/>
    <sheet name="2013-10" sheetId="105" state="hidden" r:id="rId98"/>
    <sheet name="2014-10" sheetId="106" state="hidden" r:id="rId99"/>
    <sheet name="2006-11" sheetId="107" state="hidden" r:id="rId100"/>
    <sheet name="2007-11" sheetId="108" state="hidden" r:id="rId101"/>
    <sheet name="2008-11" sheetId="109" state="hidden" r:id="rId102"/>
    <sheet name="2009-11" sheetId="110" state="hidden" r:id="rId103"/>
    <sheet name="2010-11" sheetId="111" state="hidden" r:id="rId104"/>
    <sheet name="2011-11" sheetId="112" state="hidden" r:id="rId105"/>
    <sheet name="2012-11" sheetId="113" state="hidden" r:id="rId106"/>
    <sheet name="2013-11" sheetId="114" state="hidden" r:id="rId107"/>
    <sheet name="2014-11" sheetId="115" state="hidden" r:id="rId108"/>
    <sheet name="2006-12" sheetId="116" state="hidden" r:id="rId109"/>
    <sheet name="2007-12" sheetId="117" state="hidden" r:id="rId110"/>
    <sheet name="2008-12" sheetId="118" state="hidden" r:id="rId111"/>
    <sheet name="2009-12" sheetId="119" state="hidden" r:id="rId112"/>
    <sheet name="2010-12" sheetId="120" state="hidden" r:id="rId113"/>
    <sheet name="2011-12" sheetId="121" state="hidden" r:id="rId114"/>
    <sheet name="2012-12" sheetId="122" state="hidden" r:id="rId115"/>
    <sheet name="2013-12" sheetId="123" state="hidden" r:id="rId116"/>
    <sheet name="2014-12" sheetId="124" state="hidden" r:id="rId117"/>
    <sheet name="template" sheetId="3" state="hidden" r:id="rId118"/>
    <sheet name="sn" sheetId="5" state="hidden" r:id="rId119"/>
    <sheet name="all" sheetId="9" r:id="rId120"/>
    <sheet name="sources" sheetId="135" r:id="rId121"/>
    <sheet name="population" sheetId="134" r:id="rId122"/>
  </sheets>
  <calcPr calcId="152511"/>
</workbook>
</file>

<file path=xl/calcChain.xml><?xml version="1.0" encoding="utf-8"?>
<calcChain xmlns="http://schemas.openxmlformats.org/spreadsheetml/2006/main">
  <c r="C52" i="9" l="1"/>
  <c r="D52" i="9"/>
  <c r="E52" i="9"/>
  <c r="F52" i="9"/>
  <c r="G52" i="9"/>
  <c r="H52" i="9"/>
  <c r="I52" i="9"/>
  <c r="J52" i="9"/>
  <c r="K52" i="9"/>
  <c r="B78" i="9"/>
  <c r="K69" i="84"/>
  <c r="E76" i="73"/>
  <c r="E75" i="73"/>
  <c r="E72" i="73"/>
  <c r="E67" i="73"/>
  <c r="D66" i="73"/>
  <c r="C66" i="73"/>
  <c r="C68" i="73" s="1"/>
  <c r="F65" i="73"/>
  <c r="E65" i="73"/>
  <c r="F64" i="73"/>
  <c r="E64" i="73"/>
  <c r="F63" i="73"/>
  <c r="E63" i="73"/>
  <c r="F62" i="73"/>
  <c r="E62" i="73"/>
  <c r="E60" i="73"/>
  <c r="E59" i="73"/>
  <c r="E57" i="73"/>
  <c r="H55" i="73" s="1"/>
  <c r="D57" i="73"/>
  <c r="C57" i="73"/>
  <c r="G56" i="73"/>
  <c r="F56" i="73"/>
  <c r="E56" i="73"/>
  <c r="G55" i="73"/>
  <c r="F55" i="73"/>
  <c r="E55" i="73"/>
  <c r="G54" i="73"/>
  <c r="F54" i="73"/>
  <c r="E54" i="73"/>
  <c r="G53" i="73"/>
  <c r="F53" i="73"/>
  <c r="E53" i="73"/>
  <c r="D50" i="73"/>
  <c r="G49" i="73" s="1"/>
  <c r="C50" i="73"/>
  <c r="F49" i="73"/>
  <c r="E49" i="73"/>
  <c r="F48" i="73"/>
  <c r="E48" i="73"/>
  <c r="F47" i="73"/>
  <c r="E47" i="73"/>
  <c r="F46" i="73"/>
  <c r="E46" i="73"/>
  <c r="D43" i="73"/>
  <c r="C43" i="73"/>
  <c r="E42" i="73"/>
  <c r="E41" i="73"/>
  <c r="E40" i="73"/>
  <c r="E39" i="73"/>
  <c r="E34" i="73"/>
  <c r="E32" i="73"/>
  <c r="H30" i="73" s="1"/>
  <c r="D32" i="73"/>
  <c r="C32" i="73"/>
  <c r="G31" i="73"/>
  <c r="F31" i="73"/>
  <c r="E31" i="73"/>
  <c r="G30" i="73"/>
  <c r="F30" i="73"/>
  <c r="E30" i="73"/>
  <c r="G29" i="73"/>
  <c r="F29" i="73"/>
  <c r="E29" i="73"/>
  <c r="G28" i="73"/>
  <c r="F28" i="73"/>
  <c r="E28" i="73"/>
  <c r="D26" i="73"/>
  <c r="E26" i="73" s="1"/>
  <c r="C26" i="73"/>
  <c r="F25" i="73"/>
  <c r="E25" i="73"/>
  <c r="F24" i="73"/>
  <c r="E24" i="73"/>
  <c r="F23" i="73"/>
  <c r="E23" i="73"/>
  <c r="F22" i="73"/>
  <c r="E22" i="73"/>
  <c r="D20" i="73"/>
  <c r="E20" i="73" s="1"/>
  <c r="C20" i="73"/>
  <c r="F18" i="73" s="1"/>
  <c r="E19" i="73"/>
  <c r="H19" i="73" s="1"/>
  <c r="E18" i="73"/>
  <c r="H18" i="73" s="1"/>
  <c r="E17" i="73"/>
  <c r="H17" i="73" s="1"/>
  <c r="E16" i="73"/>
  <c r="H16" i="73" s="1"/>
  <c r="D14" i="73"/>
  <c r="D33" i="73" s="1"/>
  <c r="C14" i="73"/>
  <c r="F13" i="73" s="1"/>
  <c r="G13" i="73"/>
  <c r="E13" i="73"/>
  <c r="G12" i="73"/>
  <c r="E12" i="73"/>
  <c r="G11" i="73"/>
  <c r="E11" i="73"/>
  <c r="G10" i="73"/>
  <c r="E10" i="73"/>
  <c r="E6" i="73"/>
  <c r="D78" i="72"/>
  <c r="E76" i="72"/>
  <c r="E75" i="72"/>
  <c r="D74" i="72"/>
  <c r="E72" i="72"/>
  <c r="D70" i="72"/>
  <c r="D68" i="72"/>
  <c r="C68" i="72"/>
  <c r="E67" i="72"/>
  <c r="D66" i="72"/>
  <c r="E66" i="72" s="1"/>
  <c r="C66" i="72"/>
  <c r="F65" i="72" s="1"/>
  <c r="E65" i="72"/>
  <c r="H64" i="72"/>
  <c r="E64" i="72"/>
  <c r="E63" i="72"/>
  <c r="H62" i="72"/>
  <c r="E62" i="72"/>
  <c r="E60" i="72"/>
  <c r="E59" i="72"/>
  <c r="D57" i="72"/>
  <c r="C57" i="72"/>
  <c r="E56" i="72"/>
  <c r="E55" i="72"/>
  <c r="E54" i="72"/>
  <c r="E53" i="72"/>
  <c r="D50" i="72"/>
  <c r="C50" i="72"/>
  <c r="E49" i="72"/>
  <c r="E48" i="72"/>
  <c r="E47" i="72"/>
  <c r="E46" i="72"/>
  <c r="E43" i="72"/>
  <c r="D43" i="72"/>
  <c r="D79" i="72" s="1"/>
  <c r="C43" i="72"/>
  <c r="G42" i="72"/>
  <c r="E42" i="72"/>
  <c r="G41" i="72"/>
  <c r="E41" i="72"/>
  <c r="H40" i="72"/>
  <c r="G40" i="72"/>
  <c r="E40" i="72"/>
  <c r="H39" i="72"/>
  <c r="G39" i="72"/>
  <c r="E39" i="72"/>
  <c r="E34" i="72"/>
  <c r="D32" i="72"/>
  <c r="C32" i="72"/>
  <c r="F31" i="72" s="1"/>
  <c r="E31" i="72"/>
  <c r="E30" i="72"/>
  <c r="E29" i="72"/>
  <c r="E28" i="72"/>
  <c r="D26" i="72"/>
  <c r="C26" i="72"/>
  <c r="E25" i="72"/>
  <c r="E24" i="72"/>
  <c r="E23" i="72"/>
  <c r="E22" i="72"/>
  <c r="E20" i="72"/>
  <c r="D20" i="72"/>
  <c r="C20" i="72"/>
  <c r="F19" i="72" s="1"/>
  <c r="G19" i="72"/>
  <c r="E19" i="72"/>
  <c r="G18" i="72"/>
  <c r="E18" i="72"/>
  <c r="H17" i="72"/>
  <c r="G17" i="72"/>
  <c r="E17" i="72"/>
  <c r="H16" i="72"/>
  <c r="G16" i="72"/>
  <c r="E16" i="72"/>
  <c r="D14" i="72"/>
  <c r="G13" i="72" s="1"/>
  <c r="C14" i="72"/>
  <c r="C33" i="72" s="1"/>
  <c r="C35" i="72" s="1"/>
  <c r="F13" i="72"/>
  <c r="E13" i="72"/>
  <c r="G12" i="72"/>
  <c r="F12" i="72"/>
  <c r="E12" i="72"/>
  <c r="G11" i="72"/>
  <c r="F11" i="72"/>
  <c r="E11" i="72"/>
  <c r="F10" i="72"/>
  <c r="E10" i="72"/>
  <c r="E6" i="72"/>
  <c r="K68" i="75"/>
  <c r="J69" i="75"/>
  <c r="I69" i="75"/>
  <c r="H65" i="73" l="1"/>
  <c r="H23" i="73"/>
  <c r="H62" i="73"/>
  <c r="H64" i="73"/>
  <c r="D35" i="73"/>
  <c r="H63" i="73"/>
  <c r="H25" i="73"/>
  <c r="H22" i="73"/>
  <c r="H24" i="73"/>
  <c r="F17" i="73"/>
  <c r="F19" i="73"/>
  <c r="G22" i="73"/>
  <c r="G25" i="73"/>
  <c r="H29" i="73"/>
  <c r="H31" i="73"/>
  <c r="F40" i="73"/>
  <c r="F42" i="73"/>
  <c r="G46" i="73"/>
  <c r="G48" i="73"/>
  <c r="E50" i="73"/>
  <c r="H49" i="73" s="1"/>
  <c r="H54" i="73"/>
  <c r="H56" i="73"/>
  <c r="G62" i="73"/>
  <c r="G65" i="73"/>
  <c r="E66" i="73"/>
  <c r="C70" i="73"/>
  <c r="C74" i="73" s="1"/>
  <c r="C93" i="73" s="1"/>
  <c r="C78" i="73"/>
  <c r="D79" i="73"/>
  <c r="E14" i="73"/>
  <c r="G66" i="73"/>
  <c r="D68" i="73"/>
  <c r="E68" i="73" s="1"/>
  <c r="D83" i="73"/>
  <c r="C79" i="73"/>
  <c r="F16" i="73"/>
  <c r="G23" i="73"/>
  <c r="G24" i="73"/>
  <c r="H28" i="73"/>
  <c r="C33" i="73"/>
  <c r="F39" i="73"/>
  <c r="F41" i="73"/>
  <c r="G47" i="73"/>
  <c r="H53" i="73"/>
  <c r="G63" i="73"/>
  <c r="G64" i="73"/>
  <c r="F10" i="73"/>
  <c r="F11" i="73"/>
  <c r="F12" i="73"/>
  <c r="G16" i="73"/>
  <c r="G17" i="73"/>
  <c r="G18" i="73"/>
  <c r="G19" i="73"/>
  <c r="G39" i="73"/>
  <c r="G40" i="73"/>
  <c r="G41" i="73"/>
  <c r="G42" i="73"/>
  <c r="E43" i="73"/>
  <c r="H41" i="73" s="1"/>
  <c r="D70" i="73"/>
  <c r="C82" i="72"/>
  <c r="C80" i="72"/>
  <c r="H30" i="72"/>
  <c r="H53" i="72"/>
  <c r="F56" i="72"/>
  <c r="F55" i="72"/>
  <c r="F54" i="72"/>
  <c r="F53" i="72"/>
  <c r="E93" i="72"/>
  <c r="F28" i="72"/>
  <c r="F30" i="72"/>
  <c r="E32" i="72"/>
  <c r="H29" i="72" s="1"/>
  <c r="G31" i="72"/>
  <c r="G30" i="72"/>
  <c r="G29" i="72"/>
  <c r="G28" i="72"/>
  <c r="E57" i="72"/>
  <c r="H54" i="72" s="1"/>
  <c r="E68" i="72"/>
  <c r="G10" i="72"/>
  <c r="E14" i="72"/>
  <c r="H19" i="72"/>
  <c r="F25" i="72"/>
  <c r="F24" i="72"/>
  <c r="F23" i="72"/>
  <c r="F22" i="72"/>
  <c r="H31" i="72"/>
  <c r="D33" i="72"/>
  <c r="H42" i="72"/>
  <c r="F49" i="72"/>
  <c r="F48" i="72"/>
  <c r="F47" i="72"/>
  <c r="F46" i="72"/>
  <c r="F66" i="72"/>
  <c r="E70" i="72"/>
  <c r="C81" i="72"/>
  <c r="H18" i="72"/>
  <c r="E26" i="72"/>
  <c r="H23" i="72" s="1"/>
  <c r="F29" i="72"/>
  <c r="H41" i="72"/>
  <c r="C78" i="72"/>
  <c r="E50" i="72"/>
  <c r="H48" i="72" s="1"/>
  <c r="H63" i="72"/>
  <c r="H65" i="72"/>
  <c r="C77" i="72"/>
  <c r="C83" i="72"/>
  <c r="G53" i="72"/>
  <c r="G54" i="72"/>
  <c r="G55" i="72"/>
  <c r="G56" i="72"/>
  <c r="F62" i="72"/>
  <c r="F63" i="72"/>
  <c r="F64" i="72"/>
  <c r="C79" i="72"/>
  <c r="F16" i="72"/>
  <c r="F17" i="72"/>
  <c r="F18" i="72"/>
  <c r="G22" i="72"/>
  <c r="G23" i="72"/>
  <c r="G24" i="72"/>
  <c r="G25" i="72"/>
  <c r="F39" i="72"/>
  <c r="F40" i="72"/>
  <c r="F41" i="72"/>
  <c r="F42" i="72"/>
  <c r="G46" i="72"/>
  <c r="G47" i="72"/>
  <c r="G48" i="72"/>
  <c r="G49" i="72"/>
  <c r="G62" i="72"/>
  <c r="G63" i="72"/>
  <c r="G64" i="72"/>
  <c r="G65" i="72"/>
  <c r="C70" i="72"/>
  <c r="C74" i="72" s="1"/>
  <c r="C93" i="72" s="1"/>
  <c r="H48" i="73" l="1"/>
  <c r="C77" i="73"/>
  <c r="C35" i="73"/>
  <c r="H46" i="73"/>
  <c r="E33" i="73"/>
  <c r="F66" i="73"/>
  <c r="C83" i="73"/>
  <c r="D78" i="73"/>
  <c r="H47" i="73"/>
  <c r="D74" i="73"/>
  <c r="E70" i="73"/>
  <c r="E79" i="73"/>
  <c r="E78" i="73"/>
  <c r="E83" i="73"/>
  <c r="H13" i="73"/>
  <c r="H12" i="73"/>
  <c r="H11" i="73"/>
  <c r="H10" i="73"/>
  <c r="H66" i="73"/>
  <c r="C81" i="73"/>
  <c r="D82" i="73"/>
  <c r="D80" i="73"/>
  <c r="H40" i="73"/>
  <c r="H39" i="73"/>
  <c r="H42" i="73"/>
  <c r="E78" i="72"/>
  <c r="H24" i="72"/>
  <c r="H22" i="72"/>
  <c r="D77" i="72"/>
  <c r="G66" i="72"/>
  <c r="E33" i="72"/>
  <c r="D35" i="72"/>
  <c r="H13" i="72"/>
  <c r="H12" i="72"/>
  <c r="H11" i="72"/>
  <c r="H10" i="72"/>
  <c r="E83" i="72"/>
  <c r="H47" i="72"/>
  <c r="H49" i="72"/>
  <c r="D83" i="72"/>
  <c r="H28" i="72"/>
  <c r="H25" i="72"/>
  <c r="H56" i="72"/>
  <c r="H55" i="72"/>
  <c r="E79" i="72"/>
  <c r="E74" i="72"/>
  <c r="H46" i="72"/>
  <c r="C80" i="73" l="1"/>
  <c r="C82" i="73"/>
  <c r="E93" i="73"/>
  <c r="E74" i="73"/>
  <c r="E77" i="73" s="1"/>
  <c r="D77" i="73"/>
  <c r="E35" i="73"/>
  <c r="D82" i="72"/>
  <c r="D80" i="72"/>
  <c r="E35" i="72"/>
  <c r="E77" i="72"/>
  <c r="H66" i="72"/>
  <c r="C82" i="129"/>
  <c r="E82" i="73" l="1"/>
  <c r="E80" i="73"/>
  <c r="E80" i="72"/>
  <c r="E82" i="72"/>
  <c r="C66" i="13"/>
  <c r="D66" i="13"/>
  <c r="C32" i="23" l="1"/>
  <c r="C2" i="25"/>
  <c r="D65" i="1"/>
  <c r="C65" i="1"/>
  <c r="D65" i="10"/>
  <c r="C65" i="10"/>
  <c r="C3" i="9" l="1"/>
  <c r="D3" i="9"/>
  <c r="E3" i="9"/>
  <c r="F3" i="9"/>
  <c r="H3" i="9"/>
  <c r="J3" i="9"/>
  <c r="K3" i="9"/>
  <c r="I3" i="9"/>
  <c r="G3" i="9"/>
  <c r="G59" i="127"/>
  <c r="F59" i="127"/>
  <c r="F56" i="127"/>
  <c r="E76" i="133"/>
  <c r="E75" i="133"/>
  <c r="E72" i="133"/>
  <c r="E67" i="133"/>
  <c r="D66" i="133"/>
  <c r="D68" i="133" s="1"/>
  <c r="C66" i="133"/>
  <c r="F65" i="133"/>
  <c r="E65" i="133"/>
  <c r="G64" i="133"/>
  <c r="E64" i="133"/>
  <c r="G63" i="133"/>
  <c r="F63" i="133"/>
  <c r="E63" i="133"/>
  <c r="F62" i="133"/>
  <c r="E62" i="133"/>
  <c r="E60" i="133"/>
  <c r="E59" i="133"/>
  <c r="E57" i="133"/>
  <c r="D57" i="133"/>
  <c r="C57" i="133"/>
  <c r="G56" i="133"/>
  <c r="F56" i="133"/>
  <c r="E56" i="133"/>
  <c r="G55" i="133"/>
  <c r="F55" i="133"/>
  <c r="E55" i="133"/>
  <c r="G54" i="133"/>
  <c r="F54" i="133"/>
  <c r="E54" i="133"/>
  <c r="G53" i="133"/>
  <c r="F53" i="133"/>
  <c r="E53" i="133"/>
  <c r="D50" i="133"/>
  <c r="D79" i="133" s="1"/>
  <c r="C50" i="133"/>
  <c r="F48" i="133" s="1"/>
  <c r="F49" i="133"/>
  <c r="E49" i="133"/>
  <c r="G48" i="133"/>
  <c r="E48" i="133"/>
  <c r="G47" i="133"/>
  <c r="F47" i="133"/>
  <c r="E47" i="133"/>
  <c r="F46" i="133"/>
  <c r="E46" i="133"/>
  <c r="D43" i="133"/>
  <c r="C43" i="133"/>
  <c r="F42" i="133"/>
  <c r="E42" i="133"/>
  <c r="F41" i="133"/>
  <c r="E41" i="133"/>
  <c r="F40" i="133"/>
  <c r="E40" i="133"/>
  <c r="E39" i="133"/>
  <c r="E34" i="133"/>
  <c r="C33" i="133"/>
  <c r="E32" i="133"/>
  <c r="D32" i="133"/>
  <c r="C32" i="133"/>
  <c r="H31" i="133"/>
  <c r="G31" i="133"/>
  <c r="F31" i="133"/>
  <c r="E31" i="133"/>
  <c r="H30" i="133"/>
  <c r="G30" i="133"/>
  <c r="F30" i="133"/>
  <c r="E30" i="133"/>
  <c r="H29" i="133"/>
  <c r="G29" i="133"/>
  <c r="F29" i="133"/>
  <c r="E29" i="133"/>
  <c r="H28" i="133"/>
  <c r="G28" i="133"/>
  <c r="F28" i="133"/>
  <c r="E28" i="133"/>
  <c r="E26" i="133"/>
  <c r="D26" i="133"/>
  <c r="G24" i="133" s="1"/>
  <c r="C26" i="133"/>
  <c r="F25" i="133"/>
  <c r="E25" i="133"/>
  <c r="F24" i="133"/>
  <c r="E24" i="133"/>
  <c r="G23" i="133"/>
  <c r="F23" i="133"/>
  <c r="E23" i="133"/>
  <c r="F22" i="133"/>
  <c r="E22" i="133"/>
  <c r="D20" i="133"/>
  <c r="C20" i="133"/>
  <c r="F19" i="133" s="1"/>
  <c r="E19" i="133"/>
  <c r="F18" i="133"/>
  <c r="E18" i="133"/>
  <c r="F17" i="133"/>
  <c r="E17" i="133"/>
  <c r="F16" i="133"/>
  <c r="E16" i="133"/>
  <c r="D14" i="133"/>
  <c r="C14" i="133"/>
  <c r="G13" i="133"/>
  <c r="E13" i="133"/>
  <c r="G12" i="133"/>
  <c r="E12" i="133"/>
  <c r="G11" i="133"/>
  <c r="E11" i="133"/>
  <c r="G10" i="133"/>
  <c r="E10" i="133"/>
  <c r="E6" i="133"/>
  <c r="E76" i="132"/>
  <c r="E75" i="132"/>
  <c r="E72" i="132"/>
  <c r="E67" i="132"/>
  <c r="D66" i="132"/>
  <c r="C66" i="132"/>
  <c r="E65" i="132"/>
  <c r="F64" i="132"/>
  <c r="E64" i="132"/>
  <c r="F63" i="132"/>
  <c r="E63" i="132"/>
  <c r="F62" i="132"/>
  <c r="E62" i="132"/>
  <c r="E60" i="132"/>
  <c r="E59" i="132"/>
  <c r="D57" i="132"/>
  <c r="G56" i="132" s="1"/>
  <c r="C57" i="132"/>
  <c r="E56" i="132"/>
  <c r="G55" i="132"/>
  <c r="E55" i="132"/>
  <c r="G54" i="132"/>
  <c r="F54" i="132"/>
  <c r="E54" i="132"/>
  <c r="G53" i="132"/>
  <c r="E53" i="132"/>
  <c r="D50" i="132"/>
  <c r="C50" i="132"/>
  <c r="F49" i="132"/>
  <c r="E49" i="132"/>
  <c r="E48" i="132"/>
  <c r="E47" i="132"/>
  <c r="E46" i="132"/>
  <c r="E43" i="132"/>
  <c r="D43" i="132"/>
  <c r="C43" i="132"/>
  <c r="H42" i="132"/>
  <c r="G42" i="132"/>
  <c r="E42" i="132"/>
  <c r="G41" i="132"/>
  <c r="E41" i="132"/>
  <c r="H41" i="132" s="1"/>
  <c r="G40" i="132"/>
  <c r="E40" i="132"/>
  <c r="H40" i="132" s="1"/>
  <c r="H39" i="132"/>
  <c r="G39" i="132"/>
  <c r="E39" i="132"/>
  <c r="E34" i="132"/>
  <c r="D32" i="132"/>
  <c r="G31" i="132" s="1"/>
  <c r="C32" i="132"/>
  <c r="F31" i="132"/>
  <c r="E31" i="132"/>
  <c r="F30" i="132"/>
  <c r="E30" i="132"/>
  <c r="F29" i="132"/>
  <c r="E29" i="132"/>
  <c r="F28" i="132"/>
  <c r="E28" i="132"/>
  <c r="D26" i="132"/>
  <c r="C26" i="132"/>
  <c r="E25" i="132"/>
  <c r="F24" i="132"/>
  <c r="E24" i="132"/>
  <c r="E23" i="132"/>
  <c r="E22" i="132"/>
  <c r="D20" i="132"/>
  <c r="C20" i="132"/>
  <c r="E20" i="132" s="1"/>
  <c r="H19" i="132"/>
  <c r="G19" i="132"/>
  <c r="E19" i="132"/>
  <c r="G18" i="132"/>
  <c r="E18" i="132"/>
  <c r="G17" i="132"/>
  <c r="E17" i="132"/>
  <c r="G16" i="132"/>
  <c r="E16" i="132"/>
  <c r="H16" i="132" s="1"/>
  <c r="D14" i="132"/>
  <c r="C14" i="132"/>
  <c r="F13" i="132"/>
  <c r="E13" i="132"/>
  <c r="F12" i="132"/>
  <c r="E12" i="132"/>
  <c r="F11" i="132"/>
  <c r="E11" i="132"/>
  <c r="F10" i="132"/>
  <c r="E10" i="132"/>
  <c r="E6" i="132"/>
  <c r="E76" i="131"/>
  <c r="E75" i="131"/>
  <c r="E72" i="131"/>
  <c r="E67" i="131"/>
  <c r="D66" i="131"/>
  <c r="C66" i="131"/>
  <c r="F64" i="131" s="1"/>
  <c r="E65" i="131"/>
  <c r="E64" i="131"/>
  <c r="F63" i="131"/>
  <c r="E63" i="131"/>
  <c r="F62" i="131"/>
  <c r="E62" i="131"/>
  <c r="E60" i="131"/>
  <c r="E59" i="131"/>
  <c r="D57" i="131"/>
  <c r="G56" i="131" s="1"/>
  <c r="C57" i="131"/>
  <c r="F54" i="131" s="1"/>
  <c r="E56" i="131"/>
  <c r="E55" i="131"/>
  <c r="G54" i="131"/>
  <c r="E54" i="131"/>
  <c r="E53" i="131"/>
  <c r="D50" i="131"/>
  <c r="C50" i="131"/>
  <c r="F49" i="131"/>
  <c r="E49" i="131"/>
  <c r="E48" i="131"/>
  <c r="F47" i="131"/>
  <c r="E47" i="131"/>
  <c r="E46" i="131"/>
  <c r="D43" i="131"/>
  <c r="C43" i="131"/>
  <c r="E43" i="131" s="1"/>
  <c r="G42" i="131"/>
  <c r="E42" i="131"/>
  <c r="G41" i="131"/>
  <c r="E41" i="131"/>
  <c r="G40" i="131"/>
  <c r="E40" i="131"/>
  <c r="G39" i="131"/>
  <c r="E39" i="131"/>
  <c r="H39" i="131" s="1"/>
  <c r="E34" i="131"/>
  <c r="D32" i="131"/>
  <c r="G31" i="131" s="1"/>
  <c r="C32" i="131"/>
  <c r="F28" i="131" s="1"/>
  <c r="E31" i="131"/>
  <c r="F30" i="131"/>
  <c r="E30" i="131"/>
  <c r="G29" i="131"/>
  <c r="E29" i="131"/>
  <c r="E28" i="131"/>
  <c r="D26" i="131"/>
  <c r="D33" i="131" s="1"/>
  <c r="C26" i="131"/>
  <c r="F25" i="131" s="1"/>
  <c r="E25" i="131"/>
  <c r="F24" i="131"/>
  <c r="E24" i="131"/>
  <c r="F23" i="131"/>
  <c r="E23" i="131"/>
  <c r="F22" i="131"/>
  <c r="E22" i="131"/>
  <c r="D20" i="131"/>
  <c r="C20" i="131"/>
  <c r="E20" i="131" s="1"/>
  <c r="G19" i="131"/>
  <c r="E19" i="131"/>
  <c r="G18" i="131"/>
  <c r="E18" i="131"/>
  <c r="G17" i="131"/>
  <c r="E17" i="131"/>
  <c r="G16" i="131"/>
  <c r="F16" i="131"/>
  <c r="E16" i="131"/>
  <c r="D14" i="131"/>
  <c r="G13" i="131" s="1"/>
  <c r="C14" i="131"/>
  <c r="E14" i="131" s="1"/>
  <c r="E13" i="131"/>
  <c r="G12" i="131"/>
  <c r="E12" i="131"/>
  <c r="G11" i="131"/>
  <c r="E11" i="131"/>
  <c r="G10" i="131"/>
  <c r="E10" i="131"/>
  <c r="E6" i="131"/>
  <c r="E76" i="130"/>
  <c r="E75" i="130"/>
  <c r="E72" i="130"/>
  <c r="C68" i="130"/>
  <c r="E67" i="130"/>
  <c r="D66" i="130"/>
  <c r="C66" i="130"/>
  <c r="F65" i="130"/>
  <c r="E65" i="130"/>
  <c r="F64" i="130"/>
  <c r="E64" i="130"/>
  <c r="F63" i="130"/>
  <c r="E63" i="130"/>
  <c r="F62" i="130"/>
  <c r="E62" i="130"/>
  <c r="E60" i="130"/>
  <c r="E59" i="130"/>
  <c r="E57" i="130"/>
  <c r="D57" i="130"/>
  <c r="C57" i="130"/>
  <c r="G56" i="130"/>
  <c r="E56" i="130"/>
  <c r="H56" i="130" s="1"/>
  <c r="G55" i="130"/>
  <c r="E55" i="130"/>
  <c r="G54" i="130"/>
  <c r="E54" i="130"/>
  <c r="H54" i="130" s="1"/>
  <c r="G53" i="130"/>
  <c r="E53" i="130"/>
  <c r="H53" i="130" s="1"/>
  <c r="D50" i="130"/>
  <c r="C50" i="130"/>
  <c r="F49" i="130"/>
  <c r="E49" i="130"/>
  <c r="F48" i="130"/>
  <c r="E48" i="130"/>
  <c r="F47" i="130"/>
  <c r="E47" i="130"/>
  <c r="F46" i="130"/>
  <c r="E46" i="130"/>
  <c r="E43" i="130"/>
  <c r="D43" i="130"/>
  <c r="C43" i="130"/>
  <c r="G42" i="130"/>
  <c r="E42" i="130"/>
  <c r="H42" i="130" s="1"/>
  <c r="G41" i="130"/>
  <c r="E41" i="130"/>
  <c r="G40" i="130"/>
  <c r="E40" i="130"/>
  <c r="H40" i="130" s="1"/>
  <c r="G39" i="130"/>
  <c r="E39" i="130"/>
  <c r="E34" i="130"/>
  <c r="E32" i="130"/>
  <c r="D32" i="130"/>
  <c r="C32" i="130"/>
  <c r="G31" i="130"/>
  <c r="E31" i="130"/>
  <c r="H31" i="130" s="1"/>
  <c r="G30" i="130"/>
  <c r="E30" i="130"/>
  <c r="G29" i="130"/>
  <c r="E29" i="130"/>
  <c r="H29" i="130" s="1"/>
  <c r="G28" i="130"/>
  <c r="E28" i="130"/>
  <c r="D26" i="130"/>
  <c r="C26" i="130"/>
  <c r="F25" i="130"/>
  <c r="E25" i="130"/>
  <c r="F24" i="130"/>
  <c r="E24" i="130"/>
  <c r="F23" i="130"/>
  <c r="E23" i="130"/>
  <c r="F22" i="130"/>
  <c r="E22" i="130"/>
  <c r="E20" i="130"/>
  <c r="D20" i="130"/>
  <c r="C20" i="130"/>
  <c r="G19" i="130"/>
  <c r="E19" i="130"/>
  <c r="H19" i="130" s="1"/>
  <c r="G18" i="130"/>
  <c r="E18" i="130"/>
  <c r="H18" i="130" s="1"/>
  <c r="G17" i="130"/>
  <c r="E17" i="130"/>
  <c r="H17" i="130" s="1"/>
  <c r="G16" i="130"/>
  <c r="E16" i="130"/>
  <c r="H16" i="130" s="1"/>
  <c r="D14" i="130"/>
  <c r="C14" i="130"/>
  <c r="F13" i="130"/>
  <c r="E13" i="130"/>
  <c r="F12" i="130"/>
  <c r="E12" i="130"/>
  <c r="F11" i="130"/>
  <c r="E11" i="130"/>
  <c r="F10" i="130"/>
  <c r="E10" i="130"/>
  <c r="E6" i="130"/>
  <c r="E76" i="129"/>
  <c r="E75" i="129"/>
  <c r="E72" i="129"/>
  <c r="D68" i="129"/>
  <c r="E67" i="129"/>
  <c r="D66" i="129"/>
  <c r="C66" i="129"/>
  <c r="G65" i="129"/>
  <c r="E65" i="129"/>
  <c r="G64" i="129"/>
  <c r="E64" i="129"/>
  <c r="G63" i="129"/>
  <c r="E63" i="129"/>
  <c r="G62" i="129"/>
  <c r="E62" i="129"/>
  <c r="E60" i="129"/>
  <c r="E59" i="129"/>
  <c r="D57" i="129"/>
  <c r="C57" i="129"/>
  <c r="F55" i="129" s="1"/>
  <c r="E56" i="129"/>
  <c r="E55" i="129"/>
  <c r="E54" i="129"/>
  <c r="E53" i="129"/>
  <c r="D50" i="129"/>
  <c r="C50" i="129"/>
  <c r="E50" i="129" s="1"/>
  <c r="G49" i="129"/>
  <c r="E49" i="129"/>
  <c r="G48" i="129"/>
  <c r="E48" i="129"/>
  <c r="G47" i="129"/>
  <c r="E47" i="129"/>
  <c r="G46" i="129"/>
  <c r="E46" i="129"/>
  <c r="D43" i="129"/>
  <c r="C43" i="129"/>
  <c r="F42" i="129" s="1"/>
  <c r="E42" i="129"/>
  <c r="E41" i="129"/>
  <c r="E40" i="129"/>
  <c r="E39" i="129"/>
  <c r="E34" i="129"/>
  <c r="D32" i="129"/>
  <c r="C32" i="129"/>
  <c r="F31" i="129"/>
  <c r="E31" i="129"/>
  <c r="F30" i="129"/>
  <c r="E30" i="129"/>
  <c r="F29" i="129"/>
  <c r="E29" i="129"/>
  <c r="F28" i="129"/>
  <c r="E28" i="129"/>
  <c r="D26" i="129"/>
  <c r="G25" i="129" s="1"/>
  <c r="C26" i="129"/>
  <c r="E25" i="129"/>
  <c r="E24" i="129"/>
  <c r="E23" i="129"/>
  <c r="G22" i="129"/>
  <c r="E22" i="129"/>
  <c r="D20" i="129"/>
  <c r="C20" i="129"/>
  <c r="F19" i="129"/>
  <c r="E19" i="129"/>
  <c r="F18" i="129"/>
  <c r="E18" i="129"/>
  <c r="F17" i="129"/>
  <c r="E17" i="129"/>
  <c r="F16" i="129"/>
  <c r="E16" i="129"/>
  <c r="D14" i="129"/>
  <c r="G12" i="129" s="1"/>
  <c r="C14" i="129"/>
  <c r="E13" i="129"/>
  <c r="E12" i="129"/>
  <c r="E11" i="129"/>
  <c r="E10" i="129"/>
  <c r="E6" i="129"/>
  <c r="E76" i="128"/>
  <c r="E75" i="128"/>
  <c r="E72" i="128"/>
  <c r="C68" i="128"/>
  <c r="C79" i="128" s="1"/>
  <c r="E67" i="128"/>
  <c r="D66" i="128"/>
  <c r="C66" i="128"/>
  <c r="F65" i="128"/>
  <c r="E65" i="128"/>
  <c r="F64" i="128"/>
  <c r="E64" i="128"/>
  <c r="F63" i="128"/>
  <c r="E63" i="128"/>
  <c r="F62" i="128"/>
  <c r="E62" i="128"/>
  <c r="E60" i="128"/>
  <c r="E59" i="128"/>
  <c r="E57" i="128"/>
  <c r="D57" i="128"/>
  <c r="C57" i="128"/>
  <c r="G56" i="128"/>
  <c r="E56" i="128"/>
  <c r="H56" i="128" s="1"/>
  <c r="G55" i="128"/>
  <c r="E55" i="128"/>
  <c r="G54" i="128"/>
  <c r="E54" i="128"/>
  <c r="H54" i="128" s="1"/>
  <c r="G53" i="128"/>
  <c r="E53" i="128"/>
  <c r="D50" i="128"/>
  <c r="C50" i="128"/>
  <c r="F49" i="128"/>
  <c r="E49" i="128"/>
  <c r="F48" i="128"/>
  <c r="E48" i="128"/>
  <c r="F47" i="128"/>
  <c r="E47" i="128"/>
  <c r="F46" i="128"/>
  <c r="E46" i="128"/>
  <c r="D43" i="128"/>
  <c r="C43" i="128"/>
  <c r="G42" i="128"/>
  <c r="E42" i="128"/>
  <c r="G41" i="128"/>
  <c r="E41" i="128"/>
  <c r="G40" i="128"/>
  <c r="E40" i="128"/>
  <c r="G39" i="128"/>
  <c r="E39" i="128"/>
  <c r="E34" i="128"/>
  <c r="E32" i="128"/>
  <c r="D32" i="128"/>
  <c r="C32" i="128"/>
  <c r="G31" i="128"/>
  <c r="E31" i="128"/>
  <c r="H31" i="128" s="1"/>
  <c r="G30" i="128"/>
  <c r="E30" i="128"/>
  <c r="G29" i="128"/>
  <c r="E29" i="128"/>
  <c r="H29" i="128" s="1"/>
  <c r="G28" i="128"/>
  <c r="E28" i="128"/>
  <c r="H28" i="128" s="1"/>
  <c r="D26" i="128"/>
  <c r="C26" i="128"/>
  <c r="F25" i="128"/>
  <c r="E25" i="128"/>
  <c r="F24" i="128"/>
  <c r="E24" i="128"/>
  <c r="F23" i="128"/>
  <c r="E23" i="128"/>
  <c r="F22" i="128"/>
  <c r="E22" i="128"/>
  <c r="D20" i="128"/>
  <c r="C20" i="128"/>
  <c r="E20" i="128" s="1"/>
  <c r="G19" i="128"/>
  <c r="E19" i="128"/>
  <c r="G18" i="128"/>
  <c r="E18" i="128"/>
  <c r="G17" i="128"/>
  <c r="E17" i="128"/>
  <c r="G16" i="128"/>
  <c r="E16" i="128"/>
  <c r="D14" i="128"/>
  <c r="C14" i="128"/>
  <c r="F13" i="128"/>
  <c r="E13" i="128"/>
  <c r="F12" i="128"/>
  <c r="E12" i="128"/>
  <c r="F11" i="128"/>
  <c r="E11" i="128"/>
  <c r="F10" i="128"/>
  <c r="E10" i="128"/>
  <c r="E6" i="128"/>
  <c r="E76" i="127"/>
  <c r="E75" i="127"/>
  <c r="E72" i="127"/>
  <c r="D68" i="127"/>
  <c r="E67" i="127"/>
  <c r="E66" i="127"/>
  <c r="D66" i="127"/>
  <c r="G65" i="127" s="1"/>
  <c r="C66" i="127"/>
  <c r="E65" i="127"/>
  <c r="H65" i="127" s="1"/>
  <c r="G64" i="127"/>
  <c r="E64" i="127"/>
  <c r="G63" i="127"/>
  <c r="E63" i="127"/>
  <c r="H63" i="127" s="1"/>
  <c r="G62" i="127"/>
  <c r="E62" i="127"/>
  <c r="E60" i="127"/>
  <c r="E59" i="127"/>
  <c r="D57" i="127"/>
  <c r="C57" i="127"/>
  <c r="F55" i="127" s="1"/>
  <c r="E56" i="127"/>
  <c r="E55" i="127"/>
  <c r="F54" i="127"/>
  <c r="E54" i="127"/>
  <c r="E53" i="127"/>
  <c r="D50" i="127"/>
  <c r="E50" i="127" s="1"/>
  <c r="C50" i="127"/>
  <c r="G49" i="127"/>
  <c r="E49" i="127"/>
  <c r="G48" i="127"/>
  <c r="E48" i="127"/>
  <c r="G47" i="127"/>
  <c r="E47" i="127"/>
  <c r="G46" i="127"/>
  <c r="E46" i="127"/>
  <c r="D43" i="127"/>
  <c r="C43" i="127"/>
  <c r="F42" i="127"/>
  <c r="E42" i="127"/>
  <c r="F41" i="127"/>
  <c r="E41" i="127"/>
  <c r="F40" i="127"/>
  <c r="E40" i="127"/>
  <c r="F39" i="127"/>
  <c r="E39" i="127"/>
  <c r="E34" i="127"/>
  <c r="D32" i="127"/>
  <c r="C32" i="127"/>
  <c r="F30" i="127" s="1"/>
  <c r="E31" i="127"/>
  <c r="E30" i="127"/>
  <c r="E29" i="127"/>
  <c r="E28" i="127"/>
  <c r="D26" i="127"/>
  <c r="E26" i="127" s="1"/>
  <c r="C26" i="127"/>
  <c r="G25" i="127"/>
  <c r="E25" i="127"/>
  <c r="G24" i="127"/>
  <c r="E24" i="127"/>
  <c r="G23" i="127"/>
  <c r="E23" i="127"/>
  <c r="G22" i="127"/>
  <c r="E22" i="127"/>
  <c r="D20" i="127"/>
  <c r="C20" i="127"/>
  <c r="F19" i="127"/>
  <c r="E19" i="127"/>
  <c r="F18" i="127"/>
  <c r="E18" i="127"/>
  <c r="F17" i="127"/>
  <c r="E17" i="127"/>
  <c r="F16" i="127"/>
  <c r="E16" i="127"/>
  <c r="D14" i="127"/>
  <c r="E14" i="127" s="1"/>
  <c r="C14" i="127"/>
  <c r="C33" i="127" s="1"/>
  <c r="G13" i="127"/>
  <c r="E13" i="127"/>
  <c r="G12" i="127"/>
  <c r="E12" i="127"/>
  <c r="G11" i="127"/>
  <c r="E11" i="127"/>
  <c r="G10" i="127"/>
  <c r="E10" i="127"/>
  <c r="E6" i="127"/>
  <c r="E76" i="126"/>
  <c r="E75" i="126"/>
  <c r="E72" i="126"/>
  <c r="E67" i="126"/>
  <c r="D66" i="126"/>
  <c r="C66" i="126"/>
  <c r="C68" i="126" s="1"/>
  <c r="F65" i="126"/>
  <c r="E65" i="126"/>
  <c r="F64" i="126"/>
  <c r="E64" i="126"/>
  <c r="F63" i="126"/>
  <c r="E63" i="126"/>
  <c r="F62" i="126"/>
  <c r="E62" i="126"/>
  <c r="E60" i="126"/>
  <c r="E59" i="126"/>
  <c r="D57" i="126"/>
  <c r="G56" i="126" s="1"/>
  <c r="C57" i="126"/>
  <c r="E57" i="126" s="1"/>
  <c r="E56" i="126"/>
  <c r="G55" i="126"/>
  <c r="E55" i="126"/>
  <c r="E54" i="126"/>
  <c r="G53" i="126"/>
  <c r="E53" i="126"/>
  <c r="D50" i="126"/>
  <c r="C50" i="126"/>
  <c r="F49" i="126" s="1"/>
  <c r="E49" i="126"/>
  <c r="E48" i="126"/>
  <c r="E47" i="126"/>
  <c r="E46" i="126"/>
  <c r="D43" i="126"/>
  <c r="C43" i="126"/>
  <c r="G42" i="126"/>
  <c r="E42" i="126"/>
  <c r="G41" i="126"/>
  <c r="E41" i="126"/>
  <c r="G40" i="126"/>
  <c r="E40" i="126"/>
  <c r="G39" i="126"/>
  <c r="E39" i="126"/>
  <c r="E34" i="126"/>
  <c r="E32" i="126"/>
  <c r="D32" i="126"/>
  <c r="G31" i="126" s="1"/>
  <c r="C32" i="126"/>
  <c r="E31" i="126"/>
  <c r="H31" i="126" s="1"/>
  <c r="G30" i="126"/>
  <c r="E30" i="126"/>
  <c r="E29" i="126"/>
  <c r="H29" i="126" s="1"/>
  <c r="G28" i="126"/>
  <c r="E28" i="126"/>
  <c r="D26" i="126"/>
  <c r="C26" i="126"/>
  <c r="F25" i="126" s="1"/>
  <c r="E25" i="126"/>
  <c r="E24" i="126"/>
  <c r="E23" i="126"/>
  <c r="E22" i="126"/>
  <c r="D20" i="126"/>
  <c r="G19" i="126" s="1"/>
  <c r="C20" i="126"/>
  <c r="E20" i="126" s="1"/>
  <c r="E19" i="126"/>
  <c r="G18" i="126"/>
  <c r="E18" i="126"/>
  <c r="G17" i="126"/>
  <c r="E17" i="126"/>
  <c r="G16" i="126"/>
  <c r="E16" i="126"/>
  <c r="D14" i="126"/>
  <c r="C14" i="126"/>
  <c r="F13" i="126" s="1"/>
  <c r="E13" i="126"/>
  <c r="E12" i="126"/>
  <c r="E11" i="126"/>
  <c r="E10" i="126"/>
  <c r="E6" i="126"/>
  <c r="E76" i="125"/>
  <c r="E75" i="125"/>
  <c r="E72" i="125"/>
  <c r="E67" i="125"/>
  <c r="D66" i="125"/>
  <c r="G62" i="125" s="1"/>
  <c r="C66" i="125"/>
  <c r="E65" i="125"/>
  <c r="E64" i="125"/>
  <c r="E63" i="125"/>
  <c r="E62" i="125"/>
  <c r="E60" i="125"/>
  <c r="E59" i="125"/>
  <c r="D57" i="125"/>
  <c r="C57" i="125"/>
  <c r="F56" i="125"/>
  <c r="E56" i="125"/>
  <c r="F55" i="125"/>
  <c r="E55" i="125"/>
  <c r="F54" i="125"/>
  <c r="E54" i="125"/>
  <c r="F53" i="125"/>
  <c r="E53" i="125"/>
  <c r="D50" i="125"/>
  <c r="C50" i="125"/>
  <c r="E50" i="125" s="1"/>
  <c r="G49" i="125"/>
  <c r="E49" i="125"/>
  <c r="G48" i="125"/>
  <c r="E48" i="125"/>
  <c r="G47" i="125"/>
  <c r="E47" i="125"/>
  <c r="G46" i="125"/>
  <c r="E46" i="125"/>
  <c r="D43" i="125"/>
  <c r="C43" i="125"/>
  <c r="F42" i="125"/>
  <c r="E42" i="125"/>
  <c r="F41" i="125"/>
  <c r="E41" i="125"/>
  <c r="F40" i="125"/>
  <c r="E40" i="125"/>
  <c r="F39" i="125"/>
  <c r="E39" i="125"/>
  <c r="E34" i="125"/>
  <c r="D32" i="125"/>
  <c r="C32" i="125"/>
  <c r="F31" i="125"/>
  <c r="E31" i="125"/>
  <c r="F30" i="125"/>
  <c r="E30" i="125"/>
  <c r="F29" i="125"/>
  <c r="E29" i="125"/>
  <c r="F28" i="125"/>
  <c r="E28" i="125"/>
  <c r="D26" i="125"/>
  <c r="C26" i="125"/>
  <c r="E26" i="125" s="1"/>
  <c r="G25" i="125"/>
  <c r="E25" i="125"/>
  <c r="G24" i="125"/>
  <c r="E24" i="125"/>
  <c r="G23" i="125"/>
  <c r="E23" i="125"/>
  <c r="G22" i="125"/>
  <c r="E22" i="125"/>
  <c r="D20" i="125"/>
  <c r="C20" i="125"/>
  <c r="F19" i="125"/>
  <c r="E19" i="125"/>
  <c r="F18" i="125"/>
  <c r="E18" i="125"/>
  <c r="F17" i="125"/>
  <c r="E17" i="125"/>
  <c r="F16" i="125"/>
  <c r="E16" i="125"/>
  <c r="D14" i="125"/>
  <c r="D33" i="125" s="1"/>
  <c r="C14" i="125"/>
  <c r="E14" i="125" s="1"/>
  <c r="E13" i="125"/>
  <c r="E12" i="125"/>
  <c r="G11" i="125"/>
  <c r="E11" i="125"/>
  <c r="E10" i="125"/>
  <c r="E6" i="125"/>
  <c r="C97" i="9"/>
  <c r="D97" i="9"/>
  <c r="E97" i="9"/>
  <c r="F97" i="9"/>
  <c r="G97" i="9"/>
  <c r="H97" i="9"/>
  <c r="I97" i="9"/>
  <c r="J97" i="9"/>
  <c r="E76" i="124"/>
  <c r="E75" i="124"/>
  <c r="E72" i="124"/>
  <c r="D68" i="124"/>
  <c r="E67" i="124"/>
  <c r="D66" i="124"/>
  <c r="C66" i="124"/>
  <c r="F66" i="124" s="1"/>
  <c r="G65" i="124"/>
  <c r="E65" i="124"/>
  <c r="G64" i="124"/>
  <c r="E64" i="124"/>
  <c r="G63" i="124"/>
  <c r="E63" i="124"/>
  <c r="G62" i="124"/>
  <c r="E62" i="124"/>
  <c r="E60" i="124"/>
  <c r="E59" i="124"/>
  <c r="D57" i="124"/>
  <c r="C57" i="124"/>
  <c r="F56" i="124" s="1"/>
  <c r="E56" i="124"/>
  <c r="F55" i="124"/>
  <c r="E55" i="124"/>
  <c r="E54" i="124"/>
  <c r="F53" i="124"/>
  <c r="E53" i="124"/>
  <c r="D50" i="124"/>
  <c r="C50" i="124"/>
  <c r="C83" i="124" s="1"/>
  <c r="G49" i="124"/>
  <c r="E49" i="124"/>
  <c r="G48" i="124"/>
  <c r="E48" i="124"/>
  <c r="G47" i="124"/>
  <c r="E47" i="124"/>
  <c r="G46" i="124"/>
  <c r="E46" i="124"/>
  <c r="D43" i="124"/>
  <c r="D78" i="124" s="1"/>
  <c r="C43" i="124"/>
  <c r="F42" i="124"/>
  <c r="E42" i="124"/>
  <c r="F41" i="124"/>
  <c r="E41" i="124"/>
  <c r="F40" i="124"/>
  <c r="E40" i="124"/>
  <c r="F39" i="124"/>
  <c r="E39" i="124"/>
  <c r="E34" i="124"/>
  <c r="C33" i="124"/>
  <c r="C35" i="124" s="1"/>
  <c r="D32" i="124"/>
  <c r="C32" i="124"/>
  <c r="F28" i="124" s="1"/>
  <c r="F31" i="124"/>
  <c r="E31" i="124"/>
  <c r="F30" i="124"/>
  <c r="E30" i="124"/>
  <c r="E29" i="124"/>
  <c r="E28" i="124"/>
  <c r="E26" i="124"/>
  <c r="D26" i="124"/>
  <c r="C26" i="124"/>
  <c r="H25" i="124"/>
  <c r="G25" i="124"/>
  <c r="E25" i="124"/>
  <c r="G24" i="124"/>
  <c r="E24" i="124"/>
  <c r="H24" i="124" s="1"/>
  <c r="G23" i="124"/>
  <c r="E23" i="124"/>
  <c r="H23" i="124" s="1"/>
  <c r="H22" i="124"/>
  <c r="G22" i="124"/>
  <c r="E22" i="124"/>
  <c r="D20" i="124"/>
  <c r="C20" i="124"/>
  <c r="F19" i="124"/>
  <c r="E19" i="124"/>
  <c r="F18" i="124"/>
  <c r="E18" i="124"/>
  <c r="G17" i="124"/>
  <c r="F17" i="124"/>
  <c r="E17" i="124"/>
  <c r="F16" i="124"/>
  <c r="E16" i="124"/>
  <c r="D14" i="124"/>
  <c r="C14" i="124"/>
  <c r="F13" i="124" s="1"/>
  <c r="G13" i="124"/>
  <c r="E13" i="124"/>
  <c r="G12" i="124"/>
  <c r="F12" i="124"/>
  <c r="E12" i="124"/>
  <c r="E11" i="124"/>
  <c r="F10" i="124"/>
  <c r="E10" i="124"/>
  <c r="E6" i="124"/>
  <c r="C79" i="123"/>
  <c r="C78" i="123"/>
  <c r="E76" i="123"/>
  <c r="E75" i="123"/>
  <c r="E72" i="123"/>
  <c r="C68" i="123"/>
  <c r="E67" i="123"/>
  <c r="D66" i="123"/>
  <c r="C66" i="123"/>
  <c r="F65" i="123"/>
  <c r="E65" i="123"/>
  <c r="F64" i="123"/>
  <c r="E64" i="123"/>
  <c r="F63" i="123"/>
  <c r="E63" i="123"/>
  <c r="F62" i="123"/>
  <c r="E62" i="123"/>
  <c r="E60" i="123"/>
  <c r="E59" i="123"/>
  <c r="E57" i="123"/>
  <c r="D57" i="123"/>
  <c r="C57" i="123"/>
  <c r="G56" i="123"/>
  <c r="E56" i="123"/>
  <c r="H56" i="123" s="1"/>
  <c r="H55" i="123"/>
  <c r="G55" i="123"/>
  <c r="E55" i="123"/>
  <c r="H54" i="123"/>
  <c r="G54" i="123"/>
  <c r="E54" i="123"/>
  <c r="G53" i="123"/>
  <c r="E53" i="123"/>
  <c r="H53" i="123" s="1"/>
  <c r="D50" i="123"/>
  <c r="C50" i="123"/>
  <c r="F49" i="123"/>
  <c r="E49" i="123"/>
  <c r="F48" i="123"/>
  <c r="E48" i="123"/>
  <c r="F47" i="123"/>
  <c r="E47" i="123"/>
  <c r="F46" i="123"/>
  <c r="E46" i="123"/>
  <c r="E43" i="123"/>
  <c r="D43" i="123"/>
  <c r="C43" i="123"/>
  <c r="F39" i="123" s="1"/>
  <c r="G42" i="123"/>
  <c r="F42" i="123"/>
  <c r="E42" i="123"/>
  <c r="G41" i="123"/>
  <c r="F41" i="123"/>
  <c r="E41" i="123"/>
  <c r="H41" i="123" s="1"/>
  <c r="G40" i="123"/>
  <c r="F40" i="123"/>
  <c r="E40" i="123"/>
  <c r="G39" i="123"/>
  <c r="E39" i="123"/>
  <c r="H39" i="123" s="1"/>
  <c r="E34" i="123"/>
  <c r="D32" i="123"/>
  <c r="C32" i="123"/>
  <c r="G31" i="123"/>
  <c r="E31" i="123"/>
  <c r="G30" i="123"/>
  <c r="E30" i="123"/>
  <c r="G29" i="123"/>
  <c r="E29" i="123"/>
  <c r="G28" i="123"/>
  <c r="E28" i="123"/>
  <c r="E26" i="123"/>
  <c r="D26" i="123"/>
  <c r="C26" i="123"/>
  <c r="H25" i="123"/>
  <c r="G25" i="123"/>
  <c r="F25" i="123"/>
  <c r="E25" i="123"/>
  <c r="H24" i="123"/>
  <c r="G24" i="123"/>
  <c r="F24" i="123"/>
  <c r="E24" i="123"/>
  <c r="H23" i="123"/>
  <c r="G23" i="123"/>
  <c r="F23" i="123"/>
  <c r="E23" i="123"/>
  <c r="H22" i="123"/>
  <c r="G22" i="123"/>
  <c r="F22" i="123"/>
  <c r="E22" i="123"/>
  <c r="E20" i="123"/>
  <c r="D20" i="123"/>
  <c r="C20" i="123"/>
  <c r="F19" i="123"/>
  <c r="E19" i="123"/>
  <c r="H19" i="123" s="1"/>
  <c r="G18" i="123"/>
  <c r="E18" i="123"/>
  <c r="F17" i="123"/>
  <c r="E17" i="123"/>
  <c r="F16" i="123"/>
  <c r="E16" i="123"/>
  <c r="H16" i="123" s="1"/>
  <c r="D14" i="123"/>
  <c r="C14" i="123"/>
  <c r="F10" i="123" s="1"/>
  <c r="F13" i="123"/>
  <c r="E13" i="123"/>
  <c r="F12" i="123"/>
  <c r="E12" i="123"/>
  <c r="F11" i="123"/>
  <c r="E11" i="123"/>
  <c r="E10" i="123"/>
  <c r="E6" i="123"/>
  <c r="E76" i="122"/>
  <c r="E75" i="122"/>
  <c r="E72" i="122"/>
  <c r="E67" i="122"/>
  <c r="D66" i="122"/>
  <c r="C66" i="122"/>
  <c r="G65" i="122"/>
  <c r="F65" i="122"/>
  <c r="E65" i="122"/>
  <c r="F64" i="122"/>
  <c r="E64" i="122"/>
  <c r="F63" i="122"/>
  <c r="E63" i="122"/>
  <c r="G62" i="122"/>
  <c r="F62" i="122"/>
  <c r="E62" i="122"/>
  <c r="E60" i="122"/>
  <c r="E59" i="122"/>
  <c r="E57" i="122"/>
  <c r="D57" i="122"/>
  <c r="C57" i="122"/>
  <c r="H56" i="122"/>
  <c r="G56" i="122"/>
  <c r="F56" i="122"/>
  <c r="E56" i="122"/>
  <c r="H55" i="122"/>
  <c r="G55" i="122"/>
  <c r="F55" i="122"/>
  <c r="E55" i="122"/>
  <c r="H54" i="122"/>
  <c r="G54" i="122"/>
  <c r="F54" i="122"/>
  <c r="E54" i="122"/>
  <c r="H53" i="122"/>
  <c r="G53" i="122"/>
  <c r="F53" i="122"/>
  <c r="E53" i="122"/>
  <c r="E50" i="122"/>
  <c r="D50" i="122"/>
  <c r="G48" i="122" s="1"/>
  <c r="C50" i="122"/>
  <c r="G49" i="122"/>
  <c r="F49" i="122"/>
  <c r="E49" i="122"/>
  <c r="F48" i="122"/>
  <c r="E48" i="122"/>
  <c r="H48" i="122" s="1"/>
  <c r="G47" i="122"/>
  <c r="F47" i="122"/>
  <c r="E47" i="122"/>
  <c r="G46" i="122"/>
  <c r="F46" i="122"/>
  <c r="E46" i="122"/>
  <c r="D43" i="122"/>
  <c r="C43" i="122"/>
  <c r="E42" i="122"/>
  <c r="G41" i="122"/>
  <c r="E41" i="122"/>
  <c r="G40" i="122"/>
  <c r="E40" i="122"/>
  <c r="E39" i="122"/>
  <c r="E34" i="122"/>
  <c r="D33" i="122"/>
  <c r="E32" i="122"/>
  <c r="D32" i="122"/>
  <c r="C32" i="122"/>
  <c r="F28" i="122" s="1"/>
  <c r="G31" i="122"/>
  <c r="F31" i="122"/>
  <c r="E31" i="122"/>
  <c r="G30" i="122"/>
  <c r="F30" i="122"/>
  <c r="E30" i="122"/>
  <c r="H30" i="122" s="1"/>
  <c r="G29" i="122"/>
  <c r="F29" i="122"/>
  <c r="E29" i="122"/>
  <c r="H29" i="122" s="1"/>
  <c r="G28" i="122"/>
  <c r="E28" i="122"/>
  <c r="D26" i="122"/>
  <c r="C26" i="122"/>
  <c r="E25" i="122"/>
  <c r="E24" i="122"/>
  <c r="E23" i="122"/>
  <c r="E22" i="122"/>
  <c r="D20" i="122"/>
  <c r="C20" i="122"/>
  <c r="G19" i="122"/>
  <c r="E19" i="122"/>
  <c r="G18" i="122"/>
  <c r="E18" i="122"/>
  <c r="G17" i="122"/>
  <c r="E17" i="122"/>
  <c r="G16" i="122"/>
  <c r="E16" i="122"/>
  <c r="E14" i="122"/>
  <c r="D14" i="122"/>
  <c r="C14" i="122"/>
  <c r="H13" i="122"/>
  <c r="G13" i="122"/>
  <c r="F13" i="122"/>
  <c r="E13" i="122"/>
  <c r="H12" i="122"/>
  <c r="G12" i="122"/>
  <c r="F12" i="122"/>
  <c r="E12" i="122"/>
  <c r="H11" i="122"/>
  <c r="G11" i="122"/>
  <c r="F11" i="122"/>
  <c r="E11" i="122"/>
  <c r="H10" i="122"/>
  <c r="G10" i="122"/>
  <c r="F10" i="122"/>
  <c r="E10" i="122"/>
  <c r="E6" i="122"/>
  <c r="E76" i="121"/>
  <c r="E75" i="121"/>
  <c r="E72" i="121"/>
  <c r="D70" i="121"/>
  <c r="D68" i="121"/>
  <c r="E67" i="121"/>
  <c r="D66" i="121"/>
  <c r="C66" i="121"/>
  <c r="G65" i="121"/>
  <c r="E65" i="121"/>
  <c r="G64" i="121"/>
  <c r="E64" i="121"/>
  <c r="G63" i="121"/>
  <c r="E63" i="121"/>
  <c r="G62" i="121"/>
  <c r="E62" i="121"/>
  <c r="E60" i="121"/>
  <c r="E59" i="121"/>
  <c r="D57" i="121"/>
  <c r="C57" i="121"/>
  <c r="E56" i="121"/>
  <c r="E55" i="121"/>
  <c r="E54" i="121"/>
  <c r="E53" i="121"/>
  <c r="D50" i="121"/>
  <c r="C50" i="121"/>
  <c r="G49" i="121"/>
  <c r="E49" i="121"/>
  <c r="G48" i="121"/>
  <c r="E48" i="121"/>
  <c r="G47" i="121"/>
  <c r="E47" i="121"/>
  <c r="G46" i="121"/>
  <c r="E46" i="121"/>
  <c r="E43" i="121"/>
  <c r="D43" i="121"/>
  <c r="C43" i="121"/>
  <c r="H42" i="121"/>
  <c r="G42" i="121"/>
  <c r="F42" i="121"/>
  <c r="E42" i="121"/>
  <c r="H41" i="121"/>
  <c r="G41" i="121"/>
  <c r="F41" i="121"/>
  <c r="E41" i="121"/>
  <c r="H40" i="121"/>
  <c r="G40" i="121"/>
  <c r="F40" i="121"/>
  <c r="E40" i="121"/>
  <c r="H39" i="121"/>
  <c r="G39" i="121"/>
  <c r="F39" i="121"/>
  <c r="E39" i="121"/>
  <c r="E34" i="121"/>
  <c r="D33" i="121"/>
  <c r="G66" i="121" s="1"/>
  <c r="D32" i="121"/>
  <c r="C32" i="121"/>
  <c r="E31" i="121"/>
  <c r="F30" i="121"/>
  <c r="E30" i="121"/>
  <c r="F29" i="121"/>
  <c r="E29" i="121"/>
  <c r="E28" i="121"/>
  <c r="E26" i="121"/>
  <c r="H22" i="121" s="1"/>
  <c r="D26" i="121"/>
  <c r="C26" i="121"/>
  <c r="H25" i="121"/>
  <c r="G25" i="121"/>
  <c r="E25" i="121"/>
  <c r="G24" i="121"/>
  <c r="E24" i="121"/>
  <c r="H24" i="121" s="1"/>
  <c r="G23" i="121"/>
  <c r="E23" i="121"/>
  <c r="H23" i="121" s="1"/>
  <c r="G22" i="121"/>
  <c r="E22" i="121"/>
  <c r="E20" i="121"/>
  <c r="D20" i="121"/>
  <c r="C20" i="121"/>
  <c r="G19" i="121"/>
  <c r="F19" i="121"/>
  <c r="E19" i="121"/>
  <c r="G18" i="121"/>
  <c r="F18" i="121"/>
  <c r="E18" i="121"/>
  <c r="G17" i="121"/>
  <c r="F17" i="121"/>
  <c r="E17" i="121"/>
  <c r="G16" i="121"/>
  <c r="F16" i="121"/>
  <c r="E16" i="121"/>
  <c r="D14" i="121"/>
  <c r="C14" i="121"/>
  <c r="E13" i="121"/>
  <c r="G12" i="121"/>
  <c r="E12" i="121"/>
  <c r="G11" i="121"/>
  <c r="E11" i="121"/>
  <c r="E10" i="121"/>
  <c r="E6" i="121"/>
  <c r="C78" i="120"/>
  <c r="E76" i="120"/>
  <c r="E75" i="120"/>
  <c r="E72" i="120"/>
  <c r="C68" i="120"/>
  <c r="E67" i="120"/>
  <c r="D66" i="120"/>
  <c r="C66" i="120"/>
  <c r="F65" i="120"/>
  <c r="E65" i="120"/>
  <c r="F64" i="120"/>
  <c r="E64" i="120"/>
  <c r="F63" i="120"/>
  <c r="E63" i="120"/>
  <c r="F62" i="120"/>
  <c r="E62" i="120"/>
  <c r="E60" i="120"/>
  <c r="E59" i="120"/>
  <c r="E57" i="120"/>
  <c r="D57" i="120"/>
  <c r="C57" i="120"/>
  <c r="G56" i="120"/>
  <c r="E56" i="120"/>
  <c r="H56" i="120" s="1"/>
  <c r="G55" i="120"/>
  <c r="E55" i="120"/>
  <c r="H55" i="120" s="1"/>
  <c r="H54" i="120"/>
  <c r="G54" i="120"/>
  <c r="E54" i="120"/>
  <c r="H53" i="120"/>
  <c r="G53" i="120"/>
  <c r="E53" i="120"/>
  <c r="D50" i="120"/>
  <c r="C50" i="120"/>
  <c r="F49" i="120"/>
  <c r="E49" i="120"/>
  <c r="F48" i="120"/>
  <c r="E48" i="120"/>
  <c r="F47" i="120"/>
  <c r="E47" i="120"/>
  <c r="F46" i="120"/>
  <c r="E46" i="120"/>
  <c r="D43" i="120"/>
  <c r="C43" i="120"/>
  <c r="G42" i="120"/>
  <c r="E42" i="120"/>
  <c r="G41" i="120"/>
  <c r="F41" i="120"/>
  <c r="E41" i="120"/>
  <c r="G40" i="120"/>
  <c r="F40" i="120"/>
  <c r="E40" i="120"/>
  <c r="E39" i="120"/>
  <c r="E34" i="120"/>
  <c r="D32" i="120"/>
  <c r="C32" i="120"/>
  <c r="G31" i="120"/>
  <c r="E31" i="120"/>
  <c r="G30" i="120"/>
  <c r="E30" i="120"/>
  <c r="G29" i="120"/>
  <c r="E29" i="120"/>
  <c r="G28" i="120"/>
  <c r="E28" i="120"/>
  <c r="E26" i="120"/>
  <c r="D26" i="120"/>
  <c r="C26" i="120"/>
  <c r="H25" i="120"/>
  <c r="G25" i="120"/>
  <c r="F25" i="120"/>
  <c r="E25" i="120"/>
  <c r="H24" i="120"/>
  <c r="G24" i="120"/>
  <c r="F24" i="120"/>
  <c r="E24" i="120"/>
  <c r="H23" i="120"/>
  <c r="G23" i="120"/>
  <c r="F23" i="120"/>
  <c r="E23" i="120"/>
  <c r="H22" i="120"/>
  <c r="G22" i="120"/>
  <c r="F22" i="120"/>
  <c r="E22" i="120"/>
  <c r="E20" i="120"/>
  <c r="D20" i="120"/>
  <c r="D33" i="120" s="1"/>
  <c r="C20" i="120"/>
  <c r="F19" i="120"/>
  <c r="E19" i="120"/>
  <c r="H19" i="120" s="1"/>
  <c r="F18" i="120"/>
  <c r="E18" i="120"/>
  <c r="H18" i="120" s="1"/>
  <c r="F17" i="120"/>
  <c r="E17" i="120"/>
  <c r="G16" i="120"/>
  <c r="F16" i="120"/>
  <c r="E16" i="120"/>
  <c r="D14" i="120"/>
  <c r="C14" i="120"/>
  <c r="F12" i="120" s="1"/>
  <c r="E13" i="120"/>
  <c r="E12" i="120"/>
  <c r="F11" i="120"/>
  <c r="E11" i="120"/>
  <c r="E10" i="120"/>
  <c r="E6" i="120"/>
  <c r="E76" i="119"/>
  <c r="E75" i="119"/>
  <c r="E72" i="119"/>
  <c r="D68" i="119"/>
  <c r="E67" i="119"/>
  <c r="D66" i="119"/>
  <c r="C66" i="119"/>
  <c r="E66" i="119" s="1"/>
  <c r="G65" i="119"/>
  <c r="E65" i="119"/>
  <c r="G64" i="119"/>
  <c r="F64" i="119"/>
  <c r="E64" i="119"/>
  <c r="G63" i="119"/>
  <c r="F63" i="119"/>
  <c r="E63" i="119"/>
  <c r="H63" i="119" s="1"/>
  <c r="G62" i="119"/>
  <c r="E62" i="119"/>
  <c r="H62" i="119" s="1"/>
  <c r="E60" i="119"/>
  <c r="E59" i="119"/>
  <c r="D57" i="119"/>
  <c r="C57" i="119"/>
  <c r="F56" i="119"/>
  <c r="E56" i="119"/>
  <c r="F55" i="119"/>
  <c r="E55" i="119"/>
  <c r="F54" i="119"/>
  <c r="E54" i="119"/>
  <c r="F53" i="119"/>
  <c r="E53" i="119"/>
  <c r="E50" i="119"/>
  <c r="D50" i="119"/>
  <c r="C50" i="119"/>
  <c r="F46" i="119" s="1"/>
  <c r="G49" i="119"/>
  <c r="F49" i="119"/>
  <c r="E49" i="119"/>
  <c r="G48" i="119"/>
  <c r="F48" i="119"/>
  <c r="E48" i="119"/>
  <c r="H48" i="119" s="1"/>
  <c r="G47" i="119"/>
  <c r="F47" i="119"/>
  <c r="E47" i="119"/>
  <c r="H47" i="119" s="1"/>
  <c r="G46" i="119"/>
  <c r="E46" i="119"/>
  <c r="H46" i="119" s="1"/>
  <c r="D43" i="119"/>
  <c r="C43" i="119"/>
  <c r="E42" i="119"/>
  <c r="E41" i="119"/>
  <c r="F40" i="119"/>
  <c r="E40" i="119"/>
  <c r="E39" i="119"/>
  <c r="E34" i="119"/>
  <c r="E32" i="119"/>
  <c r="D32" i="119"/>
  <c r="C32" i="119"/>
  <c r="G31" i="119"/>
  <c r="F31" i="119"/>
  <c r="E31" i="119"/>
  <c r="G30" i="119"/>
  <c r="F30" i="119"/>
  <c r="E30" i="119"/>
  <c r="G29" i="119"/>
  <c r="F29" i="119"/>
  <c r="E29" i="119"/>
  <c r="G28" i="119"/>
  <c r="F28" i="119"/>
  <c r="E28" i="119"/>
  <c r="D26" i="119"/>
  <c r="G25" i="119" s="1"/>
  <c r="C26" i="119"/>
  <c r="E25" i="119"/>
  <c r="G24" i="119"/>
  <c r="E24" i="119"/>
  <c r="G23" i="119"/>
  <c r="E23" i="119"/>
  <c r="G22" i="119"/>
  <c r="E22" i="119"/>
  <c r="E20" i="119"/>
  <c r="D20" i="119"/>
  <c r="C20" i="119"/>
  <c r="G19" i="119"/>
  <c r="F19" i="119"/>
  <c r="E19" i="119"/>
  <c r="G18" i="119"/>
  <c r="F18" i="119"/>
  <c r="E18" i="119"/>
  <c r="G17" i="119"/>
  <c r="F17" i="119"/>
  <c r="E17" i="119"/>
  <c r="G16" i="119"/>
  <c r="F16" i="119"/>
  <c r="E16" i="119"/>
  <c r="D14" i="119"/>
  <c r="G13" i="119" s="1"/>
  <c r="C14" i="119"/>
  <c r="F13" i="119"/>
  <c r="E13" i="119"/>
  <c r="F12" i="119"/>
  <c r="E12" i="119"/>
  <c r="G11" i="119"/>
  <c r="F11" i="119"/>
  <c r="E11" i="119"/>
  <c r="F10" i="119"/>
  <c r="E10" i="119"/>
  <c r="E6" i="119"/>
  <c r="E76" i="118"/>
  <c r="E75" i="118"/>
  <c r="E72" i="118"/>
  <c r="C68" i="118"/>
  <c r="E67" i="118"/>
  <c r="D66" i="118"/>
  <c r="C66" i="118"/>
  <c r="F65" i="118"/>
  <c r="E65" i="118"/>
  <c r="F64" i="118"/>
  <c r="E64" i="118"/>
  <c r="F63" i="118"/>
  <c r="E63" i="118"/>
  <c r="F62" i="118"/>
  <c r="E62" i="118"/>
  <c r="E60" i="118"/>
  <c r="E59" i="118"/>
  <c r="D57" i="118"/>
  <c r="C57" i="118"/>
  <c r="E57" i="118" s="1"/>
  <c r="G56" i="118"/>
  <c r="E56" i="118"/>
  <c r="G55" i="118"/>
  <c r="E55" i="118"/>
  <c r="H55" i="118" s="1"/>
  <c r="G54" i="118"/>
  <c r="E54" i="118"/>
  <c r="G53" i="118"/>
  <c r="E53" i="118"/>
  <c r="D50" i="118"/>
  <c r="C50" i="118"/>
  <c r="F49" i="118"/>
  <c r="E49" i="118"/>
  <c r="F48" i="118"/>
  <c r="E48" i="118"/>
  <c r="F47" i="118"/>
  <c r="E47" i="118"/>
  <c r="F46" i="118"/>
  <c r="E46" i="118"/>
  <c r="E43" i="118"/>
  <c r="D43" i="118"/>
  <c r="C43" i="118"/>
  <c r="E42" i="118"/>
  <c r="G41" i="118"/>
  <c r="E41" i="118"/>
  <c r="G40" i="118"/>
  <c r="F40" i="118"/>
  <c r="E40" i="118"/>
  <c r="G39" i="118"/>
  <c r="E39" i="118"/>
  <c r="E34" i="118"/>
  <c r="E32" i="118"/>
  <c r="H29" i="118" s="1"/>
  <c r="D32" i="118"/>
  <c r="C32" i="118"/>
  <c r="G31" i="118"/>
  <c r="E31" i="118"/>
  <c r="H31" i="118" s="1"/>
  <c r="H30" i="118"/>
  <c r="G30" i="118"/>
  <c r="E30" i="118"/>
  <c r="G29" i="118"/>
  <c r="E29" i="118"/>
  <c r="G28" i="118"/>
  <c r="E28" i="118"/>
  <c r="H28" i="118" s="1"/>
  <c r="D26" i="118"/>
  <c r="D33" i="118" s="1"/>
  <c r="C26" i="118"/>
  <c r="F25" i="118"/>
  <c r="E25" i="118"/>
  <c r="F24" i="118"/>
  <c r="E24" i="118"/>
  <c r="F23" i="118"/>
  <c r="E23" i="118"/>
  <c r="F22" i="118"/>
  <c r="E22" i="118"/>
  <c r="D20" i="118"/>
  <c r="C20" i="118"/>
  <c r="E20" i="118" s="1"/>
  <c r="G19" i="118"/>
  <c r="E19" i="118"/>
  <c r="G18" i="118"/>
  <c r="E18" i="118"/>
  <c r="G17" i="118"/>
  <c r="E17" i="118"/>
  <c r="G16" i="118"/>
  <c r="E16" i="118"/>
  <c r="D14" i="118"/>
  <c r="C14" i="118"/>
  <c r="F13" i="118" s="1"/>
  <c r="E13" i="118"/>
  <c r="E12" i="118"/>
  <c r="E11" i="118"/>
  <c r="E10" i="118"/>
  <c r="E6" i="118"/>
  <c r="E76" i="117"/>
  <c r="E75" i="117"/>
  <c r="E72" i="117"/>
  <c r="E67" i="117"/>
  <c r="D66" i="117"/>
  <c r="C66" i="117"/>
  <c r="F65" i="117" s="1"/>
  <c r="G65" i="117"/>
  <c r="E65" i="117"/>
  <c r="F64" i="117"/>
  <c r="E64" i="117"/>
  <c r="G63" i="117"/>
  <c r="F63" i="117"/>
  <c r="E63" i="117"/>
  <c r="F62" i="117"/>
  <c r="E62" i="117"/>
  <c r="E60" i="117"/>
  <c r="E59" i="117"/>
  <c r="E57" i="117"/>
  <c r="D57" i="117"/>
  <c r="C57" i="117"/>
  <c r="G56" i="117"/>
  <c r="F56" i="117"/>
  <c r="E56" i="117"/>
  <c r="G55" i="117"/>
  <c r="F55" i="117"/>
  <c r="E55" i="117"/>
  <c r="G54" i="117"/>
  <c r="F54" i="117"/>
  <c r="E54" i="117"/>
  <c r="G53" i="117"/>
  <c r="F53" i="117"/>
  <c r="E53" i="117"/>
  <c r="D50" i="117"/>
  <c r="C50" i="117"/>
  <c r="F49" i="117" s="1"/>
  <c r="G49" i="117"/>
  <c r="E49" i="117"/>
  <c r="F48" i="117"/>
  <c r="E48" i="117"/>
  <c r="G47" i="117"/>
  <c r="F47" i="117"/>
  <c r="E47" i="117"/>
  <c r="F46" i="117"/>
  <c r="E46" i="117"/>
  <c r="D43" i="117"/>
  <c r="C43" i="117"/>
  <c r="F42" i="117"/>
  <c r="E42" i="117"/>
  <c r="F41" i="117"/>
  <c r="E41" i="117"/>
  <c r="F40" i="117"/>
  <c r="E40" i="117"/>
  <c r="F39" i="117"/>
  <c r="E39" i="117"/>
  <c r="E34" i="117"/>
  <c r="E32" i="117"/>
  <c r="H31" i="117" s="1"/>
  <c r="D32" i="117"/>
  <c r="C32" i="117"/>
  <c r="G31" i="117"/>
  <c r="F31" i="117"/>
  <c r="E31" i="117"/>
  <c r="G30" i="117"/>
  <c r="F30" i="117"/>
  <c r="E30" i="117"/>
  <c r="G29" i="117"/>
  <c r="F29" i="117"/>
  <c r="E29" i="117"/>
  <c r="G28" i="117"/>
  <c r="F28" i="117"/>
  <c r="E28" i="117"/>
  <c r="D26" i="117"/>
  <c r="G25" i="117" s="1"/>
  <c r="C26" i="117"/>
  <c r="F24" i="117" s="1"/>
  <c r="F25" i="117"/>
  <c r="E25" i="117"/>
  <c r="G24" i="117"/>
  <c r="E24" i="117"/>
  <c r="G23" i="117"/>
  <c r="E23" i="117"/>
  <c r="F22" i="117"/>
  <c r="E22" i="117"/>
  <c r="D20" i="117"/>
  <c r="C20" i="117"/>
  <c r="F19" i="117" s="1"/>
  <c r="E19" i="117"/>
  <c r="F18" i="117"/>
  <c r="E18" i="117"/>
  <c r="F17" i="117"/>
  <c r="E17" i="117"/>
  <c r="F16" i="117"/>
  <c r="E16" i="117"/>
  <c r="E14" i="117"/>
  <c r="H13" i="117" s="1"/>
  <c r="D14" i="117"/>
  <c r="C14" i="117"/>
  <c r="G13" i="117"/>
  <c r="E13" i="117"/>
  <c r="G12" i="117"/>
  <c r="E12" i="117"/>
  <c r="H12" i="117" s="1"/>
  <c r="G11" i="117"/>
  <c r="E11" i="117"/>
  <c r="H11" i="117" s="1"/>
  <c r="H10" i="117"/>
  <c r="G10" i="117"/>
  <c r="E10" i="117"/>
  <c r="E6" i="117"/>
  <c r="E76" i="116"/>
  <c r="E75" i="116"/>
  <c r="E72" i="116"/>
  <c r="D68" i="116"/>
  <c r="E68" i="116" s="1"/>
  <c r="E67" i="116"/>
  <c r="D66" i="116"/>
  <c r="C66" i="116"/>
  <c r="C68" i="116" s="1"/>
  <c r="E65" i="116"/>
  <c r="F64" i="116"/>
  <c r="E64" i="116"/>
  <c r="F63" i="116"/>
  <c r="E63" i="116"/>
  <c r="F62" i="116"/>
  <c r="E62" i="116"/>
  <c r="E60" i="116"/>
  <c r="E59" i="116"/>
  <c r="D57" i="116"/>
  <c r="G56" i="116" s="1"/>
  <c r="C57" i="116"/>
  <c r="F53" i="116" s="1"/>
  <c r="E56" i="116"/>
  <c r="G55" i="116"/>
  <c r="E55" i="116"/>
  <c r="G54" i="116"/>
  <c r="F54" i="116"/>
  <c r="E54" i="116"/>
  <c r="G53" i="116"/>
  <c r="E53" i="116"/>
  <c r="D50" i="116"/>
  <c r="C50" i="116"/>
  <c r="F48" i="116" s="1"/>
  <c r="F49" i="116"/>
  <c r="E49" i="116"/>
  <c r="E48" i="116"/>
  <c r="F47" i="116"/>
  <c r="E47" i="116"/>
  <c r="E46" i="116"/>
  <c r="E43" i="116"/>
  <c r="D43" i="116"/>
  <c r="D79" i="116" s="1"/>
  <c r="C43" i="116"/>
  <c r="G42" i="116"/>
  <c r="E42" i="116"/>
  <c r="H42" i="116" s="1"/>
  <c r="G41" i="116"/>
  <c r="E41" i="116"/>
  <c r="H41" i="116" s="1"/>
  <c r="H40" i="116"/>
  <c r="G40" i="116"/>
  <c r="E40" i="116"/>
  <c r="H39" i="116"/>
  <c r="G39" i="116"/>
  <c r="E39" i="116"/>
  <c r="E34" i="116"/>
  <c r="D32" i="116"/>
  <c r="E32" i="116" s="1"/>
  <c r="C32" i="116"/>
  <c r="F31" i="116"/>
  <c r="E31" i="116"/>
  <c r="F30" i="116"/>
  <c r="E30" i="116"/>
  <c r="G29" i="116"/>
  <c r="F29" i="116"/>
  <c r="E29" i="116"/>
  <c r="F28" i="116"/>
  <c r="E28" i="116"/>
  <c r="D26" i="116"/>
  <c r="C26" i="116"/>
  <c r="F25" i="116" s="1"/>
  <c r="E25" i="116"/>
  <c r="F24" i="116"/>
  <c r="E24" i="116"/>
  <c r="F23" i="116"/>
  <c r="E23" i="116"/>
  <c r="F22" i="116"/>
  <c r="E22" i="116"/>
  <c r="E20" i="116"/>
  <c r="D20" i="116"/>
  <c r="C20" i="116"/>
  <c r="G19" i="116"/>
  <c r="E19" i="116"/>
  <c r="G18" i="116"/>
  <c r="E18" i="116"/>
  <c r="H18" i="116" s="1"/>
  <c r="G17" i="116"/>
  <c r="E17" i="116"/>
  <c r="H17" i="116" s="1"/>
  <c r="H16" i="116"/>
  <c r="G16" i="116"/>
  <c r="E16" i="116"/>
  <c r="D14" i="116"/>
  <c r="E14" i="116" s="1"/>
  <c r="C14" i="116"/>
  <c r="F13" i="116"/>
  <c r="E13" i="116"/>
  <c r="F12" i="116"/>
  <c r="E12" i="116"/>
  <c r="F11" i="116"/>
  <c r="E11" i="116"/>
  <c r="F10" i="116"/>
  <c r="E10" i="116"/>
  <c r="E6" i="116"/>
  <c r="D78" i="115"/>
  <c r="E76" i="115"/>
  <c r="E75" i="115"/>
  <c r="E72" i="115"/>
  <c r="D70" i="115"/>
  <c r="D68" i="115"/>
  <c r="E67" i="115"/>
  <c r="D66" i="115"/>
  <c r="C66" i="115"/>
  <c r="G65" i="115"/>
  <c r="E65" i="115"/>
  <c r="G64" i="115"/>
  <c r="E64" i="115"/>
  <c r="G63" i="115"/>
  <c r="E63" i="115"/>
  <c r="G62" i="115"/>
  <c r="E62" i="115"/>
  <c r="E60" i="115"/>
  <c r="E59" i="115"/>
  <c r="D57" i="115"/>
  <c r="C57" i="115"/>
  <c r="F56" i="115" s="1"/>
  <c r="E56" i="115"/>
  <c r="F55" i="115"/>
  <c r="E55" i="115"/>
  <c r="E54" i="115"/>
  <c r="F53" i="115"/>
  <c r="E53" i="115"/>
  <c r="D50" i="115"/>
  <c r="C50" i="115"/>
  <c r="G49" i="115"/>
  <c r="E49" i="115"/>
  <c r="G48" i="115"/>
  <c r="E48" i="115"/>
  <c r="G47" i="115"/>
  <c r="E47" i="115"/>
  <c r="G46" i="115"/>
  <c r="E46" i="115"/>
  <c r="D43" i="115"/>
  <c r="C43" i="115"/>
  <c r="G42" i="115"/>
  <c r="F42" i="115"/>
  <c r="E42" i="115"/>
  <c r="G41" i="115"/>
  <c r="F41" i="115"/>
  <c r="E41" i="115"/>
  <c r="G40" i="115"/>
  <c r="F40" i="115"/>
  <c r="E40" i="115"/>
  <c r="F39" i="115"/>
  <c r="E39" i="115"/>
  <c r="D35" i="115"/>
  <c r="E34" i="115"/>
  <c r="D33" i="115"/>
  <c r="C33" i="115"/>
  <c r="D32" i="115"/>
  <c r="C32" i="115"/>
  <c r="F28" i="115" s="1"/>
  <c r="F31" i="115"/>
  <c r="E31" i="115"/>
  <c r="F30" i="115"/>
  <c r="E30" i="115"/>
  <c r="E29" i="115"/>
  <c r="E28" i="115"/>
  <c r="E26" i="115"/>
  <c r="D26" i="115"/>
  <c r="C26" i="115"/>
  <c r="H25" i="115"/>
  <c r="G25" i="115"/>
  <c r="E25" i="115"/>
  <c r="G24" i="115"/>
  <c r="E24" i="115"/>
  <c r="H24" i="115" s="1"/>
  <c r="G23" i="115"/>
  <c r="E23" i="115"/>
  <c r="H23" i="115" s="1"/>
  <c r="H22" i="115"/>
  <c r="G22" i="115"/>
  <c r="E22" i="115"/>
  <c r="E20" i="115"/>
  <c r="D20" i="115"/>
  <c r="C20" i="115"/>
  <c r="F19" i="115"/>
  <c r="E19" i="115"/>
  <c r="F18" i="115"/>
  <c r="E18" i="115"/>
  <c r="G17" i="115"/>
  <c r="F17" i="115"/>
  <c r="E17" i="115"/>
  <c r="G16" i="115"/>
  <c r="F16" i="115"/>
  <c r="E16" i="115"/>
  <c r="D14" i="115"/>
  <c r="C14" i="115"/>
  <c r="G13" i="115"/>
  <c r="E13" i="115"/>
  <c r="G12" i="115"/>
  <c r="F12" i="115"/>
  <c r="E12" i="115"/>
  <c r="E11" i="115"/>
  <c r="E10" i="115"/>
  <c r="E6" i="115"/>
  <c r="C79" i="114"/>
  <c r="C78" i="114"/>
  <c r="E76" i="114"/>
  <c r="E75" i="114"/>
  <c r="E72" i="114"/>
  <c r="C68" i="114"/>
  <c r="E67" i="114"/>
  <c r="D66" i="114"/>
  <c r="C66" i="114"/>
  <c r="F65" i="114"/>
  <c r="E65" i="114"/>
  <c r="F64" i="114"/>
  <c r="E64" i="114"/>
  <c r="F63" i="114"/>
  <c r="E63" i="114"/>
  <c r="F62" i="114"/>
  <c r="E62" i="114"/>
  <c r="E60" i="114"/>
  <c r="E59" i="114"/>
  <c r="E57" i="114"/>
  <c r="D57" i="114"/>
  <c r="C57" i="114"/>
  <c r="G56" i="114"/>
  <c r="E56" i="114"/>
  <c r="H56" i="114" s="1"/>
  <c r="H55" i="114"/>
  <c r="G55" i="114"/>
  <c r="E55" i="114"/>
  <c r="H54" i="114"/>
  <c r="G54" i="114"/>
  <c r="E54" i="114"/>
  <c r="G53" i="114"/>
  <c r="E53" i="114"/>
  <c r="H53" i="114" s="1"/>
  <c r="D50" i="114"/>
  <c r="C50" i="114"/>
  <c r="F49" i="114"/>
  <c r="E49" i="114"/>
  <c r="F48" i="114"/>
  <c r="E48" i="114"/>
  <c r="F47" i="114"/>
  <c r="E47" i="114"/>
  <c r="F46" i="114"/>
  <c r="E46" i="114"/>
  <c r="E43" i="114"/>
  <c r="D43" i="114"/>
  <c r="C43" i="114"/>
  <c r="F39" i="114" s="1"/>
  <c r="G42" i="114"/>
  <c r="F42" i="114"/>
  <c r="E42" i="114"/>
  <c r="G41" i="114"/>
  <c r="F41" i="114"/>
  <c r="E41" i="114"/>
  <c r="H41" i="114" s="1"/>
  <c r="G40" i="114"/>
  <c r="F40" i="114"/>
  <c r="E40" i="114"/>
  <c r="G39" i="114"/>
  <c r="E39" i="114"/>
  <c r="H39" i="114" s="1"/>
  <c r="E34" i="114"/>
  <c r="D32" i="114"/>
  <c r="C32" i="114"/>
  <c r="G31" i="114"/>
  <c r="E31" i="114"/>
  <c r="G30" i="114"/>
  <c r="E30" i="114"/>
  <c r="G29" i="114"/>
  <c r="E29" i="114"/>
  <c r="G28" i="114"/>
  <c r="E28" i="114"/>
  <c r="E26" i="114"/>
  <c r="H25" i="114" s="1"/>
  <c r="D26" i="114"/>
  <c r="C26" i="114"/>
  <c r="G25" i="114"/>
  <c r="F25" i="114"/>
  <c r="E25" i="114"/>
  <c r="G24" i="114"/>
  <c r="F24" i="114"/>
  <c r="E24" i="114"/>
  <c r="G23" i="114"/>
  <c r="F23" i="114"/>
  <c r="E23" i="114"/>
  <c r="G22" i="114"/>
  <c r="F22" i="114"/>
  <c r="E22" i="114"/>
  <c r="D20" i="114"/>
  <c r="C20" i="114"/>
  <c r="F19" i="114"/>
  <c r="E19" i="114"/>
  <c r="G18" i="114"/>
  <c r="E18" i="114"/>
  <c r="F17" i="114"/>
  <c r="E17" i="114"/>
  <c r="F16" i="114"/>
  <c r="E16" i="114"/>
  <c r="D14" i="114"/>
  <c r="C14" i="114"/>
  <c r="F10" i="114" s="1"/>
  <c r="F13" i="114"/>
  <c r="E13" i="114"/>
  <c r="F12" i="114"/>
  <c r="E12" i="114"/>
  <c r="F11" i="114"/>
  <c r="E11" i="114"/>
  <c r="E10" i="114"/>
  <c r="E6" i="114"/>
  <c r="E76" i="113"/>
  <c r="E75" i="113"/>
  <c r="E72" i="113"/>
  <c r="E67" i="113"/>
  <c r="D66" i="113"/>
  <c r="C66" i="113"/>
  <c r="G65" i="113"/>
  <c r="F65" i="113"/>
  <c r="E65" i="113"/>
  <c r="F64" i="113"/>
  <c r="E64" i="113"/>
  <c r="F63" i="113"/>
  <c r="E63" i="113"/>
  <c r="G62" i="113"/>
  <c r="F62" i="113"/>
  <c r="E62" i="113"/>
  <c r="E60" i="113"/>
  <c r="E59" i="113"/>
  <c r="E57" i="113"/>
  <c r="D57" i="113"/>
  <c r="C57" i="113"/>
  <c r="H56" i="113"/>
  <c r="G56" i="113"/>
  <c r="F56" i="113"/>
  <c r="E56" i="113"/>
  <c r="H55" i="113"/>
  <c r="G55" i="113"/>
  <c r="F55" i="113"/>
  <c r="E55" i="113"/>
  <c r="H54" i="113"/>
  <c r="G54" i="113"/>
  <c r="F54" i="113"/>
  <c r="E54" i="113"/>
  <c r="H53" i="113"/>
  <c r="G53" i="113"/>
  <c r="F53" i="113"/>
  <c r="E53" i="113"/>
  <c r="E50" i="113"/>
  <c r="D50" i="113"/>
  <c r="G48" i="113" s="1"/>
  <c r="C50" i="113"/>
  <c r="G49" i="113"/>
  <c r="F49" i="113"/>
  <c r="E49" i="113"/>
  <c r="F48" i="113"/>
  <c r="E48" i="113"/>
  <c r="G47" i="113"/>
  <c r="F47" i="113"/>
  <c r="E47" i="113"/>
  <c r="G46" i="113"/>
  <c r="F46" i="113"/>
  <c r="E46" i="113"/>
  <c r="D43" i="113"/>
  <c r="C43" i="113"/>
  <c r="E42" i="113"/>
  <c r="G41" i="113"/>
  <c r="E41" i="113"/>
  <c r="G40" i="113"/>
  <c r="E40" i="113"/>
  <c r="E39" i="113"/>
  <c r="E34" i="113"/>
  <c r="E32" i="113"/>
  <c r="D32" i="113"/>
  <c r="C32" i="113"/>
  <c r="F28" i="113" s="1"/>
  <c r="G31" i="113"/>
  <c r="F31" i="113"/>
  <c r="E31" i="113"/>
  <c r="G30" i="113"/>
  <c r="F30" i="113"/>
  <c r="E30" i="113"/>
  <c r="H30" i="113" s="1"/>
  <c r="G29" i="113"/>
  <c r="F29" i="113"/>
  <c r="E29" i="113"/>
  <c r="G28" i="113"/>
  <c r="E28" i="113"/>
  <c r="D26" i="113"/>
  <c r="C26" i="113"/>
  <c r="E25" i="113"/>
  <c r="E24" i="113"/>
  <c r="F23" i="113"/>
  <c r="E23" i="113"/>
  <c r="F22" i="113"/>
  <c r="E22" i="113"/>
  <c r="D20" i="113"/>
  <c r="C20" i="113"/>
  <c r="G19" i="113"/>
  <c r="E19" i="113"/>
  <c r="G18" i="113"/>
  <c r="E18" i="113"/>
  <c r="G17" i="113"/>
  <c r="E17" i="113"/>
  <c r="G16" i="113"/>
  <c r="E16" i="113"/>
  <c r="E14" i="113"/>
  <c r="H13" i="113" s="1"/>
  <c r="D14" i="113"/>
  <c r="C14" i="113"/>
  <c r="G13" i="113"/>
  <c r="F13" i="113"/>
  <c r="E13" i="113"/>
  <c r="G12" i="113"/>
  <c r="F12" i="113"/>
  <c r="E12" i="113"/>
  <c r="G11" i="113"/>
  <c r="F11" i="113"/>
  <c r="E11" i="113"/>
  <c r="G10" i="113"/>
  <c r="F10" i="113"/>
  <c r="E10" i="113"/>
  <c r="E6" i="113"/>
  <c r="D78" i="112"/>
  <c r="E76" i="112"/>
  <c r="E75" i="112"/>
  <c r="D74" i="112"/>
  <c r="E72" i="112"/>
  <c r="D70" i="112"/>
  <c r="D68" i="112"/>
  <c r="E67" i="112"/>
  <c r="D66" i="112"/>
  <c r="C66" i="112"/>
  <c r="G65" i="112"/>
  <c r="E65" i="112"/>
  <c r="G64" i="112"/>
  <c r="E64" i="112"/>
  <c r="G63" i="112"/>
  <c r="E63" i="112"/>
  <c r="G62" i="112"/>
  <c r="E62" i="112"/>
  <c r="E60" i="112"/>
  <c r="E59" i="112"/>
  <c r="D57" i="112"/>
  <c r="C57" i="112"/>
  <c r="F53" i="112" s="1"/>
  <c r="E56" i="112"/>
  <c r="E55" i="112"/>
  <c r="F54" i="112"/>
  <c r="E54" i="112"/>
  <c r="E53" i="112"/>
  <c r="D50" i="112"/>
  <c r="C50" i="112"/>
  <c r="G49" i="112"/>
  <c r="E49" i="112"/>
  <c r="G48" i="112"/>
  <c r="E48" i="112"/>
  <c r="G47" i="112"/>
  <c r="E47" i="112"/>
  <c r="G46" i="112"/>
  <c r="E46" i="112"/>
  <c r="E43" i="112"/>
  <c r="D43" i="112"/>
  <c r="C43" i="112"/>
  <c r="G42" i="112"/>
  <c r="F42" i="112"/>
  <c r="E42" i="112"/>
  <c r="G41" i="112"/>
  <c r="F41" i="112"/>
  <c r="E41" i="112"/>
  <c r="G40" i="112"/>
  <c r="F40" i="112"/>
  <c r="E40" i="112"/>
  <c r="G39" i="112"/>
  <c r="F39" i="112"/>
  <c r="E39" i="112"/>
  <c r="E34" i="112"/>
  <c r="D32" i="112"/>
  <c r="C32" i="112"/>
  <c r="E31" i="112"/>
  <c r="F30" i="112"/>
  <c r="E30" i="112"/>
  <c r="F29" i="112"/>
  <c r="E29" i="112"/>
  <c r="E28" i="112"/>
  <c r="E26" i="112"/>
  <c r="H25" i="112" s="1"/>
  <c r="D26" i="112"/>
  <c r="C26" i="112"/>
  <c r="G25" i="112"/>
  <c r="E25" i="112"/>
  <c r="G24" i="112"/>
  <c r="E24" i="112"/>
  <c r="G23" i="112"/>
  <c r="E23" i="112"/>
  <c r="H23" i="112" s="1"/>
  <c r="H22" i="112"/>
  <c r="G22" i="112"/>
  <c r="E22" i="112"/>
  <c r="D20" i="112"/>
  <c r="C20" i="112"/>
  <c r="F19" i="112"/>
  <c r="E19" i="112"/>
  <c r="F18" i="112"/>
  <c r="E18" i="112"/>
  <c r="G17" i="112"/>
  <c r="F17" i="112"/>
  <c r="E17" i="112"/>
  <c r="F16" i="112"/>
  <c r="E16" i="112"/>
  <c r="D14" i="112"/>
  <c r="C14" i="112"/>
  <c r="F10" i="112" s="1"/>
  <c r="E13" i="112"/>
  <c r="E12" i="112"/>
  <c r="G11" i="112"/>
  <c r="F11" i="112"/>
  <c r="E11" i="112"/>
  <c r="E10" i="112"/>
  <c r="E6" i="112"/>
  <c r="C78" i="111"/>
  <c r="E76" i="111"/>
  <c r="E75" i="111"/>
  <c r="E72" i="111"/>
  <c r="C70" i="111"/>
  <c r="C74" i="111" s="1"/>
  <c r="C93" i="111" s="1"/>
  <c r="C68" i="111"/>
  <c r="E67" i="111"/>
  <c r="D66" i="111"/>
  <c r="C66" i="111"/>
  <c r="F65" i="111"/>
  <c r="E65" i="111"/>
  <c r="F64" i="111"/>
  <c r="E64" i="111"/>
  <c r="F63" i="111"/>
  <c r="E63" i="111"/>
  <c r="F62" i="111"/>
  <c r="E62" i="111"/>
  <c r="E60" i="111"/>
  <c r="E59" i="111"/>
  <c r="E57" i="111"/>
  <c r="H54" i="111" s="1"/>
  <c r="D57" i="111"/>
  <c r="C57" i="111"/>
  <c r="G56" i="111"/>
  <c r="E56" i="111"/>
  <c r="H56" i="111" s="1"/>
  <c r="G55" i="111"/>
  <c r="E55" i="111"/>
  <c r="H55" i="111" s="1"/>
  <c r="G54" i="111"/>
  <c r="E54" i="111"/>
  <c r="H53" i="111"/>
  <c r="G53" i="111"/>
  <c r="E53" i="111"/>
  <c r="D50" i="111"/>
  <c r="G46" i="111" s="1"/>
  <c r="C50" i="111"/>
  <c r="F49" i="111"/>
  <c r="E49" i="111"/>
  <c r="G48" i="111"/>
  <c r="F48" i="111"/>
  <c r="E48" i="111"/>
  <c r="F47" i="111"/>
  <c r="E47" i="111"/>
  <c r="F46" i="111"/>
  <c r="E46" i="111"/>
  <c r="D43" i="111"/>
  <c r="C43" i="111"/>
  <c r="E42" i="111"/>
  <c r="G41" i="111"/>
  <c r="F41" i="111"/>
  <c r="E41" i="111"/>
  <c r="F40" i="111"/>
  <c r="E40" i="111"/>
  <c r="F39" i="111"/>
  <c r="E39" i="111"/>
  <c r="E34" i="111"/>
  <c r="D32" i="111"/>
  <c r="C32" i="111"/>
  <c r="G31" i="111"/>
  <c r="E31" i="111"/>
  <c r="G30" i="111"/>
  <c r="E30" i="111"/>
  <c r="G29" i="111"/>
  <c r="E29" i="111"/>
  <c r="G28" i="111"/>
  <c r="E28" i="111"/>
  <c r="E26" i="111"/>
  <c r="D26" i="111"/>
  <c r="C26" i="111"/>
  <c r="H25" i="111"/>
  <c r="G25" i="111"/>
  <c r="F25" i="111"/>
  <c r="E25" i="111"/>
  <c r="H24" i="111"/>
  <c r="G24" i="111"/>
  <c r="F24" i="111"/>
  <c r="E24" i="111"/>
  <c r="H23" i="111"/>
  <c r="G23" i="111"/>
  <c r="F23" i="111"/>
  <c r="E23" i="111"/>
  <c r="H22" i="111"/>
  <c r="G22" i="111"/>
  <c r="F22" i="111"/>
  <c r="E22" i="111"/>
  <c r="E20" i="111"/>
  <c r="D20" i="111"/>
  <c r="G18" i="111" s="1"/>
  <c r="C20" i="111"/>
  <c r="G19" i="111"/>
  <c r="F19" i="111"/>
  <c r="E19" i="111"/>
  <c r="F18" i="111"/>
  <c r="E18" i="111"/>
  <c r="G17" i="111"/>
  <c r="F17" i="111"/>
  <c r="E17" i="111"/>
  <c r="G16" i="111"/>
  <c r="F16" i="111"/>
  <c r="E16" i="111"/>
  <c r="D14" i="111"/>
  <c r="C14" i="111"/>
  <c r="F13" i="111" s="1"/>
  <c r="E13" i="111"/>
  <c r="F12" i="111"/>
  <c r="E12" i="111"/>
  <c r="E11" i="111"/>
  <c r="F10" i="111"/>
  <c r="E10" i="111"/>
  <c r="E6" i="111"/>
  <c r="E76" i="110"/>
  <c r="E75" i="110"/>
  <c r="E72" i="110"/>
  <c r="D68" i="110"/>
  <c r="E67" i="110"/>
  <c r="D66" i="110"/>
  <c r="C66" i="110"/>
  <c r="E66" i="110" s="1"/>
  <c r="G65" i="110"/>
  <c r="E65" i="110"/>
  <c r="G64" i="110"/>
  <c r="F64" i="110"/>
  <c r="E64" i="110"/>
  <c r="G63" i="110"/>
  <c r="F63" i="110"/>
  <c r="E63" i="110"/>
  <c r="H63" i="110" s="1"/>
  <c r="G62" i="110"/>
  <c r="E62" i="110"/>
  <c r="E60" i="110"/>
  <c r="E59" i="110"/>
  <c r="D57" i="110"/>
  <c r="C57" i="110"/>
  <c r="F56" i="110"/>
  <c r="E56" i="110"/>
  <c r="F55" i="110"/>
  <c r="E55" i="110"/>
  <c r="F54" i="110"/>
  <c r="E54" i="110"/>
  <c r="F53" i="110"/>
  <c r="E53" i="110"/>
  <c r="E50" i="110"/>
  <c r="D50" i="110"/>
  <c r="C50" i="110"/>
  <c r="F46" i="110" s="1"/>
  <c r="G49" i="110"/>
  <c r="F49" i="110"/>
  <c r="E49" i="110"/>
  <c r="G48" i="110"/>
  <c r="F48" i="110"/>
  <c r="E48" i="110"/>
  <c r="H48" i="110" s="1"/>
  <c r="G47" i="110"/>
  <c r="F47" i="110"/>
  <c r="E47" i="110"/>
  <c r="G46" i="110"/>
  <c r="E46" i="110"/>
  <c r="H46" i="110" s="1"/>
  <c r="D43" i="110"/>
  <c r="C43" i="110"/>
  <c r="F42" i="110"/>
  <c r="E42" i="110"/>
  <c r="E41" i="110"/>
  <c r="F40" i="110"/>
  <c r="E40" i="110"/>
  <c r="F39" i="110"/>
  <c r="E39" i="110"/>
  <c r="E34" i="110"/>
  <c r="E32" i="110"/>
  <c r="D32" i="110"/>
  <c r="C32" i="110"/>
  <c r="G31" i="110"/>
  <c r="F31" i="110"/>
  <c r="E31" i="110"/>
  <c r="G30" i="110"/>
  <c r="F30" i="110"/>
  <c r="E30" i="110"/>
  <c r="G29" i="110"/>
  <c r="F29" i="110"/>
  <c r="E29" i="110"/>
  <c r="G28" i="110"/>
  <c r="F28" i="110"/>
  <c r="E28" i="110"/>
  <c r="D26" i="110"/>
  <c r="G25" i="110" s="1"/>
  <c r="C26" i="110"/>
  <c r="E25" i="110"/>
  <c r="G24" i="110"/>
  <c r="E24" i="110"/>
  <c r="G23" i="110"/>
  <c r="E23" i="110"/>
  <c r="E22" i="110"/>
  <c r="E20" i="110"/>
  <c r="D20" i="110"/>
  <c r="C20" i="110"/>
  <c r="G19" i="110"/>
  <c r="F19" i="110"/>
  <c r="E19" i="110"/>
  <c r="G18" i="110"/>
  <c r="F18" i="110"/>
  <c r="E18" i="110"/>
  <c r="G17" i="110"/>
  <c r="F17" i="110"/>
  <c r="E17" i="110"/>
  <c r="G16" i="110"/>
  <c r="F16" i="110"/>
  <c r="E16" i="110"/>
  <c r="D14" i="110"/>
  <c r="C14" i="110"/>
  <c r="F13" i="110"/>
  <c r="E13" i="110"/>
  <c r="F12" i="110"/>
  <c r="E12" i="110"/>
  <c r="G11" i="110"/>
  <c r="F11" i="110"/>
  <c r="E11" i="110"/>
  <c r="F10" i="110"/>
  <c r="E10" i="110"/>
  <c r="E6" i="110"/>
  <c r="E76" i="109"/>
  <c r="E75" i="109"/>
  <c r="E72" i="109"/>
  <c r="C68" i="109"/>
  <c r="E67" i="109"/>
  <c r="D66" i="109"/>
  <c r="C66" i="109"/>
  <c r="F65" i="109"/>
  <c r="E65" i="109"/>
  <c r="F64" i="109"/>
  <c r="E64" i="109"/>
  <c r="F63" i="109"/>
  <c r="E63" i="109"/>
  <c r="F62" i="109"/>
  <c r="E62" i="109"/>
  <c r="E60" i="109"/>
  <c r="E59" i="109"/>
  <c r="E57" i="109"/>
  <c r="H56" i="109" s="1"/>
  <c r="D57" i="109"/>
  <c r="C57" i="109"/>
  <c r="G56" i="109"/>
  <c r="E56" i="109"/>
  <c r="G55" i="109"/>
  <c r="E55" i="109"/>
  <c r="G54" i="109"/>
  <c r="E54" i="109"/>
  <c r="H54" i="109" s="1"/>
  <c r="H53" i="109"/>
  <c r="G53" i="109"/>
  <c r="E53" i="109"/>
  <c r="D50" i="109"/>
  <c r="C50" i="109"/>
  <c r="F49" i="109"/>
  <c r="E49" i="109"/>
  <c r="F48" i="109"/>
  <c r="E48" i="109"/>
  <c r="F47" i="109"/>
  <c r="E47" i="109"/>
  <c r="F46" i="109"/>
  <c r="E46" i="109"/>
  <c r="D43" i="109"/>
  <c r="C43" i="109"/>
  <c r="F40" i="109" s="1"/>
  <c r="E42" i="109"/>
  <c r="G41" i="109"/>
  <c r="E41" i="109"/>
  <c r="G40" i="109"/>
  <c r="E40" i="109"/>
  <c r="E39" i="109"/>
  <c r="E34" i="109"/>
  <c r="D33" i="109"/>
  <c r="D32" i="109"/>
  <c r="C32" i="109"/>
  <c r="G31" i="109"/>
  <c r="E31" i="109"/>
  <c r="G30" i="109"/>
  <c r="E30" i="109"/>
  <c r="G29" i="109"/>
  <c r="E29" i="109"/>
  <c r="G28" i="109"/>
  <c r="E28" i="109"/>
  <c r="D26" i="109"/>
  <c r="E26" i="109" s="1"/>
  <c r="H25" i="109" s="1"/>
  <c r="C26" i="109"/>
  <c r="F25" i="109"/>
  <c r="E25" i="109"/>
  <c r="H24" i="109"/>
  <c r="F24" i="109"/>
  <c r="E24" i="109"/>
  <c r="H23" i="109"/>
  <c r="F23" i="109"/>
  <c r="E23" i="109"/>
  <c r="H22" i="109"/>
  <c r="F22" i="109"/>
  <c r="E22" i="109"/>
  <c r="E20" i="109"/>
  <c r="D20" i="109"/>
  <c r="C20" i="109"/>
  <c r="G19" i="109"/>
  <c r="F19" i="109"/>
  <c r="E19" i="109"/>
  <c r="G18" i="109"/>
  <c r="F18" i="109"/>
  <c r="E18" i="109"/>
  <c r="H18" i="109" s="1"/>
  <c r="G17" i="109"/>
  <c r="F17" i="109"/>
  <c r="E17" i="109"/>
  <c r="G16" i="109"/>
  <c r="E16" i="109"/>
  <c r="D14" i="109"/>
  <c r="C14" i="109"/>
  <c r="E13" i="109"/>
  <c r="E12" i="109"/>
  <c r="F11" i="109"/>
  <c r="E11" i="109"/>
  <c r="F10" i="109"/>
  <c r="E10" i="109"/>
  <c r="E6" i="109"/>
  <c r="E76" i="108"/>
  <c r="E75" i="108"/>
  <c r="E72" i="108"/>
  <c r="E67" i="108"/>
  <c r="D66" i="108"/>
  <c r="C66" i="108"/>
  <c r="G65" i="108"/>
  <c r="E65" i="108"/>
  <c r="G64" i="108"/>
  <c r="F64" i="108"/>
  <c r="E64" i="108"/>
  <c r="G63" i="108"/>
  <c r="E63" i="108"/>
  <c r="E62" i="108"/>
  <c r="E60" i="108"/>
  <c r="E59" i="108"/>
  <c r="D57" i="108"/>
  <c r="C57" i="108"/>
  <c r="F56" i="108"/>
  <c r="E56" i="108"/>
  <c r="F55" i="108"/>
  <c r="E55" i="108"/>
  <c r="F54" i="108"/>
  <c r="E54" i="108"/>
  <c r="F53" i="108"/>
  <c r="E53" i="108"/>
  <c r="D50" i="108"/>
  <c r="E50" i="108" s="1"/>
  <c r="C50" i="108"/>
  <c r="G49" i="108"/>
  <c r="E49" i="108"/>
  <c r="G48" i="108"/>
  <c r="F48" i="108"/>
  <c r="E48" i="108"/>
  <c r="G47" i="108"/>
  <c r="F47" i="108"/>
  <c r="E47" i="108"/>
  <c r="E46" i="108"/>
  <c r="D43" i="108"/>
  <c r="C43" i="108"/>
  <c r="F42" i="108"/>
  <c r="E42" i="108"/>
  <c r="F41" i="108"/>
  <c r="E41" i="108"/>
  <c r="F40" i="108"/>
  <c r="E40" i="108"/>
  <c r="F39" i="108"/>
  <c r="E39" i="108"/>
  <c r="E34" i="108"/>
  <c r="D32" i="108"/>
  <c r="G30" i="108" s="1"/>
  <c r="C32" i="108"/>
  <c r="G31" i="108"/>
  <c r="F31" i="108"/>
  <c r="E31" i="108"/>
  <c r="F30" i="108"/>
  <c r="E30" i="108"/>
  <c r="G29" i="108"/>
  <c r="F29" i="108"/>
  <c r="E29" i="108"/>
  <c r="F28" i="108"/>
  <c r="E28" i="108"/>
  <c r="D26" i="108"/>
  <c r="G23" i="108" s="1"/>
  <c r="C26" i="108"/>
  <c r="E25" i="108"/>
  <c r="E24" i="108"/>
  <c r="F23" i="108"/>
  <c r="E23" i="108"/>
  <c r="F22" i="108"/>
  <c r="E22" i="108"/>
  <c r="D20" i="108"/>
  <c r="C20" i="108"/>
  <c r="F16" i="108" s="1"/>
  <c r="F19" i="108"/>
  <c r="E19" i="108"/>
  <c r="F18" i="108"/>
  <c r="E18" i="108"/>
  <c r="F17" i="108"/>
  <c r="E17" i="108"/>
  <c r="E16" i="108"/>
  <c r="E14" i="108"/>
  <c r="H10" i="108" s="1"/>
  <c r="D14" i="108"/>
  <c r="C14" i="108"/>
  <c r="G13" i="108"/>
  <c r="E13" i="108"/>
  <c r="H13" i="108" s="1"/>
  <c r="G12" i="108"/>
  <c r="E12" i="108"/>
  <c r="H11" i="108"/>
  <c r="G11" i="108"/>
  <c r="E11" i="108"/>
  <c r="G10" i="108"/>
  <c r="E10" i="108"/>
  <c r="E6" i="108"/>
  <c r="E76" i="107"/>
  <c r="E75" i="107"/>
  <c r="E72" i="107"/>
  <c r="D68" i="107"/>
  <c r="C68" i="107"/>
  <c r="E67" i="107"/>
  <c r="D66" i="107"/>
  <c r="C66" i="107"/>
  <c r="F62" i="107" s="1"/>
  <c r="F65" i="107"/>
  <c r="E65" i="107"/>
  <c r="F64" i="107"/>
  <c r="E64" i="107"/>
  <c r="F63" i="107"/>
  <c r="E63" i="107"/>
  <c r="E62" i="107"/>
  <c r="E60" i="107"/>
  <c r="E59" i="107"/>
  <c r="D57" i="107"/>
  <c r="C57" i="107"/>
  <c r="G56" i="107"/>
  <c r="E56" i="107"/>
  <c r="G55" i="107"/>
  <c r="F55" i="107"/>
  <c r="E55" i="107"/>
  <c r="G54" i="107"/>
  <c r="E54" i="107"/>
  <c r="E53" i="107"/>
  <c r="D50" i="107"/>
  <c r="D78" i="107" s="1"/>
  <c r="C50" i="107"/>
  <c r="F49" i="107"/>
  <c r="E49" i="107"/>
  <c r="F48" i="107"/>
  <c r="E48" i="107"/>
  <c r="F47" i="107"/>
  <c r="E47" i="107"/>
  <c r="F46" i="107"/>
  <c r="E46" i="107"/>
  <c r="D43" i="107"/>
  <c r="D79" i="107" s="1"/>
  <c r="C43" i="107"/>
  <c r="G42" i="107"/>
  <c r="E42" i="107"/>
  <c r="G41" i="107"/>
  <c r="E41" i="107"/>
  <c r="G40" i="107"/>
  <c r="E40" i="107"/>
  <c r="G39" i="107"/>
  <c r="E39" i="107"/>
  <c r="E34" i="107"/>
  <c r="D32" i="107"/>
  <c r="C32" i="107"/>
  <c r="E31" i="107"/>
  <c r="E30" i="107"/>
  <c r="F29" i="107"/>
  <c r="E29" i="107"/>
  <c r="F28" i="107"/>
  <c r="E28" i="107"/>
  <c r="D26" i="107"/>
  <c r="C26" i="107"/>
  <c r="F22" i="107" s="1"/>
  <c r="F25" i="107"/>
  <c r="E25" i="107"/>
  <c r="F24" i="107"/>
  <c r="E24" i="107"/>
  <c r="F23" i="107"/>
  <c r="E23" i="107"/>
  <c r="E22" i="107"/>
  <c r="E20" i="107"/>
  <c r="H16" i="107" s="1"/>
  <c r="D20" i="107"/>
  <c r="C20" i="107"/>
  <c r="G19" i="107"/>
  <c r="E19" i="107"/>
  <c r="H19" i="107" s="1"/>
  <c r="G18" i="107"/>
  <c r="E18" i="107"/>
  <c r="H17" i="107"/>
  <c r="G17" i="107"/>
  <c r="E17" i="107"/>
  <c r="G16" i="107"/>
  <c r="E16" i="107"/>
  <c r="D14" i="107"/>
  <c r="C14" i="107"/>
  <c r="C33" i="107" s="1"/>
  <c r="F13" i="107"/>
  <c r="E13" i="107"/>
  <c r="F12" i="107"/>
  <c r="E12" i="107"/>
  <c r="F11" i="107"/>
  <c r="E11" i="107"/>
  <c r="F10" i="107"/>
  <c r="E10" i="107"/>
  <c r="E6" i="107"/>
  <c r="E76" i="106"/>
  <c r="E75" i="106"/>
  <c r="E72" i="106"/>
  <c r="D68" i="106"/>
  <c r="E67" i="106"/>
  <c r="E66" i="106"/>
  <c r="D66" i="106"/>
  <c r="C66" i="106"/>
  <c r="G65" i="106"/>
  <c r="E65" i="106"/>
  <c r="H65" i="106" s="1"/>
  <c r="H64" i="106"/>
  <c r="G64" i="106"/>
  <c r="E64" i="106"/>
  <c r="H63" i="106"/>
  <c r="G63" i="106"/>
  <c r="E63" i="106"/>
  <c r="G62" i="106"/>
  <c r="E62" i="106"/>
  <c r="H62" i="106" s="1"/>
  <c r="E60" i="106"/>
  <c r="E59" i="106"/>
  <c r="D57" i="106"/>
  <c r="C57" i="106"/>
  <c r="F56" i="106"/>
  <c r="E56" i="106"/>
  <c r="E55" i="106"/>
  <c r="E54" i="106"/>
  <c r="F53" i="106"/>
  <c r="E53" i="106"/>
  <c r="D50" i="106"/>
  <c r="C50" i="106"/>
  <c r="G49" i="106"/>
  <c r="E49" i="106"/>
  <c r="G48" i="106"/>
  <c r="E48" i="106"/>
  <c r="G47" i="106"/>
  <c r="E47" i="106"/>
  <c r="G46" i="106"/>
  <c r="E46" i="106"/>
  <c r="E43" i="106"/>
  <c r="D43" i="106"/>
  <c r="C43" i="106"/>
  <c r="G42" i="106"/>
  <c r="F42" i="106"/>
  <c r="E42" i="106"/>
  <c r="G41" i="106"/>
  <c r="F41" i="106"/>
  <c r="E41" i="106"/>
  <c r="G40" i="106"/>
  <c r="F40" i="106"/>
  <c r="E40" i="106"/>
  <c r="G39" i="106"/>
  <c r="F39" i="106"/>
  <c r="E39" i="106"/>
  <c r="E34" i="106"/>
  <c r="D32" i="106"/>
  <c r="C32" i="106"/>
  <c r="E31" i="106"/>
  <c r="E30" i="106"/>
  <c r="F29" i="106"/>
  <c r="E29" i="106"/>
  <c r="E28" i="106"/>
  <c r="E26" i="106"/>
  <c r="H25" i="106" s="1"/>
  <c r="D26" i="106"/>
  <c r="C26" i="106"/>
  <c r="G25" i="106"/>
  <c r="E25" i="106"/>
  <c r="G24" i="106"/>
  <c r="E24" i="106"/>
  <c r="G23" i="106"/>
  <c r="E23" i="106"/>
  <c r="G22" i="106"/>
  <c r="E22" i="106"/>
  <c r="D20" i="106"/>
  <c r="C20" i="106"/>
  <c r="F19" i="106"/>
  <c r="E19" i="106"/>
  <c r="F18" i="106"/>
  <c r="E18" i="106"/>
  <c r="F17" i="106"/>
  <c r="E17" i="106"/>
  <c r="F16" i="106"/>
  <c r="E16" i="106"/>
  <c r="E14" i="106"/>
  <c r="D14" i="106"/>
  <c r="G13" i="106" s="1"/>
  <c r="C14" i="106"/>
  <c r="E13" i="106"/>
  <c r="H13" i="106" s="1"/>
  <c r="G12" i="106"/>
  <c r="E12" i="106"/>
  <c r="G11" i="106"/>
  <c r="F11" i="106"/>
  <c r="E11" i="106"/>
  <c r="G10" i="106"/>
  <c r="E10" i="106"/>
  <c r="E6" i="106"/>
  <c r="E76" i="105"/>
  <c r="E75" i="105"/>
  <c r="E72" i="105"/>
  <c r="C68" i="105"/>
  <c r="E67" i="105"/>
  <c r="D66" i="105"/>
  <c r="C66" i="105"/>
  <c r="F65" i="105"/>
  <c r="E65" i="105"/>
  <c r="F64" i="105"/>
  <c r="E64" i="105"/>
  <c r="F63" i="105"/>
  <c r="E63" i="105"/>
  <c r="F62" i="105"/>
  <c r="E62" i="105"/>
  <c r="E60" i="105"/>
  <c r="E59" i="105"/>
  <c r="E57" i="105"/>
  <c r="D57" i="105"/>
  <c r="C57" i="105"/>
  <c r="G56" i="105"/>
  <c r="E56" i="105"/>
  <c r="G55" i="105"/>
  <c r="E55" i="105"/>
  <c r="H54" i="105"/>
  <c r="G54" i="105"/>
  <c r="E54" i="105"/>
  <c r="G53" i="105"/>
  <c r="E53" i="105"/>
  <c r="E50" i="105"/>
  <c r="D50" i="105"/>
  <c r="G49" i="105" s="1"/>
  <c r="C50" i="105"/>
  <c r="F49" i="105"/>
  <c r="E49" i="105"/>
  <c r="G48" i="105"/>
  <c r="F48" i="105"/>
  <c r="E48" i="105"/>
  <c r="G47" i="105"/>
  <c r="F47" i="105"/>
  <c r="E47" i="105"/>
  <c r="G46" i="105"/>
  <c r="F46" i="105"/>
  <c r="E46" i="105"/>
  <c r="D43" i="105"/>
  <c r="C43" i="105"/>
  <c r="G42" i="105"/>
  <c r="E42" i="105"/>
  <c r="G41" i="105"/>
  <c r="F41" i="105"/>
  <c r="E41" i="105"/>
  <c r="G40" i="105"/>
  <c r="E40" i="105"/>
  <c r="F39" i="105"/>
  <c r="E39" i="105"/>
  <c r="E34" i="105"/>
  <c r="C33" i="105"/>
  <c r="D32" i="105"/>
  <c r="C32" i="105"/>
  <c r="G31" i="105"/>
  <c r="E31" i="105"/>
  <c r="G30" i="105"/>
  <c r="E30" i="105"/>
  <c r="G29" i="105"/>
  <c r="E29" i="105"/>
  <c r="G28" i="105"/>
  <c r="E28" i="105"/>
  <c r="E26" i="105"/>
  <c r="D26" i="105"/>
  <c r="C26" i="105"/>
  <c r="G25" i="105"/>
  <c r="F25" i="105"/>
  <c r="E25" i="105"/>
  <c r="G24" i="105"/>
  <c r="F24" i="105"/>
  <c r="E24" i="105"/>
  <c r="G23" i="105"/>
  <c r="F23" i="105"/>
  <c r="E23" i="105"/>
  <c r="G22" i="105"/>
  <c r="F22" i="105"/>
  <c r="E22" i="105"/>
  <c r="D20" i="105"/>
  <c r="C20" i="105"/>
  <c r="F19" i="105"/>
  <c r="E19" i="105"/>
  <c r="F18" i="105"/>
  <c r="E18" i="105"/>
  <c r="F17" i="105"/>
  <c r="E17" i="105"/>
  <c r="G16" i="105"/>
  <c r="F16" i="105"/>
  <c r="E16" i="105"/>
  <c r="D14" i="105"/>
  <c r="C14" i="105"/>
  <c r="E13" i="105"/>
  <c r="F12" i="105"/>
  <c r="E12" i="105"/>
  <c r="F11" i="105"/>
  <c r="E11" i="105"/>
  <c r="E10" i="105"/>
  <c r="E6" i="105"/>
  <c r="E76" i="104"/>
  <c r="E75" i="104"/>
  <c r="E72" i="104"/>
  <c r="D68" i="104"/>
  <c r="E67" i="104"/>
  <c r="E66" i="104"/>
  <c r="D66" i="104"/>
  <c r="C66" i="104"/>
  <c r="G65" i="104"/>
  <c r="F65" i="104"/>
  <c r="E65" i="104"/>
  <c r="G64" i="104"/>
  <c r="E64" i="104"/>
  <c r="G63" i="104"/>
  <c r="F63" i="104"/>
  <c r="E63" i="104"/>
  <c r="G62" i="104"/>
  <c r="E62" i="104"/>
  <c r="H62" i="104" s="1"/>
  <c r="E60" i="104"/>
  <c r="E59" i="104"/>
  <c r="D57" i="104"/>
  <c r="C57" i="104"/>
  <c r="F56" i="104"/>
  <c r="E56" i="104"/>
  <c r="F55" i="104"/>
  <c r="E55" i="104"/>
  <c r="F54" i="104"/>
  <c r="E54" i="104"/>
  <c r="F53" i="104"/>
  <c r="E53" i="104"/>
  <c r="D50" i="104"/>
  <c r="C50" i="104"/>
  <c r="G49" i="104"/>
  <c r="E49" i="104"/>
  <c r="G48" i="104"/>
  <c r="E48" i="104"/>
  <c r="G47" i="104"/>
  <c r="E47" i="104"/>
  <c r="G46" i="104"/>
  <c r="E46" i="104"/>
  <c r="D43" i="104"/>
  <c r="C43" i="104"/>
  <c r="F42" i="104"/>
  <c r="E42" i="104"/>
  <c r="F41" i="104"/>
  <c r="E41" i="104"/>
  <c r="F40" i="104"/>
  <c r="E40" i="104"/>
  <c r="E39" i="104"/>
  <c r="E34" i="104"/>
  <c r="E32" i="104"/>
  <c r="D32" i="104"/>
  <c r="C32" i="104"/>
  <c r="G31" i="104"/>
  <c r="F31" i="104"/>
  <c r="E31" i="104"/>
  <c r="G30" i="104"/>
  <c r="F30" i="104"/>
  <c r="E30" i="104"/>
  <c r="G29" i="104"/>
  <c r="F29" i="104"/>
  <c r="E29" i="104"/>
  <c r="G28" i="104"/>
  <c r="F28" i="104"/>
  <c r="E28" i="104"/>
  <c r="D26" i="104"/>
  <c r="C26" i="104"/>
  <c r="G25" i="104"/>
  <c r="F25" i="104"/>
  <c r="E25" i="104"/>
  <c r="F24" i="104"/>
  <c r="E24" i="104"/>
  <c r="F23" i="104"/>
  <c r="E23" i="104"/>
  <c r="G22" i="104"/>
  <c r="F22" i="104"/>
  <c r="E22" i="104"/>
  <c r="D20" i="104"/>
  <c r="C20" i="104"/>
  <c r="E19" i="104"/>
  <c r="E18" i="104"/>
  <c r="E17" i="104"/>
  <c r="F16" i="104"/>
  <c r="E16" i="104"/>
  <c r="D14" i="104"/>
  <c r="C14" i="104"/>
  <c r="G13" i="104"/>
  <c r="E13" i="104"/>
  <c r="G12" i="104"/>
  <c r="E12" i="104"/>
  <c r="G11" i="104"/>
  <c r="E11" i="104"/>
  <c r="G10" i="104"/>
  <c r="E10" i="104"/>
  <c r="E6" i="104"/>
  <c r="E76" i="103"/>
  <c r="E75" i="103"/>
  <c r="E72" i="103"/>
  <c r="E67" i="103"/>
  <c r="D66" i="103"/>
  <c r="C66" i="103"/>
  <c r="E65" i="103"/>
  <c r="G64" i="103"/>
  <c r="F64" i="103"/>
  <c r="E64" i="103"/>
  <c r="G63" i="103"/>
  <c r="F63" i="103"/>
  <c r="E63" i="103"/>
  <c r="F62" i="103"/>
  <c r="E62" i="103"/>
  <c r="E60" i="103"/>
  <c r="E59" i="103"/>
  <c r="D57" i="103"/>
  <c r="C57" i="103"/>
  <c r="F56" i="103"/>
  <c r="E56" i="103"/>
  <c r="G55" i="103"/>
  <c r="F55" i="103"/>
  <c r="E55" i="103"/>
  <c r="F54" i="103"/>
  <c r="E54" i="103"/>
  <c r="F53" i="103"/>
  <c r="E53" i="103"/>
  <c r="D50" i="103"/>
  <c r="C50" i="103"/>
  <c r="G49" i="103"/>
  <c r="E49" i="103"/>
  <c r="G48" i="103"/>
  <c r="F48" i="103"/>
  <c r="E48" i="103"/>
  <c r="G47" i="103"/>
  <c r="E47" i="103"/>
  <c r="F46" i="103"/>
  <c r="E46" i="103"/>
  <c r="D43" i="103"/>
  <c r="C43" i="103"/>
  <c r="F42" i="103"/>
  <c r="E42" i="103"/>
  <c r="F41" i="103"/>
  <c r="E41" i="103"/>
  <c r="F40" i="103"/>
  <c r="E40" i="103"/>
  <c r="F39" i="103"/>
  <c r="E39" i="103"/>
  <c r="E34" i="103"/>
  <c r="E32" i="103"/>
  <c r="D32" i="103"/>
  <c r="G31" i="103" s="1"/>
  <c r="C32" i="103"/>
  <c r="F31" i="103"/>
  <c r="E31" i="103"/>
  <c r="G30" i="103"/>
  <c r="F30" i="103"/>
  <c r="E30" i="103"/>
  <c r="G29" i="103"/>
  <c r="F29" i="103"/>
  <c r="E29" i="103"/>
  <c r="G28" i="103"/>
  <c r="F28" i="103"/>
  <c r="E28" i="103"/>
  <c r="D26" i="103"/>
  <c r="C26" i="103"/>
  <c r="E25" i="103"/>
  <c r="G24" i="103"/>
  <c r="E24" i="103"/>
  <c r="G23" i="103"/>
  <c r="E23" i="103"/>
  <c r="G22" i="103"/>
  <c r="F22" i="103"/>
  <c r="E22" i="103"/>
  <c r="D20" i="103"/>
  <c r="C20" i="103"/>
  <c r="E19" i="103"/>
  <c r="F18" i="103"/>
  <c r="E18" i="103"/>
  <c r="F17" i="103"/>
  <c r="E17" i="103"/>
  <c r="F16" i="103"/>
  <c r="E16" i="103"/>
  <c r="D14" i="103"/>
  <c r="C14" i="103"/>
  <c r="G13" i="103"/>
  <c r="E13" i="103"/>
  <c r="G12" i="103"/>
  <c r="E12" i="103"/>
  <c r="G11" i="103"/>
  <c r="E11" i="103"/>
  <c r="G10" i="103"/>
  <c r="E10" i="103"/>
  <c r="E6" i="103"/>
  <c r="D78" i="102"/>
  <c r="E76" i="102"/>
  <c r="E75" i="102"/>
  <c r="E72" i="102"/>
  <c r="D68" i="102"/>
  <c r="E67" i="102"/>
  <c r="D66" i="102"/>
  <c r="C66" i="102"/>
  <c r="E65" i="102"/>
  <c r="E64" i="102"/>
  <c r="F63" i="102"/>
  <c r="E63" i="102"/>
  <c r="E62" i="102"/>
  <c r="E60" i="102"/>
  <c r="E59" i="102"/>
  <c r="D57" i="102"/>
  <c r="G56" i="102" s="1"/>
  <c r="C57" i="102"/>
  <c r="F54" i="102" s="1"/>
  <c r="E56" i="102"/>
  <c r="G55" i="102"/>
  <c r="E55" i="102"/>
  <c r="G54" i="102"/>
  <c r="E54" i="102"/>
  <c r="G53" i="102"/>
  <c r="E53" i="102"/>
  <c r="D50" i="102"/>
  <c r="C50" i="102"/>
  <c r="F49" i="102"/>
  <c r="E49" i="102"/>
  <c r="E48" i="102"/>
  <c r="E47" i="102"/>
  <c r="E46" i="102"/>
  <c r="E43" i="102"/>
  <c r="D43" i="102"/>
  <c r="D79" i="102" s="1"/>
  <c r="C43" i="102"/>
  <c r="G42" i="102"/>
  <c r="E42" i="102"/>
  <c r="H42" i="102" s="1"/>
  <c r="G41" i="102"/>
  <c r="E41" i="102"/>
  <c r="H41" i="102" s="1"/>
  <c r="G40" i="102"/>
  <c r="E40" i="102"/>
  <c r="H40" i="102" s="1"/>
  <c r="H39" i="102"/>
  <c r="G39" i="102"/>
  <c r="E39" i="102"/>
  <c r="E34" i="102"/>
  <c r="D33" i="102"/>
  <c r="D32" i="102"/>
  <c r="G30" i="102" s="1"/>
  <c r="C32" i="102"/>
  <c r="G31" i="102"/>
  <c r="F31" i="102"/>
  <c r="E31" i="102"/>
  <c r="F30" i="102"/>
  <c r="E30" i="102"/>
  <c r="F29" i="102"/>
  <c r="E29" i="102"/>
  <c r="G28" i="102"/>
  <c r="F28" i="102"/>
  <c r="E28" i="102"/>
  <c r="D26" i="102"/>
  <c r="C26" i="102"/>
  <c r="E25" i="102"/>
  <c r="E24" i="102"/>
  <c r="E23" i="102"/>
  <c r="E22" i="102"/>
  <c r="D20" i="102"/>
  <c r="C20" i="102"/>
  <c r="G19" i="102"/>
  <c r="E19" i="102"/>
  <c r="G18" i="102"/>
  <c r="E18" i="102"/>
  <c r="G17" i="102"/>
  <c r="E17" i="102"/>
  <c r="G16" i="102"/>
  <c r="E16" i="102"/>
  <c r="E14" i="102"/>
  <c r="H13" i="102" s="1"/>
  <c r="D14" i="102"/>
  <c r="C14" i="102"/>
  <c r="G13" i="102"/>
  <c r="F13" i="102"/>
  <c r="E13" i="102"/>
  <c r="G12" i="102"/>
  <c r="F12" i="102"/>
  <c r="E12" i="102"/>
  <c r="G11" i="102"/>
  <c r="F11" i="102"/>
  <c r="E11" i="102"/>
  <c r="G10" i="102"/>
  <c r="F10" i="102"/>
  <c r="E10" i="102"/>
  <c r="E6" i="102"/>
  <c r="D78" i="101"/>
  <c r="E76" i="101"/>
  <c r="E75" i="101"/>
  <c r="E72" i="101"/>
  <c r="D68" i="101"/>
  <c r="E67" i="101"/>
  <c r="D66" i="101"/>
  <c r="C66" i="101"/>
  <c r="G65" i="101"/>
  <c r="E65" i="101"/>
  <c r="G64" i="101"/>
  <c r="E64" i="101"/>
  <c r="G63" i="101"/>
  <c r="E63" i="101"/>
  <c r="G62" i="101"/>
  <c r="E62" i="101"/>
  <c r="E60" i="101"/>
  <c r="E59" i="101"/>
  <c r="D57" i="101"/>
  <c r="C57" i="101"/>
  <c r="E56" i="101"/>
  <c r="F55" i="101"/>
  <c r="E55" i="101"/>
  <c r="E54" i="101"/>
  <c r="F53" i="101"/>
  <c r="E53" i="101"/>
  <c r="D50" i="101"/>
  <c r="C50" i="101"/>
  <c r="G49" i="101"/>
  <c r="E49" i="101"/>
  <c r="G48" i="101"/>
  <c r="E48" i="101"/>
  <c r="G47" i="101"/>
  <c r="E47" i="101"/>
  <c r="G46" i="101"/>
  <c r="E46" i="101"/>
  <c r="D43" i="101"/>
  <c r="C43" i="101"/>
  <c r="F42" i="101"/>
  <c r="E42" i="101"/>
  <c r="F41" i="101"/>
  <c r="E41" i="101"/>
  <c r="F40" i="101"/>
  <c r="E40" i="101"/>
  <c r="F39" i="101"/>
  <c r="E39" i="101"/>
  <c r="E34" i="101"/>
  <c r="D32" i="101"/>
  <c r="C32" i="101"/>
  <c r="E31" i="101"/>
  <c r="E30" i="101"/>
  <c r="E29" i="101"/>
  <c r="E28" i="101"/>
  <c r="E26" i="101"/>
  <c r="D26" i="101"/>
  <c r="C26" i="101"/>
  <c r="H25" i="101"/>
  <c r="G25" i="101"/>
  <c r="E25" i="101"/>
  <c r="G24" i="101"/>
  <c r="E24" i="101"/>
  <c r="H24" i="101" s="1"/>
  <c r="G23" i="101"/>
  <c r="E23" i="101"/>
  <c r="H23" i="101" s="1"/>
  <c r="H22" i="101"/>
  <c r="G22" i="101"/>
  <c r="E22" i="101"/>
  <c r="D20" i="101"/>
  <c r="C20" i="101"/>
  <c r="F19" i="101"/>
  <c r="E19" i="101"/>
  <c r="F18" i="101"/>
  <c r="E18" i="101"/>
  <c r="F17" i="101"/>
  <c r="E17" i="101"/>
  <c r="G16" i="101"/>
  <c r="F16" i="101"/>
  <c r="E16" i="101"/>
  <c r="D14" i="101"/>
  <c r="C14" i="101"/>
  <c r="E13" i="101"/>
  <c r="E12" i="101"/>
  <c r="E11" i="101"/>
  <c r="E10" i="101"/>
  <c r="E6" i="101"/>
  <c r="C79" i="100"/>
  <c r="C78" i="100"/>
  <c r="E76" i="100"/>
  <c r="E75" i="100"/>
  <c r="E72" i="100"/>
  <c r="C68" i="100"/>
  <c r="E67" i="100"/>
  <c r="D66" i="100"/>
  <c r="C66" i="100"/>
  <c r="F65" i="100"/>
  <c r="E65" i="100"/>
  <c r="F64" i="100"/>
  <c r="E64" i="100"/>
  <c r="F63" i="100"/>
  <c r="E63" i="100"/>
  <c r="F62" i="100"/>
  <c r="E62" i="100"/>
  <c r="E60" i="100"/>
  <c r="E59" i="100"/>
  <c r="E57" i="100"/>
  <c r="H53" i="100" s="1"/>
  <c r="D57" i="100"/>
  <c r="C57" i="100"/>
  <c r="G56" i="100"/>
  <c r="E56" i="100"/>
  <c r="H56" i="100" s="1"/>
  <c r="G55" i="100"/>
  <c r="E55" i="100"/>
  <c r="G54" i="100"/>
  <c r="E54" i="100"/>
  <c r="G53" i="100"/>
  <c r="E53" i="100"/>
  <c r="D50" i="100"/>
  <c r="C50" i="100"/>
  <c r="F49" i="100"/>
  <c r="E49" i="100"/>
  <c r="F48" i="100"/>
  <c r="E48" i="100"/>
  <c r="F47" i="100"/>
  <c r="E47" i="100"/>
  <c r="F46" i="100"/>
  <c r="E46" i="100"/>
  <c r="E43" i="100"/>
  <c r="D43" i="100"/>
  <c r="C43" i="100"/>
  <c r="F39" i="100" s="1"/>
  <c r="G42" i="100"/>
  <c r="F42" i="100"/>
  <c r="E42" i="100"/>
  <c r="G41" i="100"/>
  <c r="F41" i="100"/>
  <c r="E41" i="100"/>
  <c r="H41" i="100" s="1"/>
  <c r="G40" i="100"/>
  <c r="F40" i="100"/>
  <c r="E40" i="100"/>
  <c r="G39" i="100"/>
  <c r="E39" i="100"/>
  <c r="H39" i="100" s="1"/>
  <c r="E34" i="100"/>
  <c r="D32" i="100"/>
  <c r="C32" i="100"/>
  <c r="E31" i="100"/>
  <c r="E30" i="100"/>
  <c r="E29" i="100"/>
  <c r="E28" i="100"/>
  <c r="D26" i="100"/>
  <c r="C26" i="100"/>
  <c r="G25" i="100"/>
  <c r="E25" i="100"/>
  <c r="G24" i="100"/>
  <c r="E24" i="100"/>
  <c r="G23" i="100"/>
  <c r="E23" i="100"/>
  <c r="G22" i="100"/>
  <c r="E22" i="100"/>
  <c r="E20" i="100"/>
  <c r="D20" i="100"/>
  <c r="C20" i="100"/>
  <c r="G19" i="100"/>
  <c r="F19" i="100"/>
  <c r="E19" i="100"/>
  <c r="G18" i="100"/>
  <c r="F18" i="100"/>
  <c r="E18" i="100"/>
  <c r="G17" i="100"/>
  <c r="F17" i="100"/>
  <c r="E17" i="100"/>
  <c r="G16" i="100"/>
  <c r="F16" i="100"/>
  <c r="E16" i="100"/>
  <c r="D14" i="100"/>
  <c r="C14" i="100"/>
  <c r="G13" i="100"/>
  <c r="F13" i="100"/>
  <c r="E13" i="100"/>
  <c r="F12" i="100"/>
  <c r="E12" i="100"/>
  <c r="F11" i="100"/>
  <c r="E11" i="100"/>
  <c r="G10" i="100"/>
  <c r="F10" i="100"/>
  <c r="E10" i="100"/>
  <c r="E6" i="100"/>
  <c r="E76" i="99"/>
  <c r="E75" i="99"/>
  <c r="E72" i="99"/>
  <c r="C68" i="99"/>
  <c r="C79" i="99" s="1"/>
  <c r="E67" i="99"/>
  <c r="D66" i="99"/>
  <c r="C66" i="99"/>
  <c r="F65" i="99"/>
  <c r="E65" i="99"/>
  <c r="F64" i="99"/>
  <c r="E64" i="99"/>
  <c r="F63" i="99"/>
  <c r="E63" i="99"/>
  <c r="F62" i="99"/>
  <c r="E62" i="99"/>
  <c r="E60" i="99"/>
  <c r="E59" i="99"/>
  <c r="E57" i="99"/>
  <c r="D57" i="99"/>
  <c r="C57" i="99"/>
  <c r="G56" i="99"/>
  <c r="E56" i="99"/>
  <c r="G55" i="99"/>
  <c r="E55" i="99"/>
  <c r="G54" i="99"/>
  <c r="E54" i="99"/>
  <c r="G53" i="99"/>
  <c r="E53" i="99"/>
  <c r="E50" i="99"/>
  <c r="D50" i="99"/>
  <c r="C50" i="99"/>
  <c r="G49" i="99"/>
  <c r="F49" i="99"/>
  <c r="E49" i="99"/>
  <c r="G48" i="99"/>
  <c r="F48" i="99"/>
  <c r="E48" i="99"/>
  <c r="G47" i="99"/>
  <c r="F47" i="99"/>
  <c r="E47" i="99"/>
  <c r="G46" i="99"/>
  <c r="F46" i="99"/>
  <c r="E46" i="99"/>
  <c r="D43" i="99"/>
  <c r="C43" i="99"/>
  <c r="F42" i="99"/>
  <c r="E42" i="99"/>
  <c r="G41" i="99"/>
  <c r="E41" i="99"/>
  <c r="F40" i="99"/>
  <c r="E40" i="99"/>
  <c r="F39" i="99"/>
  <c r="E39" i="99"/>
  <c r="E34" i="99"/>
  <c r="D33" i="99"/>
  <c r="E32" i="99"/>
  <c r="D32" i="99"/>
  <c r="C32" i="99"/>
  <c r="G31" i="99"/>
  <c r="E31" i="99"/>
  <c r="H31" i="99" s="1"/>
  <c r="G30" i="99"/>
  <c r="E30" i="99"/>
  <c r="H30" i="99" s="1"/>
  <c r="H29" i="99"/>
  <c r="G29" i="99"/>
  <c r="E29" i="99"/>
  <c r="H28" i="99"/>
  <c r="G28" i="99"/>
  <c r="E28" i="99"/>
  <c r="D26" i="99"/>
  <c r="C26" i="99"/>
  <c r="F25" i="99"/>
  <c r="E25" i="99"/>
  <c r="F24" i="99"/>
  <c r="E24" i="99"/>
  <c r="F23" i="99"/>
  <c r="E23" i="99"/>
  <c r="F22" i="99"/>
  <c r="E22" i="99"/>
  <c r="E20" i="99"/>
  <c r="D20" i="99"/>
  <c r="C20" i="99"/>
  <c r="G19" i="99"/>
  <c r="F19" i="99"/>
  <c r="E19" i="99"/>
  <c r="G18" i="99"/>
  <c r="F18" i="99"/>
  <c r="E18" i="99"/>
  <c r="H18" i="99" s="1"/>
  <c r="G17" i="99"/>
  <c r="F17" i="99"/>
  <c r="E17" i="99"/>
  <c r="G16" i="99"/>
  <c r="E16" i="99"/>
  <c r="D14" i="99"/>
  <c r="C14" i="99"/>
  <c r="F13" i="99"/>
  <c r="E13" i="99"/>
  <c r="E12" i="99"/>
  <c r="F11" i="99"/>
  <c r="E11" i="99"/>
  <c r="F10" i="99"/>
  <c r="E10" i="99"/>
  <c r="E6" i="99"/>
  <c r="E76" i="98"/>
  <c r="E75" i="98"/>
  <c r="E72" i="98"/>
  <c r="E67" i="98"/>
  <c r="D66" i="98"/>
  <c r="C66" i="98"/>
  <c r="E65" i="98"/>
  <c r="F64" i="98"/>
  <c r="E64" i="98"/>
  <c r="F63" i="98"/>
  <c r="E63" i="98"/>
  <c r="F62" i="98"/>
  <c r="E62" i="98"/>
  <c r="E60" i="98"/>
  <c r="E59" i="98"/>
  <c r="D57" i="98"/>
  <c r="C57" i="98"/>
  <c r="F56" i="98"/>
  <c r="E56" i="98"/>
  <c r="G55" i="98"/>
  <c r="F55" i="98"/>
  <c r="E55" i="98"/>
  <c r="G54" i="98"/>
  <c r="F54" i="98"/>
  <c r="E54" i="98"/>
  <c r="F53" i="98"/>
  <c r="E53" i="98"/>
  <c r="D50" i="98"/>
  <c r="C50" i="98"/>
  <c r="F49" i="98" s="1"/>
  <c r="G49" i="98"/>
  <c r="E49" i="98"/>
  <c r="G48" i="98"/>
  <c r="F48" i="98"/>
  <c r="E48" i="98"/>
  <c r="G47" i="98"/>
  <c r="E47" i="98"/>
  <c r="F46" i="98"/>
  <c r="E46" i="98"/>
  <c r="D43" i="98"/>
  <c r="C43" i="98"/>
  <c r="F42" i="98"/>
  <c r="E42" i="98"/>
  <c r="F41" i="98"/>
  <c r="E41" i="98"/>
  <c r="F40" i="98"/>
  <c r="E40" i="98"/>
  <c r="F39" i="98"/>
  <c r="E39" i="98"/>
  <c r="E34" i="98"/>
  <c r="D32" i="98"/>
  <c r="C32" i="98"/>
  <c r="F31" i="98"/>
  <c r="E31" i="98"/>
  <c r="F30" i="98"/>
  <c r="E30" i="98"/>
  <c r="F29" i="98"/>
  <c r="E29" i="98"/>
  <c r="F28" i="98"/>
  <c r="E28" i="98"/>
  <c r="D26" i="98"/>
  <c r="G25" i="98" s="1"/>
  <c r="C26" i="98"/>
  <c r="F25" i="98" s="1"/>
  <c r="E25" i="98"/>
  <c r="G24" i="98"/>
  <c r="E24" i="98"/>
  <c r="G23" i="98"/>
  <c r="E23" i="98"/>
  <c r="G22" i="98"/>
  <c r="F22" i="98"/>
  <c r="E22" i="98"/>
  <c r="D20" i="98"/>
  <c r="C20" i="98"/>
  <c r="E19" i="98"/>
  <c r="F18" i="98"/>
  <c r="E18" i="98"/>
  <c r="E17" i="98"/>
  <c r="E16" i="98"/>
  <c r="E14" i="98"/>
  <c r="H10" i="98" s="1"/>
  <c r="D14" i="98"/>
  <c r="D33" i="98" s="1"/>
  <c r="C14" i="98"/>
  <c r="G13" i="98"/>
  <c r="E13" i="98"/>
  <c r="H13" i="98" s="1"/>
  <c r="G12" i="98"/>
  <c r="E12" i="98"/>
  <c r="G11" i="98"/>
  <c r="E11" i="98"/>
  <c r="H11" i="98" s="1"/>
  <c r="G10" i="98"/>
  <c r="E10" i="98"/>
  <c r="E6" i="98"/>
  <c r="E76" i="97"/>
  <c r="E75" i="97"/>
  <c r="E72" i="97"/>
  <c r="D68" i="97"/>
  <c r="E68" i="97" s="1"/>
  <c r="C68" i="97"/>
  <c r="E67" i="97"/>
  <c r="D66" i="97"/>
  <c r="C66" i="97"/>
  <c r="F62" i="97" s="1"/>
  <c r="F65" i="97"/>
  <c r="E65" i="97"/>
  <c r="F64" i="97"/>
  <c r="E64" i="97"/>
  <c r="E63" i="97"/>
  <c r="E62" i="97"/>
  <c r="E60" i="97"/>
  <c r="E59" i="97"/>
  <c r="D57" i="97"/>
  <c r="C57" i="97"/>
  <c r="F54" i="97" s="1"/>
  <c r="E56" i="97"/>
  <c r="G55" i="97"/>
  <c r="F55" i="97"/>
  <c r="E55" i="97"/>
  <c r="E54" i="97"/>
  <c r="E53" i="97"/>
  <c r="D50" i="97"/>
  <c r="C50" i="97"/>
  <c r="F49" i="97"/>
  <c r="E49" i="97"/>
  <c r="F48" i="97"/>
  <c r="E48" i="97"/>
  <c r="F47" i="97"/>
  <c r="E47" i="97"/>
  <c r="F46" i="97"/>
  <c r="E46" i="97"/>
  <c r="E43" i="97"/>
  <c r="D43" i="97"/>
  <c r="C43" i="97"/>
  <c r="G42" i="97"/>
  <c r="E42" i="97"/>
  <c r="H42" i="97" s="1"/>
  <c r="G41" i="97"/>
  <c r="E41" i="97"/>
  <c r="G40" i="97"/>
  <c r="E40" i="97"/>
  <c r="G39" i="97"/>
  <c r="E39" i="97"/>
  <c r="E34" i="97"/>
  <c r="D32" i="97"/>
  <c r="G31" i="97" s="1"/>
  <c r="C32" i="97"/>
  <c r="E31" i="97"/>
  <c r="G30" i="97"/>
  <c r="E30" i="97"/>
  <c r="G29" i="97"/>
  <c r="E29" i="97"/>
  <c r="G28" i="97"/>
  <c r="F28" i="97"/>
  <c r="E28" i="97"/>
  <c r="D26" i="97"/>
  <c r="C26" i="97"/>
  <c r="E25" i="97"/>
  <c r="F24" i="97"/>
  <c r="E24" i="97"/>
  <c r="E23" i="97"/>
  <c r="E22" i="97"/>
  <c r="E20" i="97"/>
  <c r="D20" i="97"/>
  <c r="C20" i="97"/>
  <c r="G19" i="97"/>
  <c r="E19" i="97"/>
  <c r="H19" i="97" s="1"/>
  <c r="G18" i="97"/>
  <c r="E18" i="97"/>
  <c r="G17" i="97"/>
  <c r="E17" i="97"/>
  <c r="H17" i="97" s="1"/>
  <c r="G16" i="97"/>
  <c r="E16" i="97"/>
  <c r="E14" i="97"/>
  <c r="D14" i="97"/>
  <c r="C14" i="97"/>
  <c r="G13" i="97"/>
  <c r="F13" i="97"/>
  <c r="E13" i="97"/>
  <c r="G12" i="97"/>
  <c r="F12" i="97"/>
  <c r="E12" i="97"/>
  <c r="G11" i="97"/>
  <c r="F11" i="97"/>
  <c r="E11" i="97"/>
  <c r="G10" i="97"/>
  <c r="F10" i="97"/>
  <c r="E10" i="97"/>
  <c r="E6" i="97"/>
  <c r="E76" i="96"/>
  <c r="E75" i="96"/>
  <c r="E72" i="96"/>
  <c r="D68" i="96"/>
  <c r="E68" i="96" s="1"/>
  <c r="C68" i="96"/>
  <c r="E67" i="96"/>
  <c r="E66" i="96"/>
  <c r="D66" i="96"/>
  <c r="C66" i="96"/>
  <c r="H65" i="96"/>
  <c r="G65" i="96"/>
  <c r="E65" i="96"/>
  <c r="G64" i="96"/>
  <c r="E64" i="96"/>
  <c r="H64" i="96" s="1"/>
  <c r="G63" i="96"/>
  <c r="E63" i="96"/>
  <c r="G62" i="96"/>
  <c r="E62" i="96"/>
  <c r="E60" i="96"/>
  <c r="E59" i="96"/>
  <c r="D57" i="96"/>
  <c r="C57" i="96"/>
  <c r="F53" i="96" s="1"/>
  <c r="F56" i="96"/>
  <c r="E56" i="96"/>
  <c r="F55" i="96"/>
  <c r="E55" i="96"/>
  <c r="F54" i="96"/>
  <c r="E54" i="96"/>
  <c r="E53" i="96"/>
  <c r="E50" i="96"/>
  <c r="H49" i="96" s="1"/>
  <c r="D50" i="96"/>
  <c r="C50" i="96"/>
  <c r="G49" i="96"/>
  <c r="E49" i="96"/>
  <c r="G48" i="96"/>
  <c r="E48" i="96"/>
  <c r="H47" i="96"/>
  <c r="G47" i="96"/>
  <c r="E47" i="96"/>
  <c r="G46" i="96"/>
  <c r="E46" i="96"/>
  <c r="D43" i="96"/>
  <c r="C43" i="96"/>
  <c r="C79" i="96" s="1"/>
  <c r="F42" i="96"/>
  <c r="E42" i="96"/>
  <c r="G41" i="96"/>
  <c r="F41" i="96"/>
  <c r="E41" i="96"/>
  <c r="G40" i="96"/>
  <c r="F40" i="96"/>
  <c r="E40" i="96"/>
  <c r="F39" i="96"/>
  <c r="E39" i="96"/>
  <c r="E34" i="96"/>
  <c r="D33" i="96"/>
  <c r="D32" i="96"/>
  <c r="C32" i="96"/>
  <c r="F31" i="96"/>
  <c r="E31" i="96"/>
  <c r="F30" i="96"/>
  <c r="E30" i="96"/>
  <c r="F29" i="96"/>
  <c r="E29" i="96"/>
  <c r="F28" i="96"/>
  <c r="E28" i="96"/>
  <c r="E26" i="96"/>
  <c r="D26" i="96"/>
  <c r="C26" i="96"/>
  <c r="G25" i="96"/>
  <c r="E25" i="96"/>
  <c r="H25" i="96" s="1"/>
  <c r="G24" i="96"/>
  <c r="E24" i="96"/>
  <c r="G23" i="96"/>
  <c r="E23" i="96"/>
  <c r="G22" i="96"/>
  <c r="E22" i="96"/>
  <c r="D20" i="96"/>
  <c r="C20" i="96"/>
  <c r="F19" i="96"/>
  <c r="E19" i="96"/>
  <c r="F18" i="96"/>
  <c r="E18" i="96"/>
  <c r="F17" i="96"/>
  <c r="E17" i="96"/>
  <c r="F16" i="96"/>
  <c r="E16" i="96"/>
  <c r="E14" i="96"/>
  <c r="D14" i="96"/>
  <c r="C14" i="96"/>
  <c r="F10" i="96" s="1"/>
  <c r="G13" i="96"/>
  <c r="F13" i="96"/>
  <c r="E13" i="96"/>
  <c r="G12" i="96"/>
  <c r="F12" i="96"/>
  <c r="E12" i="96"/>
  <c r="H12" i="96" s="1"/>
  <c r="G11" i="96"/>
  <c r="F11" i="96"/>
  <c r="E11" i="96"/>
  <c r="H11" i="96" s="1"/>
  <c r="G10" i="96"/>
  <c r="E10" i="96"/>
  <c r="E6" i="96"/>
  <c r="C81" i="95"/>
  <c r="E76" i="95"/>
  <c r="E75" i="95"/>
  <c r="E72" i="95"/>
  <c r="C68" i="95"/>
  <c r="E67" i="95"/>
  <c r="E66" i="95"/>
  <c r="D66" i="95"/>
  <c r="C66" i="95"/>
  <c r="H65" i="95"/>
  <c r="G65" i="95"/>
  <c r="F65" i="95"/>
  <c r="E65" i="95"/>
  <c r="H64" i="95"/>
  <c r="G64" i="95"/>
  <c r="F64" i="95"/>
  <c r="E64" i="95"/>
  <c r="H63" i="95"/>
  <c r="G63" i="95"/>
  <c r="F63" i="95"/>
  <c r="E63" i="95"/>
  <c r="H62" i="95"/>
  <c r="G62" i="95"/>
  <c r="F62" i="95"/>
  <c r="E62" i="95"/>
  <c r="E60" i="95"/>
  <c r="E59" i="95"/>
  <c r="D57" i="95"/>
  <c r="C57" i="95"/>
  <c r="G56" i="95"/>
  <c r="E56" i="95"/>
  <c r="G55" i="95"/>
  <c r="E55" i="95"/>
  <c r="G54" i="95"/>
  <c r="E54" i="95"/>
  <c r="G53" i="95"/>
  <c r="E53" i="95"/>
  <c r="E50" i="95"/>
  <c r="D50" i="95"/>
  <c r="C50" i="95"/>
  <c r="H49" i="95"/>
  <c r="G49" i="95"/>
  <c r="F49" i="95"/>
  <c r="E49" i="95"/>
  <c r="H48" i="95"/>
  <c r="G48" i="95"/>
  <c r="F48" i="95"/>
  <c r="E48" i="95"/>
  <c r="H47" i="95"/>
  <c r="G47" i="95"/>
  <c r="F47" i="95"/>
  <c r="E47" i="95"/>
  <c r="H46" i="95"/>
  <c r="G46" i="95"/>
  <c r="F46" i="95"/>
  <c r="E46" i="95"/>
  <c r="E43" i="95"/>
  <c r="D43" i="95"/>
  <c r="C43" i="95"/>
  <c r="F42" i="95"/>
  <c r="E42" i="95"/>
  <c r="H42" i="95" s="1"/>
  <c r="F41" i="95"/>
  <c r="E41" i="95"/>
  <c r="G40" i="95"/>
  <c r="F40" i="95"/>
  <c r="E40" i="95"/>
  <c r="F39" i="95"/>
  <c r="E39" i="95"/>
  <c r="E34" i="95"/>
  <c r="E32" i="95"/>
  <c r="D32" i="95"/>
  <c r="C32" i="95"/>
  <c r="G31" i="95"/>
  <c r="E31" i="95"/>
  <c r="G30" i="95"/>
  <c r="E30" i="95"/>
  <c r="G29" i="95"/>
  <c r="E29" i="95"/>
  <c r="G28" i="95"/>
  <c r="E28" i="95"/>
  <c r="E26" i="95"/>
  <c r="D26" i="95"/>
  <c r="G25" i="95" s="1"/>
  <c r="C26" i="95"/>
  <c r="F25" i="95"/>
  <c r="E25" i="95"/>
  <c r="G24" i="95"/>
  <c r="F24" i="95"/>
  <c r="E24" i="95"/>
  <c r="G23" i="95"/>
  <c r="F23" i="95"/>
  <c r="E23" i="95"/>
  <c r="G22" i="95"/>
  <c r="F22" i="95"/>
  <c r="E22" i="95"/>
  <c r="D20" i="95"/>
  <c r="C20" i="95"/>
  <c r="G19" i="95"/>
  <c r="E19" i="95"/>
  <c r="G18" i="95"/>
  <c r="F18" i="95"/>
  <c r="E18" i="95"/>
  <c r="G17" i="95"/>
  <c r="E17" i="95"/>
  <c r="F16" i="95"/>
  <c r="E16" i="95"/>
  <c r="D14" i="95"/>
  <c r="C14" i="95"/>
  <c r="F13" i="95"/>
  <c r="E13" i="95"/>
  <c r="F12" i="95"/>
  <c r="E12" i="95"/>
  <c r="F11" i="95"/>
  <c r="E11" i="95"/>
  <c r="F10" i="95"/>
  <c r="E10" i="95"/>
  <c r="E6" i="95"/>
  <c r="E76" i="94"/>
  <c r="E75" i="94"/>
  <c r="E72" i="94"/>
  <c r="E67" i="94"/>
  <c r="E66" i="94"/>
  <c r="D66" i="94"/>
  <c r="C66" i="94"/>
  <c r="F65" i="94"/>
  <c r="E65" i="94"/>
  <c r="H65" i="94" s="1"/>
  <c r="G64" i="94"/>
  <c r="E64" i="94"/>
  <c r="G63" i="94"/>
  <c r="F63" i="94"/>
  <c r="E63" i="94"/>
  <c r="F62" i="94"/>
  <c r="E62" i="94"/>
  <c r="H62" i="94" s="1"/>
  <c r="E60" i="94"/>
  <c r="E59" i="94"/>
  <c r="E57" i="94"/>
  <c r="D57" i="94"/>
  <c r="C57" i="94"/>
  <c r="F56" i="94"/>
  <c r="E56" i="94"/>
  <c r="F55" i="94"/>
  <c r="E55" i="94"/>
  <c r="G54" i="94"/>
  <c r="F54" i="94"/>
  <c r="E54" i="94"/>
  <c r="G53" i="94"/>
  <c r="F53" i="94"/>
  <c r="E53" i="94"/>
  <c r="D50" i="94"/>
  <c r="C50" i="94"/>
  <c r="E49" i="94"/>
  <c r="G48" i="94"/>
  <c r="E48" i="94"/>
  <c r="G47" i="94"/>
  <c r="E47" i="94"/>
  <c r="G46" i="94"/>
  <c r="F46" i="94"/>
  <c r="E46" i="94"/>
  <c r="D43" i="94"/>
  <c r="C43" i="94"/>
  <c r="E42" i="94"/>
  <c r="F41" i="94"/>
  <c r="E41" i="94"/>
  <c r="F40" i="94"/>
  <c r="E40" i="94"/>
  <c r="E39" i="94"/>
  <c r="E34" i="94"/>
  <c r="C33" i="94"/>
  <c r="E32" i="94"/>
  <c r="D32" i="94"/>
  <c r="C32" i="94"/>
  <c r="G31" i="94"/>
  <c r="F31" i="94"/>
  <c r="E31" i="94"/>
  <c r="G30" i="94"/>
  <c r="F30" i="94"/>
  <c r="E30" i="94"/>
  <c r="G29" i="94"/>
  <c r="F29" i="94"/>
  <c r="E29" i="94"/>
  <c r="G28" i="94"/>
  <c r="F28" i="94"/>
  <c r="E28" i="94"/>
  <c r="D26" i="94"/>
  <c r="C26" i="94"/>
  <c r="F25" i="94"/>
  <c r="E25" i="94"/>
  <c r="F24" i="94"/>
  <c r="E24" i="94"/>
  <c r="F23" i="94"/>
  <c r="E23" i="94"/>
  <c r="F22" i="94"/>
  <c r="E22" i="94"/>
  <c r="D20" i="94"/>
  <c r="C20" i="94"/>
  <c r="F19" i="94" s="1"/>
  <c r="E19" i="94"/>
  <c r="F18" i="94"/>
  <c r="E18" i="94"/>
  <c r="F17" i="94"/>
  <c r="E17" i="94"/>
  <c r="F16" i="94"/>
  <c r="E16" i="94"/>
  <c r="E14" i="94"/>
  <c r="D14" i="94"/>
  <c r="C14" i="94"/>
  <c r="G13" i="94"/>
  <c r="E13" i="94"/>
  <c r="G12" i="94"/>
  <c r="E12" i="94"/>
  <c r="G11" i="94"/>
  <c r="E11" i="94"/>
  <c r="G10" i="94"/>
  <c r="E10" i="94"/>
  <c r="E6" i="94"/>
  <c r="E76" i="93"/>
  <c r="E75" i="93"/>
  <c r="E72" i="93"/>
  <c r="D68" i="93"/>
  <c r="E67" i="93"/>
  <c r="D66" i="93"/>
  <c r="C66" i="93"/>
  <c r="E65" i="93"/>
  <c r="F64" i="93"/>
  <c r="E64" i="93"/>
  <c r="E63" i="93"/>
  <c r="E62" i="93"/>
  <c r="E60" i="93"/>
  <c r="E59" i="93"/>
  <c r="E57" i="93"/>
  <c r="D57" i="93"/>
  <c r="G56" i="93" s="1"/>
  <c r="C57" i="93"/>
  <c r="F55" i="93" s="1"/>
  <c r="F56" i="93"/>
  <c r="E56" i="93"/>
  <c r="H56" i="93" s="1"/>
  <c r="G55" i="93"/>
  <c r="E55" i="93"/>
  <c r="G54" i="93"/>
  <c r="F54" i="93"/>
  <c r="E54" i="93"/>
  <c r="G53" i="93"/>
  <c r="F53" i="93"/>
  <c r="E53" i="93"/>
  <c r="H53" i="93" s="1"/>
  <c r="D50" i="93"/>
  <c r="C50" i="93"/>
  <c r="F49" i="93"/>
  <c r="E49" i="93"/>
  <c r="F48" i="93"/>
  <c r="E48" i="93"/>
  <c r="E47" i="93"/>
  <c r="E46" i="93"/>
  <c r="E43" i="93"/>
  <c r="D43" i="93"/>
  <c r="C43" i="93"/>
  <c r="H42" i="93"/>
  <c r="G42" i="93"/>
  <c r="E42" i="93"/>
  <c r="G41" i="93"/>
  <c r="E41" i="93"/>
  <c r="H41" i="93" s="1"/>
  <c r="G40" i="93"/>
  <c r="E40" i="93"/>
  <c r="H40" i="93" s="1"/>
  <c r="H39" i="93"/>
  <c r="G39" i="93"/>
  <c r="E39" i="93"/>
  <c r="E34" i="93"/>
  <c r="E32" i="93"/>
  <c r="D32" i="93"/>
  <c r="G30" i="93" s="1"/>
  <c r="C32" i="93"/>
  <c r="G31" i="93"/>
  <c r="F31" i="93"/>
  <c r="E31" i="93"/>
  <c r="F30" i="93"/>
  <c r="E30" i="93"/>
  <c r="H30" i="93" s="1"/>
  <c r="G29" i="93"/>
  <c r="F29" i="93"/>
  <c r="E29" i="93"/>
  <c r="G28" i="93"/>
  <c r="F28" i="93"/>
  <c r="E28" i="93"/>
  <c r="D26" i="93"/>
  <c r="C26" i="93"/>
  <c r="E25" i="93"/>
  <c r="F24" i="93"/>
  <c r="E24" i="93"/>
  <c r="E23" i="93"/>
  <c r="F22" i="93"/>
  <c r="E22" i="93"/>
  <c r="D20" i="93"/>
  <c r="C20" i="93"/>
  <c r="G19" i="93"/>
  <c r="E19" i="93"/>
  <c r="G18" i="93"/>
  <c r="E18" i="93"/>
  <c r="G17" i="93"/>
  <c r="E17" i="93"/>
  <c r="G16" i="93"/>
  <c r="E16" i="93"/>
  <c r="D14" i="93"/>
  <c r="C14" i="93"/>
  <c r="F13" i="93"/>
  <c r="E13" i="93"/>
  <c r="F12" i="93"/>
  <c r="E12" i="93"/>
  <c r="F11" i="93"/>
  <c r="E11" i="93"/>
  <c r="F10" i="93"/>
  <c r="E10" i="93"/>
  <c r="E6" i="93"/>
  <c r="E76" i="92"/>
  <c r="E75" i="92"/>
  <c r="E72" i="92"/>
  <c r="D70" i="92"/>
  <c r="D68" i="92"/>
  <c r="E67" i="92"/>
  <c r="D66" i="92"/>
  <c r="C66" i="92"/>
  <c r="G65" i="92"/>
  <c r="E65" i="92"/>
  <c r="G64" i="92"/>
  <c r="E64" i="92"/>
  <c r="G63" i="92"/>
  <c r="E63" i="92"/>
  <c r="G62" i="92"/>
  <c r="E62" i="92"/>
  <c r="E60" i="92"/>
  <c r="E59" i="92"/>
  <c r="D57" i="92"/>
  <c r="C57" i="92"/>
  <c r="E56" i="92"/>
  <c r="E55" i="92"/>
  <c r="E54" i="92"/>
  <c r="E53" i="92"/>
  <c r="D50" i="92"/>
  <c r="C50" i="92"/>
  <c r="G49" i="92"/>
  <c r="E49" i="92"/>
  <c r="G48" i="92"/>
  <c r="E48" i="92"/>
  <c r="G47" i="92"/>
  <c r="E47" i="92"/>
  <c r="G46" i="92"/>
  <c r="E46" i="92"/>
  <c r="E43" i="92"/>
  <c r="D43" i="92"/>
  <c r="C43" i="92"/>
  <c r="H42" i="92"/>
  <c r="G42" i="92"/>
  <c r="F42" i="92"/>
  <c r="E42" i="92"/>
  <c r="H41" i="92"/>
  <c r="G41" i="92"/>
  <c r="F41" i="92"/>
  <c r="E41" i="92"/>
  <c r="H40" i="92"/>
  <c r="G40" i="92"/>
  <c r="F40" i="92"/>
  <c r="E40" i="92"/>
  <c r="H39" i="92"/>
  <c r="G39" i="92"/>
  <c r="F39" i="92"/>
  <c r="E39" i="92"/>
  <c r="E34" i="92"/>
  <c r="D32" i="92"/>
  <c r="C32" i="92"/>
  <c r="E31" i="92"/>
  <c r="E30" i="92"/>
  <c r="E29" i="92"/>
  <c r="E28" i="92"/>
  <c r="E26" i="92"/>
  <c r="D26" i="92"/>
  <c r="C26" i="92"/>
  <c r="G25" i="92"/>
  <c r="E25" i="92"/>
  <c r="H25" i="92" s="1"/>
  <c r="G24" i="92"/>
  <c r="E24" i="92"/>
  <c r="H24" i="92" s="1"/>
  <c r="G23" i="92"/>
  <c r="E23" i="92"/>
  <c r="H23" i="92" s="1"/>
  <c r="H22" i="92"/>
  <c r="G22" i="92"/>
  <c r="E22" i="92"/>
  <c r="D20" i="92"/>
  <c r="C20" i="92"/>
  <c r="F19" i="92"/>
  <c r="E19" i="92"/>
  <c r="F18" i="92"/>
  <c r="E18" i="92"/>
  <c r="F17" i="92"/>
  <c r="E17" i="92"/>
  <c r="F16" i="92"/>
  <c r="E16" i="92"/>
  <c r="D14" i="92"/>
  <c r="G12" i="92" s="1"/>
  <c r="C14" i="92"/>
  <c r="G13" i="92"/>
  <c r="E13" i="92"/>
  <c r="E12" i="92"/>
  <c r="G11" i="92"/>
  <c r="E11" i="92"/>
  <c r="E10" i="92"/>
  <c r="E6" i="92"/>
  <c r="E76" i="91"/>
  <c r="E75" i="91"/>
  <c r="E72" i="91"/>
  <c r="D68" i="91"/>
  <c r="E67" i="91"/>
  <c r="D66" i="91"/>
  <c r="C66" i="91"/>
  <c r="F62" i="91" s="1"/>
  <c r="E65" i="91"/>
  <c r="F64" i="91"/>
  <c r="E64" i="91"/>
  <c r="F63" i="91"/>
  <c r="E63" i="91"/>
  <c r="E62" i="91"/>
  <c r="E60" i="91"/>
  <c r="E59" i="91"/>
  <c r="D57" i="91"/>
  <c r="C57" i="91"/>
  <c r="E56" i="91"/>
  <c r="G55" i="91"/>
  <c r="E55" i="91"/>
  <c r="E54" i="91"/>
  <c r="E53" i="91"/>
  <c r="D50" i="91"/>
  <c r="C50" i="91"/>
  <c r="E49" i="91"/>
  <c r="E48" i="91"/>
  <c r="F47" i="91"/>
  <c r="E47" i="91"/>
  <c r="E46" i="91"/>
  <c r="E43" i="91"/>
  <c r="D43" i="91"/>
  <c r="D79" i="91" s="1"/>
  <c r="C43" i="91"/>
  <c r="G42" i="91"/>
  <c r="E42" i="91"/>
  <c r="H42" i="91" s="1"/>
  <c r="G41" i="91"/>
  <c r="E41" i="91"/>
  <c r="H40" i="91"/>
  <c r="G40" i="91"/>
  <c r="E40" i="91"/>
  <c r="G39" i="91"/>
  <c r="E39" i="91"/>
  <c r="E34" i="91"/>
  <c r="D33" i="91"/>
  <c r="E32" i="91"/>
  <c r="D32" i="91"/>
  <c r="G30" i="91" s="1"/>
  <c r="C32" i="91"/>
  <c r="G31" i="91"/>
  <c r="F31" i="91"/>
  <c r="E31" i="91"/>
  <c r="F30" i="91"/>
  <c r="E30" i="91"/>
  <c r="H30" i="91" s="1"/>
  <c r="G29" i="91"/>
  <c r="F29" i="91"/>
  <c r="E29" i="91"/>
  <c r="H29" i="91" s="1"/>
  <c r="G28" i="91"/>
  <c r="F28" i="91"/>
  <c r="E28" i="91"/>
  <c r="D26" i="91"/>
  <c r="C26" i="91"/>
  <c r="E25" i="91"/>
  <c r="E24" i="91"/>
  <c r="E23" i="91"/>
  <c r="E22" i="91"/>
  <c r="E20" i="91"/>
  <c r="D20" i="91"/>
  <c r="C20" i="91"/>
  <c r="G19" i="91"/>
  <c r="E19" i="91"/>
  <c r="G18" i="91"/>
  <c r="E18" i="91"/>
  <c r="G17" i="91"/>
  <c r="E17" i="91"/>
  <c r="G16" i="91"/>
  <c r="E16" i="91"/>
  <c r="E14" i="91"/>
  <c r="D14" i="91"/>
  <c r="C14" i="91"/>
  <c r="H13" i="91"/>
  <c r="G13" i="91"/>
  <c r="F13" i="91"/>
  <c r="E13" i="91"/>
  <c r="H12" i="91"/>
  <c r="G12" i="91"/>
  <c r="F12" i="91"/>
  <c r="E12" i="91"/>
  <c r="H11" i="91"/>
  <c r="G11" i="91"/>
  <c r="F11" i="91"/>
  <c r="E11" i="91"/>
  <c r="H10" i="91"/>
  <c r="G10" i="91"/>
  <c r="F10" i="91"/>
  <c r="E10" i="91"/>
  <c r="E6" i="91"/>
  <c r="E76" i="90"/>
  <c r="E75" i="90"/>
  <c r="E72" i="90"/>
  <c r="D68" i="90"/>
  <c r="E67" i="90"/>
  <c r="D66" i="90"/>
  <c r="C66" i="90"/>
  <c r="G65" i="90"/>
  <c r="E65" i="90"/>
  <c r="G64" i="90"/>
  <c r="E64" i="90"/>
  <c r="G63" i="90"/>
  <c r="E63" i="90"/>
  <c r="G62" i="90"/>
  <c r="E62" i="90"/>
  <c r="E60" i="90"/>
  <c r="E59" i="90"/>
  <c r="D57" i="90"/>
  <c r="C57" i="90"/>
  <c r="E56" i="90"/>
  <c r="E55" i="90"/>
  <c r="E54" i="90"/>
  <c r="E53" i="90"/>
  <c r="E50" i="90"/>
  <c r="H49" i="90" s="1"/>
  <c r="D50" i="90"/>
  <c r="C50" i="90"/>
  <c r="G49" i="90"/>
  <c r="E49" i="90"/>
  <c r="G48" i="90"/>
  <c r="E48" i="90"/>
  <c r="G47" i="90"/>
  <c r="E47" i="90"/>
  <c r="G46" i="90"/>
  <c r="E46" i="90"/>
  <c r="E43" i="90"/>
  <c r="D43" i="90"/>
  <c r="C43" i="90"/>
  <c r="H42" i="90"/>
  <c r="G42" i="90"/>
  <c r="F42" i="90"/>
  <c r="E42" i="90"/>
  <c r="H41" i="90"/>
  <c r="G41" i="90"/>
  <c r="F41" i="90"/>
  <c r="E41" i="90"/>
  <c r="H40" i="90"/>
  <c r="G40" i="90"/>
  <c r="F40" i="90"/>
  <c r="E40" i="90"/>
  <c r="H39" i="90"/>
  <c r="G39" i="90"/>
  <c r="F39" i="90"/>
  <c r="E39" i="90"/>
  <c r="E34" i="90"/>
  <c r="D32" i="90"/>
  <c r="C32" i="90"/>
  <c r="E31" i="90"/>
  <c r="E30" i="90"/>
  <c r="F29" i="90"/>
  <c r="E29" i="90"/>
  <c r="E28" i="90"/>
  <c r="E26" i="90"/>
  <c r="H22" i="90" s="1"/>
  <c r="D26" i="90"/>
  <c r="C26" i="90"/>
  <c r="G25" i="90"/>
  <c r="E25" i="90"/>
  <c r="H25" i="90" s="1"/>
  <c r="G24" i="90"/>
  <c r="E24" i="90"/>
  <c r="H23" i="90"/>
  <c r="G23" i="90"/>
  <c r="E23" i="90"/>
  <c r="G22" i="90"/>
  <c r="E22" i="90"/>
  <c r="E20" i="90"/>
  <c r="D20" i="90"/>
  <c r="C20" i="90"/>
  <c r="G19" i="90"/>
  <c r="F19" i="90"/>
  <c r="E19" i="90"/>
  <c r="G18" i="90"/>
  <c r="F18" i="90"/>
  <c r="E18" i="90"/>
  <c r="G17" i="90"/>
  <c r="F17" i="90"/>
  <c r="E17" i="90"/>
  <c r="G16" i="90"/>
  <c r="F16" i="90"/>
  <c r="E16" i="90"/>
  <c r="D14" i="90"/>
  <c r="C14" i="90"/>
  <c r="F13" i="90" s="1"/>
  <c r="E13" i="90"/>
  <c r="F12" i="90"/>
  <c r="E12" i="90"/>
  <c r="F11" i="90"/>
  <c r="E11" i="90"/>
  <c r="E10" i="90"/>
  <c r="E6" i="90"/>
  <c r="E76" i="89"/>
  <c r="E75" i="89"/>
  <c r="E72" i="89"/>
  <c r="C68" i="89"/>
  <c r="E67" i="89"/>
  <c r="D66" i="89"/>
  <c r="C66" i="89"/>
  <c r="F65" i="89"/>
  <c r="E65" i="89"/>
  <c r="F64" i="89"/>
  <c r="E64" i="89"/>
  <c r="F63" i="89"/>
  <c r="E63" i="89"/>
  <c r="F62" i="89"/>
  <c r="E62" i="89"/>
  <c r="E60" i="89"/>
  <c r="E59" i="89"/>
  <c r="D57" i="89"/>
  <c r="C57" i="89"/>
  <c r="G56" i="89"/>
  <c r="E56" i="89"/>
  <c r="G55" i="89"/>
  <c r="E55" i="89"/>
  <c r="G54" i="89"/>
  <c r="E54" i="89"/>
  <c r="G53" i="89"/>
  <c r="E53" i="89"/>
  <c r="D50" i="89"/>
  <c r="C50" i="89"/>
  <c r="F49" i="89"/>
  <c r="E49" i="89"/>
  <c r="F48" i="89"/>
  <c r="E48" i="89"/>
  <c r="F47" i="89"/>
  <c r="E47" i="89"/>
  <c r="F46" i="89"/>
  <c r="E46" i="89"/>
  <c r="D43" i="89"/>
  <c r="C43" i="89"/>
  <c r="G42" i="89"/>
  <c r="E42" i="89"/>
  <c r="G41" i="89"/>
  <c r="F41" i="89"/>
  <c r="E41" i="89"/>
  <c r="G40" i="89"/>
  <c r="E40" i="89"/>
  <c r="G39" i="89"/>
  <c r="E39" i="89"/>
  <c r="E34" i="89"/>
  <c r="D33" i="89"/>
  <c r="E32" i="89"/>
  <c r="D32" i="89"/>
  <c r="G30" i="89" s="1"/>
  <c r="C32" i="89"/>
  <c r="G31" i="89"/>
  <c r="F31" i="89"/>
  <c r="E31" i="89"/>
  <c r="F30" i="89"/>
  <c r="E30" i="89"/>
  <c r="H30" i="89" s="1"/>
  <c r="G29" i="89"/>
  <c r="F29" i="89"/>
  <c r="E29" i="89"/>
  <c r="H29" i="89" s="1"/>
  <c r="G28" i="89"/>
  <c r="F28" i="89"/>
  <c r="E28" i="89"/>
  <c r="D26" i="89"/>
  <c r="C26" i="89"/>
  <c r="E25" i="89"/>
  <c r="E24" i="89"/>
  <c r="E23" i="89"/>
  <c r="E22" i="89"/>
  <c r="D20" i="89"/>
  <c r="C20" i="89"/>
  <c r="G19" i="89"/>
  <c r="E19" i="89"/>
  <c r="G18" i="89"/>
  <c r="E18" i="89"/>
  <c r="G17" i="89"/>
  <c r="E17" i="89"/>
  <c r="G16" i="89"/>
  <c r="E16" i="89"/>
  <c r="E14" i="89"/>
  <c r="D14" i="89"/>
  <c r="C14" i="89"/>
  <c r="H13" i="89"/>
  <c r="G13" i="89"/>
  <c r="F13" i="89"/>
  <c r="E13" i="89"/>
  <c r="H12" i="89"/>
  <c r="G12" i="89"/>
  <c r="F12" i="89"/>
  <c r="E12" i="89"/>
  <c r="H11" i="89"/>
  <c r="G11" i="89"/>
  <c r="F11" i="89"/>
  <c r="E11" i="89"/>
  <c r="H10" i="89"/>
  <c r="G10" i="89"/>
  <c r="F10" i="89"/>
  <c r="E10" i="89"/>
  <c r="E6" i="89"/>
  <c r="D78" i="88"/>
  <c r="E76" i="88"/>
  <c r="E75" i="88"/>
  <c r="E72" i="88"/>
  <c r="D70" i="88"/>
  <c r="D74" i="88" s="1"/>
  <c r="D68" i="88"/>
  <c r="E67" i="88"/>
  <c r="D66" i="88"/>
  <c r="C66" i="88"/>
  <c r="G65" i="88"/>
  <c r="E65" i="88"/>
  <c r="G64" i="88"/>
  <c r="E64" i="88"/>
  <c r="G63" i="88"/>
  <c r="E63" i="88"/>
  <c r="G62" i="88"/>
  <c r="E62" i="88"/>
  <c r="E60" i="88"/>
  <c r="E59" i="88"/>
  <c r="D57" i="88"/>
  <c r="C57" i="88"/>
  <c r="F54" i="88" s="1"/>
  <c r="E56" i="88"/>
  <c r="E55" i="88"/>
  <c r="E54" i="88"/>
  <c r="E53" i="88"/>
  <c r="D50" i="88"/>
  <c r="C50" i="88"/>
  <c r="G49" i="88"/>
  <c r="E49" i="88"/>
  <c r="G48" i="88"/>
  <c r="E48" i="88"/>
  <c r="G47" i="88"/>
  <c r="E47" i="88"/>
  <c r="G46" i="88"/>
  <c r="E46" i="88"/>
  <c r="E43" i="88"/>
  <c r="D43" i="88"/>
  <c r="D83" i="88" s="1"/>
  <c r="C43" i="88"/>
  <c r="H42" i="88"/>
  <c r="G42" i="88"/>
  <c r="F42" i="88"/>
  <c r="E42" i="88"/>
  <c r="H41" i="88"/>
  <c r="G41" i="88"/>
  <c r="F41" i="88"/>
  <c r="E41" i="88"/>
  <c r="H40" i="88"/>
  <c r="G40" i="88"/>
  <c r="F40" i="88"/>
  <c r="E40" i="88"/>
  <c r="H39" i="88"/>
  <c r="G39" i="88"/>
  <c r="F39" i="88"/>
  <c r="E39" i="88"/>
  <c r="E34" i="88"/>
  <c r="D33" i="88"/>
  <c r="D35" i="88" s="1"/>
  <c r="D32" i="88"/>
  <c r="C32" i="88"/>
  <c r="E31" i="88"/>
  <c r="F30" i="88"/>
  <c r="E30" i="88"/>
  <c r="E29" i="88"/>
  <c r="E28" i="88"/>
  <c r="E26" i="88"/>
  <c r="D26" i="88"/>
  <c r="C26" i="88"/>
  <c r="H25" i="88"/>
  <c r="G25" i="88"/>
  <c r="E25" i="88"/>
  <c r="G24" i="88"/>
  <c r="E24" i="88"/>
  <c r="H24" i="88" s="1"/>
  <c r="G23" i="88"/>
  <c r="E23" i="88"/>
  <c r="H23" i="88" s="1"/>
  <c r="H22" i="88"/>
  <c r="G22" i="88"/>
  <c r="E22" i="88"/>
  <c r="E20" i="88"/>
  <c r="D20" i="88"/>
  <c r="C20" i="88"/>
  <c r="F19" i="88"/>
  <c r="E19" i="88"/>
  <c r="G18" i="88"/>
  <c r="F18" i="88"/>
  <c r="E18" i="88"/>
  <c r="G17" i="88"/>
  <c r="F17" i="88"/>
  <c r="E17" i="88"/>
  <c r="G16" i="88"/>
  <c r="F16" i="88"/>
  <c r="E16" i="88"/>
  <c r="D14" i="88"/>
  <c r="C14" i="88"/>
  <c r="F11" i="88" s="1"/>
  <c r="E13" i="88"/>
  <c r="G12" i="88"/>
  <c r="E12" i="88"/>
  <c r="G11" i="88"/>
  <c r="E11" i="88"/>
  <c r="E10" i="88"/>
  <c r="E6" i="88"/>
  <c r="C78" i="87"/>
  <c r="E76" i="87"/>
  <c r="E75" i="87"/>
  <c r="E72" i="87"/>
  <c r="C68" i="87"/>
  <c r="E67" i="87"/>
  <c r="D66" i="87"/>
  <c r="C66" i="87"/>
  <c r="F65" i="87"/>
  <c r="E65" i="87"/>
  <c r="F64" i="87"/>
  <c r="E64" i="87"/>
  <c r="F63" i="87"/>
  <c r="E63" i="87"/>
  <c r="F62" i="87"/>
  <c r="E62" i="87"/>
  <c r="E60" i="87"/>
  <c r="E59" i="87"/>
  <c r="E57" i="87"/>
  <c r="D57" i="87"/>
  <c r="C57" i="87"/>
  <c r="G56" i="87"/>
  <c r="E56" i="87"/>
  <c r="H56" i="87" s="1"/>
  <c r="G55" i="87"/>
  <c r="E55" i="87"/>
  <c r="H55" i="87" s="1"/>
  <c r="H54" i="87"/>
  <c r="G54" i="87"/>
  <c r="E54" i="87"/>
  <c r="H53" i="87"/>
  <c r="G53" i="87"/>
  <c r="E53" i="87"/>
  <c r="D50" i="87"/>
  <c r="C50" i="87"/>
  <c r="F49" i="87"/>
  <c r="E49" i="87"/>
  <c r="F48" i="87"/>
  <c r="E48" i="87"/>
  <c r="F47" i="87"/>
  <c r="E47" i="87"/>
  <c r="F46" i="87"/>
  <c r="E46" i="87"/>
  <c r="D43" i="87"/>
  <c r="C43" i="87"/>
  <c r="G42" i="87"/>
  <c r="E42" i="87"/>
  <c r="G41" i="87"/>
  <c r="F41" i="87"/>
  <c r="E41" i="87"/>
  <c r="G40" i="87"/>
  <c r="F40" i="87"/>
  <c r="E40" i="87"/>
  <c r="G39" i="87"/>
  <c r="E39" i="87"/>
  <c r="E34" i="87"/>
  <c r="D32" i="87"/>
  <c r="C32" i="87"/>
  <c r="G31" i="87"/>
  <c r="E31" i="87"/>
  <c r="G30" i="87"/>
  <c r="E30" i="87"/>
  <c r="G29" i="87"/>
  <c r="E29" i="87"/>
  <c r="G28" i="87"/>
  <c r="E28" i="87"/>
  <c r="E26" i="87"/>
  <c r="D26" i="87"/>
  <c r="C26" i="87"/>
  <c r="G25" i="87"/>
  <c r="F25" i="87"/>
  <c r="E25" i="87"/>
  <c r="G24" i="87"/>
  <c r="F24" i="87"/>
  <c r="E24" i="87"/>
  <c r="G23" i="87"/>
  <c r="F23" i="87"/>
  <c r="E23" i="87"/>
  <c r="G22" i="87"/>
  <c r="F22" i="87"/>
  <c r="E22" i="87"/>
  <c r="D20" i="87"/>
  <c r="G16" i="87" s="1"/>
  <c r="C20" i="87"/>
  <c r="F18" i="87" s="1"/>
  <c r="F19" i="87"/>
  <c r="E19" i="87"/>
  <c r="E18" i="87"/>
  <c r="F17" i="87"/>
  <c r="E17" i="87"/>
  <c r="F16" i="87"/>
  <c r="E16" i="87"/>
  <c r="D14" i="87"/>
  <c r="C14" i="87"/>
  <c r="E13" i="87"/>
  <c r="E12" i="87"/>
  <c r="E11" i="87"/>
  <c r="E10" i="87"/>
  <c r="E6" i="87"/>
  <c r="E76" i="86"/>
  <c r="E75" i="86"/>
  <c r="E72" i="86"/>
  <c r="D68" i="86"/>
  <c r="E67" i="86"/>
  <c r="D66" i="86"/>
  <c r="G64" i="86" s="1"/>
  <c r="C66" i="86"/>
  <c r="F65" i="86" s="1"/>
  <c r="E65" i="86"/>
  <c r="F64" i="86"/>
  <c r="E64" i="86"/>
  <c r="E63" i="86"/>
  <c r="E62" i="86"/>
  <c r="E60" i="86"/>
  <c r="E59" i="86"/>
  <c r="E57" i="86"/>
  <c r="D57" i="86"/>
  <c r="C57" i="86"/>
  <c r="H56" i="86"/>
  <c r="G56" i="86"/>
  <c r="F56" i="86"/>
  <c r="E56" i="86"/>
  <c r="H55" i="86"/>
  <c r="G55" i="86"/>
  <c r="F55" i="86"/>
  <c r="E55" i="86"/>
  <c r="H54" i="86"/>
  <c r="G54" i="86"/>
  <c r="F54" i="86"/>
  <c r="E54" i="86"/>
  <c r="H53" i="86"/>
  <c r="G53" i="86"/>
  <c r="F53" i="86"/>
  <c r="E53" i="86"/>
  <c r="D50" i="86"/>
  <c r="G48" i="86" s="1"/>
  <c r="C50" i="86"/>
  <c r="F49" i="86" s="1"/>
  <c r="E49" i="86"/>
  <c r="E48" i="86"/>
  <c r="E47" i="86"/>
  <c r="E46" i="86"/>
  <c r="D43" i="86"/>
  <c r="C43" i="86"/>
  <c r="F40" i="86" s="1"/>
  <c r="E42" i="86"/>
  <c r="E41" i="86"/>
  <c r="E40" i="86"/>
  <c r="E39" i="86"/>
  <c r="E34" i="86"/>
  <c r="D32" i="86"/>
  <c r="C32" i="86"/>
  <c r="F31" i="86"/>
  <c r="E31" i="86"/>
  <c r="F30" i="86"/>
  <c r="E30" i="86"/>
  <c r="F29" i="86"/>
  <c r="E29" i="86"/>
  <c r="F28" i="86"/>
  <c r="E28" i="86"/>
  <c r="D26" i="86"/>
  <c r="C26" i="86"/>
  <c r="G25" i="86"/>
  <c r="E25" i="86"/>
  <c r="G24" i="86"/>
  <c r="F24" i="86"/>
  <c r="E24" i="86"/>
  <c r="G23" i="86"/>
  <c r="F23" i="86"/>
  <c r="E23" i="86"/>
  <c r="G22" i="86"/>
  <c r="E22" i="86"/>
  <c r="D20" i="86"/>
  <c r="C20" i="86"/>
  <c r="F16" i="86" s="1"/>
  <c r="F19" i="86"/>
  <c r="E19" i="86"/>
  <c r="E18" i="86"/>
  <c r="F17" i="86"/>
  <c r="E17" i="86"/>
  <c r="E16" i="86"/>
  <c r="D14" i="86"/>
  <c r="C14" i="86"/>
  <c r="G13" i="86"/>
  <c r="E13" i="86"/>
  <c r="G12" i="86"/>
  <c r="E12" i="86"/>
  <c r="G11" i="86"/>
  <c r="E11" i="86"/>
  <c r="G10" i="86"/>
  <c r="E10" i="86"/>
  <c r="E6" i="86"/>
  <c r="E76" i="85"/>
  <c r="E75" i="85"/>
  <c r="E72" i="85"/>
  <c r="C68" i="85"/>
  <c r="E67" i="85"/>
  <c r="F66" i="85"/>
  <c r="D66" i="85"/>
  <c r="C66" i="85"/>
  <c r="F64" i="85" s="1"/>
  <c r="F65" i="85"/>
  <c r="E65" i="85"/>
  <c r="E64" i="85"/>
  <c r="F63" i="85"/>
  <c r="E63" i="85"/>
  <c r="F62" i="85"/>
  <c r="E62" i="85"/>
  <c r="E60" i="85"/>
  <c r="E59" i="85"/>
  <c r="E57" i="85"/>
  <c r="D57" i="85"/>
  <c r="C57" i="85"/>
  <c r="G56" i="85"/>
  <c r="F56" i="85"/>
  <c r="E56" i="85"/>
  <c r="F55" i="85"/>
  <c r="E55" i="85"/>
  <c r="G54" i="85"/>
  <c r="F54" i="85"/>
  <c r="E54" i="85"/>
  <c r="H54" i="85" s="1"/>
  <c r="G53" i="85"/>
  <c r="F53" i="85"/>
  <c r="E53" i="85"/>
  <c r="D50" i="85"/>
  <c r="C50" i="85"/>
  <c r="E49" i="85"/>
  <c r="E48" i="85"/>
  <c r="F47" i="85"/>
  <c r="E47" i="85"/>
  <c r="F46" i="85"/>
  <c r="E46" i="85"/>
  <c r="D43" i="85"/>
  <c r="C43" i="85"/>
  <c r="G42" i="85"/>
  <c r="E42" i="85"/>
  <c r="G41" i="85"/>
  <c r="E41" i="85"/>
  <c r="G40" i="85"/>
  <c r="E40" i="85"/>
  <c r="G39" i="85"/>
  <c r="E39" i="85"/>
  <c r="E34" i="85"/>
  <c r="D32" i="85"/>
  <c r="C32" i="85"/>
  <c r="G31" i="85"/>
  <c r="E31" i="85"/>
  <c r="G30" i="85"/>
  <c r="F30" i="85"/>
  <c r="E30" i="85"/>
  <c r="G29" i="85"/>
  <c r="E29" i="85"/>
  <c r="G28" i="85"/>
  <c r="E28" i="85"/>
  <c r="D26" i="85"/>
  <c r="C26" i="85"/>
  <c r="F24" i="85" s="1"/>
  <c r="F25" i="85"/>
  <c r="E25" i="85"/>
  <c r="E24" i="85"/>
  <c r="F23" i="85"/>
  <c r="E23" i="85"/>
  <c r="F22" i="85"/>
  <c r="E22" i="85"/>
  <c r="D20" i="85"/>
  <c r="C20" i="85"/>
  <c r="G19" i="85"/>
  <c r="E19" i="85"/>
  <c r="G18" i="85"/>
  <c r="E18" i="85"/>
  <c r="G17" i="85"/>
  <c r="E17" i="85"/>
  <c r="G16" i="85"/>
  <c r="E16" i="85"/>
  <c r="E14" i="85"/>
  <c r="D14" i="85"/>
  <c r="C14" i="85"/>
  <c r="C33" i="85" s="1"/>
  <c r="H13" i="85"/>
  <c r="G13" i="85"/>
  <c r="F13" i="85"/>
  <c r="E13" i="85"/>
  <c r="H12" i="85"/>
  <c r="G12" i="85"/>
  <c r="F12" i="85"/>
  <c r="E12" i="85"/>
  <c r="H11" i="85"/>
  <c r="G11" i="85"/>
  <c r="F11" i="85"/>
  <c r="E11" i="85"/>
  <c r="H10" i="85"/>
  <c r="G10" i="85"/>
  <c r="F10" i="85"/>
  <c r="E10" i="85"/>
  <c r="E6" i="85"/>
  <c r="E76" i="84"/>
  <c r="E75" i="84"/>
  <c r="E72" i="84"/>
  <c r="E67" i="84"/>
  <c r="D66" i="84"/>
  <c r="G65" i="84" s="1"/>
  <c r="C66" i="84"/>
  <c r="C68" i="84" s="1"/>
  <c r="E65" i="84"/>
  <c r="E64" i="84"/>
  <c r="E63" i="84"/>
  <c r="E62" i="84"/>
  <c r="E60" i="84"/>
  <c r="E59" i="84"/>
  <c r="D57" i="84"/>
  <c r="C57" i="84"/>
  <c r="F56" i="84"/>
  <c r="E56" i="84"/>
  <c r="E55" i="84"/>
  <c r="F54" i="84"/>
  <c r="E54" i="84"/>
  <c r="F53" i="84"/>
  <c r="E53" i="84"/>
  <c r="D50" i="84"/>
  <c r="C50" i="84"/>
  <c r="G49" i="84"/>
  <c r="E49" i="84"/>
  <c r="G48" i="84"/>
  <c r="E48" i="84"/>
  <c r="G47" i="84"/>
  <c r="E47" i="84"/>
  <c r="G46" i="84"/>
  <c r="E46" i="84"/>
  <c r="D43" i="84"/>
  <c r="C43" i="84"/>
  <c r="F42" i="84"/>
  <c r="E42" i="84"/>
  <c r="F41" i="84"/>
  <c r="E41" i="84"/>
  <c r="F40" i="84"/>
  <c r="E40" i="84"/>
  <c r="F39" i="84"/>
  <c r="E39" i="84"/>
  <c r="E34" i="84"/>
  <c r="D32" i="84"/>
  <c r="C32" i="84"/>
  <c r="E31" i="84"/>
  <c r="E30" i="84"/>
  <c r="E29" i="84"/>
  <c r="E28" i="84"/>
  <c r="D26" i="84"/>
  <c r="C26" i="84"/>
  <c r="G25" i="84"/>
  <c r="E25" i="84"/>
  <c r="G24" i="84"/>
  <c r="E24" i="84"/>
  <c r="G23" i="84"/>
  <c r="E23" i="84"/>
  <c r="G22" i="84"/>
  <c r="E22" i="84"/>
  <c r="D20" i="84"/>
  <c r="C20" i="84"/>
  <c r="F19" i="84" s="1"/>
  <c r="E19" i="84"/>
  <c r="E18" i="84"/>
  <c r="E17" i="84"/>
  <c r="E16" i="84"/>
  <c r="D14" i="84"/>
  <c r="G11" i="84" s="1"/>
  <c r="C14" i="84"/>
  <c r="F13" i="84" s="1"/>
  <c r="E13" i="84"/>
  <c r="E12" i="84"/>
  <c r="E11" i="84"/>
  <c r="E10" i="84"/>
  <c r="E6" i="84"/>
  <c r="E76" i="83"/>
  <c r="E75" i="83"/>
  <c r="E72" i="83"/>
  <c r="E67" i="83"/>
  <c r="D66" i="83"/>
  <c r="C66" i="83"/>
  <c r="C68" i="83" s="1"/>
  <c r="E65" i="83"/>
  <c r="E64" i="83"/>
  <c r="E63" i="83"/>
  <c r="E62" i="83"/>
  <c r="E60" i="83"/>
  <c r="E59" i="83"/>
  <c r="E57" i="83"/>
  <c r="H54" i="83" s="1"/>
  <c r="D57" i="83"/>
  <c r="C57" i="83"/>
  <c r="G56" i="83"/>
  <c r="E56" i="83"/>
  <c r="G55" i="83"/>
  <c r="E55" i="83"/>
  <c r="G54" i="83"/>
  <c r="E54" i="83"/>
  <c r="G53" i="83"/>
  <c r="E53" i="83"/>
  <c r="D50" i="83"/>
  <c r="G49" i="83" s="1"/>
  <c r="C50" i="83"/>
  <c r="F47" i="83" s="1"/>
  <c r="F49" i="83"/>
  <c r="E49" i="83"/>
  <c r="G48" i="83"/>
  <c r="F48" i="83"/>
  <c r="E48" i="83"/>
  <c r="E47" i="83"/>
  <c r="F46" i="83"/>
  <c r="E46" i="83"/>
  <c r="D43" i="83"/>
  <c r="G40" i="83" s="1"/>
  <c r="C43" i="83"/>
  <c r="G42" i="83"/>
  <c r="E42" i="83"/>
  <c r="G41" i="83"/>
  <c r="F41" i="83"/>
  <c r="E41" i="83"/>
  <c r="E40" i="83"/>
  <c r="F39" i="83"/>
  <c r="E39" i="83"/>
  <c r="E34" i="83"/>
  <c r="D32" i="83"/>
  <c r="G31" i="83" s="1"/>
  <c r="C32" i="83"/>
  <c r="E31" i="83"/>
  <c r="G30" i="83"/>
  <c r="E30" i="83"/>
  <c r="E29" i="83"/>
  <c r="G28" i="83"/>
  <c r="E28" i="83"/>
  <c r="D26" i="83"/>
  <c r="G25" i="83" s="1"/>
  <c r="C26" i="83"/>
  <c r="F24" i="83" s="1"/>
  <c r="E25" i="83"/>
  <c r="G24" i="83"/>
  <c r="E24" i="83"/>
  <c r="G23" i="83"/>
  <c r="E23" i="83"/>
  <c r="E22" i="83"/>
  <c r="D20" i="83"/>
  <c r="G18" i="83" s="1"/>
  <c r="C20" i="83"/>
  <c r="G19" i="83"/>
  <c r="F19" i="83"/>
  <c r="E19" i="83"/>
  <c r="F18" i="83"/>
  <c r="E18" i="83"/>
  <c r="F17" i="83"/>
  <c r="E17" i="83"/>
  <c r="G16" i="83"/>
  <c r="F16" i="83"/>
  <c r="E16" i="83"/>
  <c r="D14" i="83"/>
  <c r="C14" i="83"/>
  <c r="E13" i="83"/>
  <c r="E12" i="83"/>
  <c r="E11" i="83"/>
  <c r="E10" i="83"/>
  <c r="E6" i="83"/>
  <c r="E76" i="82"/>
  <c r="E75" i="82"/>
  <c r="E72" i="82"/>
  <c r="D68" i="82"/>
  <c r="E67" i="82"/>
  <c r="D66" i="82"/>
  <c r="C66" i="82"/>
  <c r="G65" i="82"/>
  <c r="E65" i="82"/>
  <c r="G64" i="82"/>
  <c r="E64" i="82"/>
  <c r="G63" i="82"/>
  <c r="F63" i="82"/>
  <c r="E63" i="82"/>
  <c r="G62" i="82"/>
  <c r="E62" i="82"/>
  <c r="E60" i="82"/>
  <c r="E59" i="82"/>
  <c r="D57" i="82"/>
  <c r="C57" i="82"/>
  <c r="F56" i="82"/>
  <c r="E56" i="82"/>
  <c r="F55" i="82"/>
  <c r="E55" i="82"/>
  <c r="F54" i="82"/>
  <c r="E54" i="82"/>
  <c r="F53" i="82"/>
  <c r="E53" i="82"/>
  <c r="E50" i="82"/>
  <c r="D50" i="82"/>
  <c r="C50" i="82"/>
  <c r="F46" i="82" s="1"/>
  <c r="G49" i="82"/>
  <c r="F49" i="82"/>
  <c r="E49" i="82"/>
  <c r="G48" i="82"/>
  <c r="F48" i="82"/>
  <c r="E48" i="82"/>
  <c r="H48" i="82" s="1"/>
  <c r="G47" i="82"/>
  <c r="F47" i="82"/>
  <c r="E47" i="82"/>
  <c r="G46" i="82"/>
  <c r="E46" i="82"/>
  <c r="D43" i="82"/>
  <c r="C43" i="82"/>
  <c r="F42" i="82"/>
  <c r="E42" i="82"/>
  <c r="E41" i="82"/>
  <c r="E40" i="82"/>
  <c r="F39" i="82"/>
  <c r="E39" i="82"/>
  <c r="E34" i="82"/>
  <c r="D32" i="82"/>
  <c r="E32" i="82" s="1"/>
  <c r="C32" i="82"/>
  <c r="G31" i="82"/>
  <c r="F31" i="82"/>
  <c r="E31" i="82"/>
  <c r="G30" i="82"/>
  <c r="F30" i="82"/>
  <c r="E30" i="82"/>
  <c r="G29" i="82"/>
  <c r="F29" i="82"/>
  <c r="E29" i="82"/>
  <c r="F28" i="82"/>
  <c r="E28" i="82"/>
  <c r="D26" i="82"/>
  <c r="C26" i="82"/>
  <c r="F25" i="82" s="1"/>
  <c r="E25" i="82"/>
  <c r="F24" i="82"/>
  <c r="E24" i="82"/>
  <c r="F23" i="82"/>
  <c r="E23" i="82"/>
  <c r="F22" i="82"/>
  <c r="E22" i="82"/>
  <c r="D20" i="82"/>
  <c r="C20" i="82"/>
  <c r="F19" i="82"/>
  <c r="E19" i="82"/>
  <c r="F18" i="82"/>
  <c r="E18" i="82"/>
  <c r="F17" i="82"/>
  <c r="E17" i="82"/>
  <c r="F16" i="82"/>
  <c r="E16" i="82"/>
  <c r="D14" i="82"/>
  <c r="C14" i="82"/>
  <c r="G13" i="82"/>
  <c r="E13" i="82"/>
  <c r="G12" i="82"/>
  <c r="E12" i="82"/>
  <c r="G11" i="82"/>
  <c r="E11" i="82"/>
  <c r="G10" i="82"/>
  <c r="E10" i="82"/>
  <c r="E6" i="82"/>
  <c r="E76" i="81"/>
  <c r="E75" i="81"/>
  <c r="E72" i="81"/>
  <c r="C68" i="81"/>
  <c r="E67" i="81"/>
  <c r="D66" i="81"/>
  <c r="C66" i="81"/>
  <c r="F65" i="81"/>
  <c r="E65" i="81"/>
  <c r="F64" i="81"/>
  <c r="E64" i="81"/>
  <c r="F63" i="81"/>
  <c r="E63" i="81"/>
  <c r="F62" i="81"/>
  <c r="E62" i="81"/>
  <c r="E60" i="81"/>
  <c r="E59" i="81"/>
  <c r="D57" i="81"/>
  <c r="G56" i="81" s="1"/>
  <c r="C57" i="81"/>
  <c r="E56" i="81"/>
  <c r="E55" i="81"/>
  <c r="E54" i="81"/>
  <c r="E53" i="81"/>
  <c r="D50" i="81"/>
  <c r="C50" i="81"/>
  <c r="F48" i="81" s="1"/>
  <c r="F49" i="81"/>
  <c r="E49" i="81"/>
  <c r="E48" i="81"/>
  <c r="F47" i="81"/>
  <c r="E47" i="81"/>
  <c r="F46" i="81"/>
  <c r="E46" i="81"/>
  <c r="D43" i="81"/>
  <c r="C43" i="81"/>
  <c r="G42" i="81"/>
  <c r="E42" i="81"/>
  <c r="G41" i="81"/>
  <c r="E41" i="81"/>
  <c r="G40" i="81"/>
  <c r="E40" i="81"/>
  <c r="G39" i="81"/>
  <c r="E39" i="81"/>
  <c r="E34" i="81"/>
  <c r="D32" i="81"/>
  <c r="G29" i="81" s="1"/>
  <c r="C32" i="81"/>
  <c r="F31" i="81" s="1"/>
  <c r="G31" i="81"/>
  <c r="E31" i="81"/>
  <c r="G30" i="81"/>
  <c r="F30" i="81"/>
  <c r="E30" i="81"/>
  <c r="E29" i="81"/>
  <c r="F28" i="81"/>
  <c r="E28" i="81"/>
  <c r="D26" i="81"/>
  <c r="C26" i="81"/>
  <c r="F25" i="81"/>
  <c r="E25" i="81"/>
  <c r="F24" i="81"/>
  <c r="E24" i="81"/>
  <c r="F23" i="81"/>
  <c r="E23" i="81"/>
  <c r="F22" i="81"/>
  <c r="E22" i="81"/>
  <c r="D20" i="81"/>
  <c r="C20" i="81"/>
  <c r="G19" i="81"/>
  <c r="E19" i="81"/>
  <c r="G18" i="81"/>
  <c r="E18" i="81"/>
  <c r="G17" i="81"/>
  <c r="E17" i="81"/>
  <c r="G16" i="81"/>
  <c r="E16" i="81"/>
  <c r="D14" i="81"/>
  <c r="D33" i="81" s="1"/>
  <c r="C14" i="81"/>
  <c r="F13" i="81"/>
  <c r="E13" i="81"/>
  <c r="F12" i="81"/>
  <c r="E12" i="81"/>
  <c r="F11" i="81"/>
  <c r="E11" i="81"/>
  <c r="F10" i="81"/>
  <c r="E10" i="81"/>
  <c r="E6" i="81"/>
  <c r="E76" i="80"/>
  <c r="E75" i="80"/>
  <c r="E72" i="80"/>
  <c r="E67" i="80"/>
  <c r="D66" i="80"/>
  <c r="G65" i="80" s="1"/>
  <c r="C66" i="80"/>
  <c r="C68" i="80" s="1"/>
  <c r="E65" i="80"/>
  <c r="G64" i="80"/>
  <c r="E64" i="80"/>
  <c r="E63" i="80"/>
  <c r="G62" i="80"/>
  <c r="E62" i="80"/>
  <c r="E60" i="80"/>
  <c r="E59" i="80"/>
  <c r="D57" i="80"/>
  <c r="C57" i="80"/>
  <c r="F56" i="80"/>
  <c r="E56" i="80"/>
  <c r="F55" i="80"/>
  <c r="E55" i="80"/>
  <c r="F54" i="80"/>
  <c r="E54" i="80"/>
  <c r="F53" i="80"/>
  <c r="E53" i="80"/>
  <c r="D50" i="80"/>
  <c r="G49" i="80" s="1"/>
  <c r="C50" i="80"/>
  <c r="E49" i="80"/>
  <c r="G48" i="80"/>
  <c r="E48" i="80"/>
  <c r="E47" i="80"/>
  <c r="E46" i="80"/>
  <c r="D43" i="80"/>
  <c r="C43" i="80"/>
  <c r="F42" i="80" s="1"/>
  <c r="E42" i="80"/>
  <c r="E41" i="80"/>
  <c r="E40" i="80"/>
  <c r="E39" i="80"/>
  <c r="E34" i="80"/>
  <c r="D32" i="80"/>
  <c r="C32" i="80"/>
  <c r="F30" i="80" s="1"/>
  <c r="F31" i="80"/>
  <c r="E31" i="80"/>
  <c r="E30" i="80"/>
  <c r="F29" i="80"/>
  <c r="E29" i="80"/>
  <c r="E28" i="80"/>
  <c r="D26" i="80"/>
  <c r="G25" i="80" s="1"/>
  <c r="C26" i="80"/>
  <c r="E25" i="80"/>
  <c r="G24" i="80"/>
  <c r="E24" i="80"/>
  <c r="E23" i="80"/>
  <c r="G22" i="80"/>
  <c r="E22" i="80"/>
  <c r="D20" i="80"/>
  <c r="G19" i="80" s="1"/>
  <c r="C20" i="80"/>
  <c r="F19" i="80"/>
  <c r="E19" i="80"/>
  <c r="F18" i="80"/>
  <c r="E18" i="80"/>
  <c r="F17" i="80"/>
  <c r="E17" i="80"/>
  <c r="F16" i="80"/>
  <c r="E16" i="80"/>
  <c r="D14" i="80"/>
  <c r="G13" i="80" s="1"/>
  <c r="C14" i="80"/>
  <c r="E13" i="80"/>
  <c r="F12" i="80"/>
  <c r="E12" i="80"/>
  <c r="E11" i="80"/>
  <c r="E10" i="80"/>
  <c r="E6" i="80"/>
  <c r="E76" i="79"/>
  <c r="E75" i="79"/>
  <c r="E72" i="79"/>
  <c r="C68" i="79"/>
  <c r="E67" i="79"/>
  <c r="E66" i="79"/>
  <c r="D66" i="79"/>
  <c r="C66" i="79"/>
  <c r="G65" i="79"/>
  <c r="F65" i="79"/>
  <c r="E65" i="79"/>
  <c r="G64" i="79"/>
  <c r="F64" i="79"/>
  <c r="E64" i="79"/>
  <c r="G63" i="79"/>
  <c r="F63" i="79"/>
  <c r="E63" i="79"/>
  <c r="G62" i="79"/>
  <c r="F62" i="79"/>
  <c r="E62" i="79"/>
  <c r="E60" i="79"/>
  <c r="E59" i="79"/>
  <c r="D57" i="79"/>
  <c r="C57" i="79"/>
  <c r="G56" i="79"/>
  <c r="E56" i="79"/>
  <c r="G55" i="79"/>
  <c r="E55" i="79"/>
  <c r="G54" i="79"/>
  <c r="E54" i="79"/>
  <c r="G53" i="79"/>
  <c r="E53" i="79"/>
  <c r="D50" i="79"/>
  <c r="C50" i="79"/>
  <c r="F49" i="79"/>
  <c r="E49" i="79"/>
  <c r="F48" i="79"/>
  <c r="E48" i="79"/>
  <c r="F47" i="79"/>
  <c r="E47" i="79"/>
  <c r="F46" i="79"/>
  <c r="E46" i="79"/>
  <c r="D43" i="79"/>
  <c r="C43" i="79"/>
  <c r="E42" i="79"/>
  <c r="G41" i="79"/>
  <c r="E41" i="79"/>
  <c r="E40" i="79"/>
  <c r="G39" i="79"/>
  <c r="E39" i="79"/>
  <c r="E34" i="79"/>
  <c r="D32" i="79"/>
  <c r="C32" i="79"/>
  <c r="G31" i="79"/>
  <c r="E31" i="79"/>
  <c r="G30" i="79"/>
  <c r="E30" i="79"/>
  <c r="G29" i="79"/>
  <c r="E29" i="79"/>
  <c r="G28" i="79"/>
  <c r="E28" i="79"/>
  <c r="D26" i="79"/>
  <c r="C26" i="79"/>
  <c r="F25" i="79"/>
  <c r="E25" i="79"/>
  <c r="F24" i="79"/>
  <c r="E24" i="79"/>
  <c r="F23" i="79"/>
  <c r="E23" i="79"/>
  <c r="F22" i="79"/>
  <c r="E22" i="79"/>
  <c r="D20" i="79"/>
  <c r="C20" i="79"/>
  <c r="G19" i="79"/>
  <c r="E19" i="79"/>
  <c r="G18" i="79"/>
  <c r="E18" i="79"/>
  <c r="G17" i="79"/>
  <c r="F17" i="79"/>
  <c r="E17" i="79"/>
  <c r="G16" i="79"/>
  <c r="E16" i="79"/>
  <c r="D14" i="79"/>
  <c r="C14" i="79"/>
  <c r="F13" i="79"/>
  <c r="E13" i="79"/>
  <c r="E12" i="79"/>
  <c r="F11" i="79"/>
  <c r="E11" i="79"/>
  <c r="F10" i="79"/>
  <c r="E10" i="79"/>
  <c r="E6" i="79"/>
  <c r="E76" i="78"/>
  <c r="E75" i="78"/>
  <c r="E72" i="78"/>
  <c r="E67" i="78"/>
  <c r="D66" i="78"/>
  <c r="C66" i="78"/>
  <c r="E65" i="78"/>
  <c r="F64" i="78"/>
  <c r="E64" i="78"/>
  <c r="F63" i="78"/>
  <c r="E63" i="78"/>
  <c r="F62" i="78"/>
  <c r="E62" i="78"/>
  <c r="E60" i="78"/>
  <c r="E59" i="78"/>
  <c r="D57" i="78"/>
  <c r="C57" i="78"/>
  <c r="F56" i="78"/>
  <c r="E56" i="78"/>
  <c r="G55" i="78"/>
  <c r="F55" i="78"/>
  <c r="E55" i="78"/>
  <c r="F54" i="78"/>
  <c r="E54" i="78"/>
  <c r="F53" i="78"/>
  <c r="E53" i="78"/>
  <c r="D50" i="78"/>
  <c r="G49" i="78" s="1"/>
  <c r="C50" i="78"/>
  <c r="F49" i="78" s="1"/>
  <c r="E49" i="78"/>
  <c r="G48" i="78"/>
  <c r="F48" i="78"/>
  <c r="E48" i="78"/>
  <c r="E47" i="78"/>
  <c r="F46" i="78"/>
  <c r="E46" i="78"/>
  <c r="D43" i="78"/>
  <c r="C43" i="78"/>
  <c r="F42" i="78" s="1"/>
  <c r="E42" i="78"/>
  <c r="E41" i="78"/>
  <c r="E40" i="78"/>
  <c r="E39" i="78"/>
  <c r="E34" i="78"/>
  <c r="D32" i="78"/>
  <c r="C32" i="78"/>
  <c r="F30" i="78" s="1"/>
  <c r="F31" i="78"/>
  <c r="E31" i="78"/>
  <c r="E30" i="78"/>
  <c r="F29" i="78"/>
  <c r="E29" i="78"/>
  <c r="E28" i="78"/>
  <c r="D26" i="78"/>
  <c r="G25" i="78" s="1"/>
  <c r="C26" i="78"/>
  <c r="F25" i="78" s="1"/>
  <c r="E25" i="78"/>
  <c r="E24" i="78"/>
  <c r="E23" i="78"/>
  <c r="F22" i="78"/>
  <c r="E22" i="78"/>
  <c r="D20" i="78"/>
  <c r="C20" i="78"/>
  <c r="F18" i="78" s="1"/>
  <c r="E19" i="78"/>
  <c r="E18" i="78"/>
  <c r="E17" i="78"/>
  <c r="E16" i="78"/>
  <c r="D14" i="78"/>
  <c r="C14" i="78"/>
  <c r="E13" i="78"/>
  <c r="G12" i="78"/>
  <c r="E12" i="78"/>
  <c r="E11" i="78"/>
  <c r="G10" i="78"/>
  <c r="E10" i="78"/>
  <c r="E6" i="78"/>
  <c r="E76" i="77"/>
  <c r="E75" i="77"/>
  <c r="E72" i="77"/>
  <c r="E67" i="77"/>
  <c r="D66" i="77"/>
  <c r="D68" i="77" s="1"/>
  <c r="C66" i="77"/>
  <c r="F62" i="77" s="1"/>
  <c r="E65" i="77"/>
  <c r="F64" i="77"/>
  <c r="E64" i="77"/>
  <c r="E63" i="77"/>
  <c r="E62" i="77"/>
  <c r="E60" i="77"/>
  <c r="E59" i="77"/>
  <c r="D57" i="77"/>
  <c r="C57" i="77"/>
  <c r="F55" i="77" s="1"/>
  <c r="E56" i="77"/>
  <c r="E55" i="77"/>
  <c r="F54" i="77"/>
  <c r="E54" i="77"/>
  <c r="E53" i="77"/>
  <c r="D50" i="77"/>
  <c r="C50" i="77"/>
  <c r="F48" i="77" s="1"/>
  <c r="F49" i="77"/>
  <c r="E49" i="77"/>
  <c r="E48" i="77"/>
  <c r="F47" i="77"/>
  <c r="E47" i="77"/>
  <c r="E46" i="77"/>
  <c r="D43" i="77"/>
  <c r="E43" i="77" s="1"/>
  <c r="C43" i="77"/>
  <c r="G42" i="77"/>
  <c r="E42" i="77"/>
  <c r="G41" i="77"/>
  <c r="E41" i="77"/>
  <c r="G40" i="77"/>
  <c r="E40" i="77"/>
  <c r="G39" i="77"/>
  <c r="E39" i="77"/>
  <c r="E34" i="77"/>
  <c r="D32" i="77"/>
  <c r="G31" i="77" s="1"/>
  <c r="C32" i="77"/>
  <c r="E31" i="77"/>
  <c r="G30" i="77"/>
  <c r="F30" i="77"/>
  <c r="E30" i="77"/>
  <c r="E29" i="77"/>
  <c r="E28" i="77"/>
  <c r="D26" i="77"/>
  <c r="C26" i="77"/>
  <c r="F24" i="77" s="1"/>
  <c r="F25" i="77"/>
  <c r="E25" i="77"/>
  <c r="E24" i="77"/>
  <c r="F23" i="77"/>
  <c r="E23" i="77"/>
  <c r="E22" i="77"/>
  <c r="D20" i="77"/>
  <c r="G19" i="77" s="1"/>
  <c r="C20" i="77"/>
  <c r="E19" i="77"/>
  <c r="G18" i="77"/>
  <c r="E18" i="77"/>
  <c r="E17" i="77"/>
  <c r="G16" i="77"/>
  <c r="E16" i="77"/>
  <c r="D14" i="77"/>
  <c r="C14" i="77"/>
  <c r="F12" i="77" s="1"/>
  <c r="F13" i="77"/>
  <c r="E13" i="77"/>
  <c r="E12" i="77"/>
  <c r="F11" i="77"/>
  <c r="E11" i="77"/>
  <c r="E10" i="77"/>
  <c r="E6" i="77"/>
  <c r="E76" i="76"/>
  <c r="E75" i="76"/>
  <c r="E72" i="76"/>
  <c r="E67" i="76"/>
  <c r="D66" i="76"/>
  <c r="D68" i="76" s="1"/>
  <c r="C66" i="76"/>
  <c r="C68" i="76" s="1"/>
  <c r="G65" i="76"/>
  <c r="E65" i="76"/>
  <c r="G64" i="76"/>
  <c r="E64" i="76"/>
  <c r="G63" i="76"/>
  <c r="E63" i="76"/>
  <c r="G62" i="76"/>
  <c r="E62" i="76"/>
  <c r="E60" i="76"/>
  <c r="E59" i="76"/>
  <c r="D57" i="76"/>
  <c r="C57" i="76"/>
  <c r="F55" i="76" s="1"/>
  <c r="F56" i="76"/>
  <c r="E56" i="76"/>
  <c r="E55" i="76"/>
  <c r="F54" i="76"/>
  <c r="E54" i="76"/>
  <c r="E53" i="76"/>
  <c r="D50" i="76"/>
  <c r="G49" i="76" s="1"/>
  <c r="C50" i="76"/>
  <c r="E49" i="76"/>
  <c r="G48" i="76"/>
  <c r="E48" i="76"/>
  <c r="E47" i="76"/>
  <c r="G46" i="76"/>
  <c r="E46" i="76"/>
  <c r="D43" i="76"/>
  <c r="C43" i="76"/>
  <c r="F41" i="76" s="1"/>
  <c r="F42" i="76"/>
  <c r="E42" i="76"/>
  <c r="E41" i="76"/>
  <c r="F40" i="76"/>
  <c r="E40" i="76"/>
  <c r="E39" i="76"/>
  <c r="E34" i="76"/>
  <c r="D32" i="76"/>
  <c r="C32" i="76"/>
  <c r="E31" i="76"/>
  <c r="E30" i="76"/>
  <c r="F29" i="76"/>
  <c r="E29" i="76"/>
  <c r="E28" i="76"/>
  <c r="D26" i="76"/>
  <c r="G25" i="76" s="1"/>
  <c r="C26" i="76"/>
  <c r="E25" i="76"/>
  <c r="E24" i="76"/>
  <c r="E23" i="76"/>
  <c r="G22" i="76"/>
  <c r="E22" i="76"/>
  <c r="E20" i="76"/>
  <c r="D20" i="76"/>
  <c r="C20" i="76"/>
  <c r="F16" i="76" s="1"/>
  <c r="G19" i="76"/>
  <c r="F19" i="76"/>
  <c r="E19" i="76"/>
  <c r="G18" i="76"/>
  <c r="F18" i="76"/>
  <c r="E18" i="76"/>
  <c r="G17" i="76"/>
  <c r="F17" i="76"/>
  <c r="E17" i="76"/>
  <c r="G16" i="76"/>
  <c r="E16" i="76"/>
  <c r="D14" i="76"/>
  <c r="C14" i="76"/>
  <c r="F13" i="76"/>
  <c r="E13" i="76"/>
  <c r="F12" i="76"/>
  <c r="E12" i="76"/>
  <c r="F11" i="76"/>
  <c r="E11" i="76"/>
  <c r="F10" i="76"/>
  <c r="E10" i="76"/>
  <c r="E6" i="76"/>
  <c r="E76" i="75"/>
  <c r="E75" i="75"/>
  <c r="E72" i="75"/>
  <c r="E67" i="75"/>
  <c r="D66" i="75"/>
  <c r="G63" i="75" s="1"/>
  <c r="C66" i="75"/>
  <c r="C68" i="75" s="1"/>
  <c r="E65" i="75"/>
  <c r="E64" i="75"/>
  <c r="E63" i="75"/>
  <c r="E62" i="75"/>
  <c r="E60" i="75"/>
  <c r="E59" i="75"/>
  <c r="D57" i="75"/>
  <c r="C57" i="75"/>
  <c r="G56" i="75"/>
  <c r="E56" i="75"/>
  <c r="G55" i="75"/>
  <c r="E55" i="75"/>
  <c r="G54" i="75"/>
  <c r="E54" i="75"/>
  <c r="G53" i="75"/>
  <c r="E53" i="75"/>
  <c r="D50" i="75"/>
  <c r="E50" i="75" s="1"/>
  <c r="C50" i="75"/>
  <c r="F49" i="75"/>
  <c r="E49" i="75"/>
  <c r="F48" i="75"/>
  <c r="E48" i="75"/>
  <c r="F47" i="75"/>
  <c r="E47" i="75"/>
  <c r="F46" i="75"/>
  <c r="E46" i="75"/>
  <c r="D43" i="75"/>
  <c r="C43" i="75"/>
  <c r="F40" i="75" s="1"/>
  <c r="E42" i="75"/>
  <c r="E41" i="75"/>
  <c r="E40" i="75"/>
  <c r="F39" i="75"/>
  <c r="E39" i="75"/>
  <c r="E34" i="75"/>
  <c r="D32" i="75"/>
  <c r="G31" i="75" s="1"/>
  <c r="C32" i="75"/>
  <c r="E31" i="75"/>
  <c r="G30" i="75"/>
  <c r="E30" i="75"/>
  <c r="E29" i="75"/>
  <c r="G28" i="75"/>
  <c r="E28" i="75"/>
  <c r="D26" i="75"/>
  <c r="C26" i="75"/>
  <c r="F24" i="75" s="1"/>
  <c r="F25" i="75"/>
  <c r="E25" i="75"/>
  <c r="E24" i="75"/>
  <c r="F23" i="75"/>
  <c r="E23" i="75"/>
  <c r="E22" i="75"/>
  <c r="D20" i="75"/>
  <c r="G18" i="75" s="1"/>
  <c r="C20" i="75"/>
  <c r="F19" i="75" s="1"/>
  <c r="E19" i="75"/>
  <c r="E18" i="75"/>
  <c r="E17" i="75"/>
  <c r="E16" i="75"/>
  <c r="D14" i="75"/>
  <c r="C14" i="75"/>
  <c r="F11" i="75" s="1"/>
  <c r="E13" i="75"/>
  <c r="E12" i="75"/>
  <c r="E11" i="75"/>
  <c r="F10" i="75"/>
  <c r="E10" i="75"/>
  <c r="E6" i="75"/>
  <c r="E76" i="74"/>
  <c r="E75" i="74"/>
  <c r="E72" i="74"/>
  <c r="E67" i="74"/>
  <c r="D66" i="74"/>
  <c r="G63" i="74" s="1"/>
  <c r="C66" i="74"/>
  <c r="G65" i="74"/>
  <c r="E65" i="74"/>
  <c r="G64" i="74"/>
  <c r="F64" i="74"/>
  <c r="E64" i="74"/>
  <c r="E63" i="74"/>
  <c r="E62" i="74"/>
  <c r="E60" i="74"/>
  <c r="E59" i="74"/>
  <c r="D57" i="74"/>
  <c r="C57" i="74"/>
  <c r="F55" i="74" s="1"/>
  <c r="F56" i="74"/>
  <c r="E56" i="74"/>
  <c r="E55" i="74"/>
  <c r="F54" i="74"/>
  <c r="E54" i="74"/>
  <c r="E53" i="74"/>
  <c r="D50" i="74"/>
  <c r="E50" i="74" s="1"/>
  <c r="C50" i="74"/>
  <c r="E49" i="74"/>
  <c r="G48" i="74"/>
  <c r="F48" i="74"/>
  <c r="E48" i="74"/>
  <c r="F47" i="74"/>
  <c r="E47" i="74"/>
  <c r="E46" i="74"/>
  <c r="D43" i="74"/>
  <c r="C43" i="74"/>
  <c r="F42" i="74" s="1"/>
  <c r="E42" i="74"/>
  <c r="E41" i="74"/>
  <c r="E40" i="74"/>
  <c r="E39" i="74"/>
  <c r="E34" i="74"/>
  <c r="D32" i="74"/>
  <c r="C32" i="74"/>
  <c r="G31" i="74"/>
  <c r="F31" i="74"/>
  <c r="E31" i="74"/>
  <c r="G30" i="74"/>
  <c r="F30" i="74"/>
  <c r="E30" i="74"/>
  <c r="G29" i="74"/>
  <c r="F29" i="74"/>
  <c r="E29" i="74"/>
  <c r="F28" i="74"/>
  <c r="E28" i="74"/>
  <c r="D26" i="74"/>
  <c r="C26" i="74"/>
  <c r="F22" i="74" s="1"/>
  <c r="E25" i="74"/>
  <c r="E24" i="74"/>
  <c r="E23" i="74"/>
  <c r="E22" i="74"/>
  <c r="D20" i="74"/>
  <c r="C20" i="74"/>
  <c r="F16" i="74" s="1"/>
  <c r="F19" i="74"/>
  <c r="E19" i="74"/>
  <c r="E18" i="74"/>
  <c r="F17" i="74"/>
  <c r="E17" i="74"/>
  <c r="E16" i="74"/>
  <c r="D14" i="74"/>
  <c r="G13" i="74" s="1"/>
  <c r="C14" i="74"/>
  <c r="E13" i="74"/>
  <c r="G12" i="74"/>
  <c r="E12" i="74"/>
  <c r="E11" i="74"/>
  <c r="E10" i="74"/>
  <c r="E6" i="74"/>
  <c r="E76" i="71"/>
  <c r="E75" i="71"/>
  <c r="E72" i="71"/>
  <c r="C68" i="71"/>
  <c r="E67" i="71"/>
  <c r="E66" i="71"/>
  <c r="D66" i="71"/>
  <c r="C66" i="71"/>
  <c r="H65" i="71"/>
  <c r="G65" i="71"/>
  <c r="F65" i="71"/>
  <c r="E65" i="71"/>
  <c r="H64" i="71"/>
  <c r="G64" i="71"/>
  <c r="F64" i="71"/>
  <c r="E64" i="71"/>
  <c r="H63" i="71"/>
  <c r="G63" i="71"/>
  <c r="F63" i="71"/>
  <c r="E63" i="71"/>
  <c r="H62" i="71"/>
  <c r="G62" i="71"/>
  <c r="F62" i="71"/>
  <c r="E62" i="71"/>
  <c r="E60" i="71"/>
  <c r="E59" i="71"/>
  <c r="D57" i="71"/>
  <c r="C57" i="71"/>
  <c r="G56" i="71"/>
  <c r="E56" i="71"/>
  <c r="G55" i="71"/>
  <c r="E55" i="71"/>
  <c r="G54" i="71"/>
  <c r="E54" i="71"/>
  <c r="G53" i="71"/>
  <c r="E53" i="71"/>
  <c r="E50" i="71"/>
  <c r="H49" i="71" s="1"/>
  <c r="D50" i="71"/>
  <c r="C50" i="71"/>
  <c r="G49" i="71"/>
  <c r="F49" i="71"/>
  <c r="E49" i="71"/>
  <c r="G48" i="71"/>
  <c r="F48" i="71"/>
  <c r="E48" i="71"/>
  <c r="G47" i="71"/>
  <c r="F47" i="71"/>
  <c r="E47" i="71"/>
  <c r="G46" i="71"/>
  <c r="F46" i="71"/>
  <c r="E46" i="71"/>
  <c r="D43" i="71"/>
  <c r="C43" i="71"/>
  <c r="C78" i="71" s="1"/>
  <c r="F42" i="71"/>
  <c r="E42" i="71"/>
  <c r="F41" i="71"/>
  <c r="E41" i="71"/>
  <c r="G40" i="71"/>
  <c r="F40" i="71"/>
  <c r="E40" i="71"/>
  <c r="G39" i="71"/>
  <c r="F39" i="71"/>
  <c r="E39" i="71"/>
  <c r="E34" i="71"/>
  <c r="E32" i="71"/>
  <c r="H28" i="71" s="1"/>
  <c r="D32" i="71"/>
  <c r="C32" i="71"/>
  <c r="G31" i="71"/>
  <c r="E31" i="71"/>
  <c r="H31" i="71" s="1"/>
  <c r="G30" i="71"/>
  <c r="E30" i="71"/>
  <c r="G29" i="71"/>
  <c r="E29" i="71"/>
  <c r="G28" i="71"/>
  <c r="E28" i="71"/>
  <c r="D26" i="71"/>
  <c r="C26" i="71"/>
  <c r="F25" i="71"/>
  <c r="E25" i="71"/>
  <c r="F24" i="71"/>
  <c r="E24" i="71"/>
  <c r="F23" i="71"/>
  <c r="E23" i="71"/>
  <c r="F22" i="71"/>
  <c r="E22" i="71"/>
  <c r="D20" i="71"/>
  <c r="C20" i="71"/>
  <c r="G19" i="71"/>
  <c r="E19" i="71"/>
  <c r="G18" i="71"/>
  <c r="F18" i="71"/>
  <c r="E18" i="71"/>
  <c r="G17" i="71"/>
  <c r="E17" i="71"/>
  <c r="E16" i="71"/>
  <c r="D14" i="71"/>
  <c r="C14" i="71"/>
  <c r="F13" i="71"/>
  <c r="E13" i="71"/>
  <c r="F12" i="71"/>
  <c r="E12" i="71"/>
  <c r="F11" i="71"/>
  <c r="E11" i="71"/>
  <c r="F10" i="71"/>
  <c r="E10" i="71"/>
  <c r="E6" i="71"/>
  <c r="E76" i="67"/>
  <c r="E75" i="67"/>
  <c r="E72" i="67"/>
  <c r="C68" i="67"/>
  <c r="E67" i="67"/>
  <c r="D66" i="67"/>
  <c r="C66" i="67"/>
  <c r="F65" i="67"/>
  <c r="E65" i="67"/>
  <c r="F64" i="67"/>
  <c r="E64" i="67"/>
  <c r="F63" i="67"/>
  <c r="E63" i="67"/>
  <c r="F62" i="67"/>
  <c r="E62" i="67"/>
  <c r="E60" i="67"/>
  <c r="E59" i="67"/>
  <c r="D57" i="67"/>
  <c r="C57" i="67"/>
  <c r="E57" i="67" s="1"/>
  <c r="G56" i="67"/>
  <c r="E56" i="67"/>
  <c r="G55" i="67"/>
  <c r="E55" i="67"/>
  <c r="G54" i="67"/>
  <c r="E54" i="67"/>
  <c r="G53" i="67"/>
  <c r="E53" i="67"/>
  <c r="D50" i="67"/>
  <c r="C50" i="67"/>
  <c r="F49" i="67"/>
  <c r="E49" i="67"/>
  <c r="F48" i="67"/>
  <c r="E48" i="67"/>
  <c r="F47" i="67"/>
  <c r="E47" i="67"/>
  <c r="F46" i="67"/>
  <c r="E46" i="67"/>
  <c r="D43" i="67"/>
  <c r="C43" i="67"/>
  <c r="G42" i="67"/>
  <c r="E42" i="67"/>
  <c r="G41" i="67"/>
  <c r="E41" i="67"/>
  <c r="G40" i="67"/>
  <c r="E40" i="67"/>
  <c r="G39" i="67"/>
  <c r="E39" i="67"/>
  <c r="E34" i="67"/>
  <c r="E32" i="67"/>
  <c r="D32" i="67"/>
  <c r="C32" i="67"/>
  <c r="G31" i="67"/>
  <c r="F31" i="67"/>
  <c r="E31" i="67"/>
  <c r="G30" i="67"/>
  <c r="E30" i="67"/>
  <c r="H30" i="67" s="1"/>
  <c r="G29" i="67"/>
  <c r="F29" i="67"/>
  <c r="E29" i="67"/>
  <c r="G28" i="67"/>
  <c r="E28" i="67"/>
  <c r="H28" i="67" s="1"/>
  <c r="D26" i="67"/>
  <c r="C26" i="67"/>
  <c r="F25" i="67"/>
  <c r="E25" i="67"/>
  <c r="E24" i="67"/>
  <c r="F23" i="67"/>
  <c r="E23" i="67"/>
  <c r="E22" i="67"/>
  <c r="D20" i="67"/>
  <c r="C20" i="67"/>
  <c r="E20" i="67" s="1"/>
  <c r="G19" i="67"/>
  <c r="E19" i="67"/>
  <c r="H19" i="67" s="1"/>
  <c r="G18" i="67"/>
  <c r="E18" i="67"/>
  <c r="G17" i="67"/>
  <c r="E17" i="67"/>
  <c r="H17" i="67" s="1"/>
  <c r="G16" i="67"/>
  <c r="E16" i="67"/>
  <c r="E14" i="67"/>
  <c r="D14" i="67"/>
  <c r="C14" i="67"/>
  <c r="C33" i="67" s="1"/>
  <c r="C35" i="67" s="1"/>
  <c r="C80" i="67" s="1"/>
  <c r="G13" i="67"/>
  <c r="F13" i="67"/>
  <c r="E13" i="67"/>
  <c r="G12" i="67"/>
  <c r="F12" i="67"/>
  <c r="E12" i="67"/>
  <c r="G11" i="67"/>
  <c r="F11" i="67"/>
  <c r="E11" i="67"/>
  <c r="G10" i="67"/>
  <c r="F10" i="67"/>
  <c r="E10" i="67"/>
  <c r="E6" i="67"/>
  <c r="D79" i="66"/>
  <c r="D78" i="66"/>
  <c r="E76" i="66"/>
  <c r="E75" i="66"/>
  <c r="E72" i="66"/>
  <c r="D68" i="66"/>
  <c r="E67" i="66"/>
  <c r="D66" i="66"/>
  <c r="C66" i="66"/>
  <c r="G65" i="66"/>
  <c r="E65" i="66"/>
  <c r="G64" i="66"/>
  <c r="E64" i="66"/>
  <c r="G63" i="66"/>
  <c r="E63" i="66"/>
  <c r="G62" i="66"/>
  <c r="E62" i="66"/>
  <c r="E60" i="66"/>
  <c r="E59" i="66"/>
  <c r="D57" i="66"/>
  <c r="C57" i="66"/>
  <c r="F56" i="66"/>
  <c r="E56" i="66"/>
  <c r="E55" i="66"/>
  <c r="F54" i="66"/>
  <c r="E54" i="66"/>
  <c r="E53" i="66"/>
  <c r="D50" i="66"/>
  <c r="C50" i="66"/>
  <c r="E50" i="66" s="1"/>
  <c r="G49" i="66"/>
  <c r="E49" i="66"/>
  <c r="G48" i="66"/>
  <c r="E48" i="66"/>
  <c r="G47" i="66"/>
  <c r="E47" i="66"/>
  <c r="G46" i="66"/>
  <c r="E46" i="66"/>
  <c r="E43" i="66"/>
  <c r="D43" i="66"/>
  <c r="C43" i="66"/>
  <c r="G42" i="66"/>
  <c r="F42" i="66"/>
  <c r="E42" i="66"/>
  <c r="G41" i="66"/>
  <c r="F41" i="66"/>
  <c r="E41" i="66"/>
  <c r="G40" i="66"/>
  <c r="F40" i="66"/>
  <c r="E40" i="66"/>
  <c r="G39" i="66"/>
  <c r="F39" i="66"/>
  <c r="E39" i="66"/>
  <c r="E34" i="66"/>
  <c r="D33" i="66"/>
  <c r="D32" i="66"/>
  <c r="C32" i="66"/>
  <c r="F31" i="66" s="1"/>
  <c r="E31" i="66"/>
  <c r="F30" i="66"/>
  <c r="E30" i="66"/>
  <c r="F29" i="66"/>
  <c r="E29" i="66"/>
  <c r="F28" i="66"/>
  <c r="E28" i="66"/>
  <c r="E26" i="66"/>
  <c r="D26" i="66"/>
  <c r="C26" i="66"/>
  <c r="G25" i="66"/>
  <c r="E25" i="66"/>
  <c r="H25" i="66" s="1"/>
  <c r="G24" i="66"/>
  <c r="E24" i="66"/>
  <c r="G23" i="66"/>
  <c r="E23" i="66"/>
  <c r="H23" i="66" s="1"/>
  <c r="G22" i="66"/>
  <c r="E22" i="66"/>
  <c r="D20" i="66"/>
  <c r="C20" i="66"/>
  <c r="F19" i="66"/>
  <c r="E19" i="66"/>
  <c r="F18" i="66"/>
  <c r="E18" i="66"/>
  <c r="F17" i="66"/>
  <c r="E17" i="66"/>
  <c r="F16" i="66"/>
  <c r="E16" i="66"/>
  <c r="D14" i="66"/>
  <c r="C14" i="66"/>
  <c r="G13" i="66"/>
  <c r="E13" i="66"/>
  <c r="G12" i="66"/>
  <c r="E12" i="66"/>
  <c r="G11" i="66"/>
  <c r="E11" i="66"/>
  <c r="G10" i="66"/>
  <c r="E10" i="66"/>
  <c r="E6" i="66"/>
  <c r="E76" i="65"/>
  <c r="E75" i="65"/>
  <c r="E72" i="65"/>
  <c r="C68" i="65"/>
  <c r="E67" i="65"/>
  <c r="D66" i="65"/>
  <c r="C66" i="65"/>
  <c r="F65" i="65"/>
  <c r="E65" i="65"/>
  <c r="F64" i="65"/>
  <c r="E64" i="65"/>
  <c r="F63" i="65"/>
  <c r="E63" i="65"/>
  <c r="F62" i="65"/>
  <c r="E62" i="65"/>
  <c r="E60" i="65"/>
  <c r="E59" i="65"/>
  <c r="D57" i="65"/>
  <c r="C57" i="65"/>
  <c r="G56" i="65"/>
  <c r="E56" i="65"/>
  <c r="G55" i="65"/>
  <c r="E55" i="65"/>
  <c r="G54" i="65"/>
  <c r="E54" i="65"/>
  <c r="G53" i="65"/>
  <c r="E53" i="65"/>
  <c r="D50" i="65"/>
  <c r="C50" i="65"/>
  <c r="F49" i="65"/>
  <c r="E49" i="65"/>
  <c r="F48" i="65"/>
  <c r="E48" i="65"/>
  <c r="F47" i="65"/>
  <c r="E47" i="65"/>
  <c r="F46" i="65"/>
  <c r="E46" i="65"/>
  <c r="D43" i="65"/>
  <c r="C43" i="65"/>
  <c r="F42" i="65"/>
  <c r="E42" i="65"/>
  <c r="G41" i="65"/>
  <c r="E41" i="65"/>
  <c r="F40" i="65"/>
  <c r="E40" i="65"/>
  <c r="F39" i="65"/>
  <c r="E39" i="65"/>
  <c r="E34" i="65"/>
  <c r="D33" i="65"/>
  <c r="E32" i="65"/>
  <c r="D32" i="65"/>
  <c r="C32" i="65"/>
  <c r="G31" i="65"/>
  <c r="E31" i="65"/>
  <c r="H31" i="65" s="1"/>
  <c r="G30" i="65"/>
  <c r="E30" i="65"/>
  <c r="H30" i="65" s="1"/>
  <c r="H29" i="65"/>
  <c r="G29" i="65"/>
  <c r="E29" i="65"/>
  <c r="H28" i="65"/>
  <c r="G28" i="65"/>
  <c r="E28" i="65"/>
  <c r="D26" i="65"/>
  <c r="C26" i="65"/>
  <c r="F25" i="65"/>
  <c r="E25" i="65"/>
  <c r="F24" i="65"/>
  <c r="E24" i="65"/>
  <c r="F23" i="65"/>
  <c r="E23" i="65"/>
  <c r="F22" i="65"/>
  <c r="E22" i="65"/>
  <c r="E20" i="65"/>
  <c r="D20" i="65"/>
  <c r="C20" i="65"/>
  <c r="G19" i="65"/>
  <c r="F19" i="65"/>
  <c r="E19" i="65"/>
  <c r="G18" i="65"/>
  <c r="F18" i="65"/>
  <c r="E18" i="65"/>
  <c r="H18" i="65" s="1"/>
  <c r="G17" i="65"/>
  <c r="F17" i="65"/>
  <c r="E17" i="65"/>
  <c r="H17" i="65" s="1"/>
  <c r="G16" i="65"/>
  <c r="E16" i="65"/>
  <c r="H16" i="65" s="1"/>
  <c r="D14" i="65"/>
  <c r="C14" i="65"/>
  <c r="E13" i="65"/>
  <c r="E12" i="65"/>
  <c r="F11" i="65"/>
  <c r="E11" i="65"/>
  <c r="E10" i="65"/>
  <c r="E6" i="65"/>
  <c r="E76" i="64"/>
  <c r="E75" i="64"/>
  <c r="E72" i="64"/>
  <c r="E67" i="64"/>
  <c r="D66" i="64"/>
  <c r="C66" i="64"/>
  <c r="G65" i="64"/>
  <c r="E65" i="64"/>
  <c r="G64" i="64"/>
  <c r="F64" i="64"/>
  <c r="E64" i="64"/>
  <c r="G63" i="64"/>
  <c r="E63" i="64"/>
  <c r="E62" i="64"/>
  <c r="E60" i="64"/>
  <c r="E59" i="64"/>
  <c r="D57" i="64"/>
  <c r="C57" i="64"/>
  <c r="F56" i="64"/>
  <c r="E56" i="64"/>
  <c r="F55" i="64"/>
  <c r="E55" i="64"/>
  <c r="F54" i="64"/>
  <c r="E54" i="64"/>
  <c r="F53" i="64"/>
  <c r="E53" i="64"/>
  <c r="D50" i="64"/>
  <c r="C50" i="64"/>
  <c r="F49" i="64" s="1"/>
  <c r="E49" i="64"/>
  <c r="G48" i="64"/>
  <c r="F48" i="64"/>
  <c r="E48" i="64"/>
  <c r="F47" i="64"/>
  <c r="E47" i="64"/>
  <c r="F46" i="64"/>
  <c r="E46" i="64"/>
  <c r="D43" i="64"/>
  <c r="C43" i="64"/>
  <c r="F42" i="64"/>
  <c r="E42" i="64"/>
  <c r="F41" i="64"/>
  <c r="E41" i="64"/>
  <c r="F40" i="64"/>
  <c r="E40" i="64"/>
  <c r="F39" i="64"/>
  <c r="E39" i="64"/>
  <c r="E34" i="64"/>
  <c r="C33" i="64"/>
  <c r="D32" i="64"/>
  <c r="C32" i="64"/>
  <c r="F31" i="64"/>
  <c r="E31" i="64"/>
  <c r="F30" i="64"/>
  <c r="E30" i="64"/>
  <c r="F29" i="64"/>
  <c r="E29" i="64"/>
  <c r="F28" i="64"/>
  <c r="E28" i="64"/>
  <c r="E26" i="64"/>
  <c r="D26" i="64"/>
  <c r="G25" i="64" s="1"/>
  <c r="C26" i="64"/>
  <c r="E25" i="64"/>
  <c r="G24" i="64"/>
  <c r="E24" i="64"/>
  <c r="F23" i="64"/>
  <c r="E23" i="64"/>
  <c r="G22" i="64"/>
  <c r="E22" i="64"/>
  <c r="D20" i="64"/>
  <c r="C20" i="64"/>
  <c r="F19" i="64"/>
  <c r="E19" i="64"/>
  <c r="E18" i="64"/>
  <c r="E17" i="64"/>
  <c r="E16" i="64"/>
  <c r="E14" i="64"/>
  <c r="D14" i="64"/>
  <c r="C14" i="64"/>
  <c r="H13" i="64"/>
  <c r="G13" i="64"/>
  <c r="E13" i="64"/>
  <c r="G12" i="64"/>
  <c r="E12" i="64"/>
  <c r="H12" i="64" s="1"/>
  <c r="H11" i="64"/>
  <c r="G11" i="64"/>
  <c r="E11" i="64"/>
  <c r="H10" i="64"/>
  <c r="G10" i="64"/>
  <c r="E10" i="64"/>
  <c r="E6" i="64"/>
  <c r="E75" i="63"/>
  <c r="E72" i="63"/>
  <c r="D68" i="63"/>
  <c r="E67" i="63"/>
  <c r="C66" i="63"/>
  <c r="F62" i="63" s="1"/>
  <c r="E65" i="63"/>
  <c r="F64" i="63"/>
  <c r="E64" i="63"/>
  <c r="F63" i="63"/>
  <c r="E63" i="63"/>
  <c r="E62" i="63"/>
  <c r="E60" i="63"/>
  <c r="E59" i="63"/>
  <c r="D57" i="63"/>
  <c r="C57" i="63"/>
  <c r="F56" i="63" s="1"/>
  <c r="G56" i="63"/>
  <c r="E56" i="63"/>
  <c r="G55" i="63"/>
  <c r="F55" i="63"/>
  <c r="E55" i="63"/>
  <c r="F54" i="63"/>
  <c r="E54" i="63"/>
  <c r="F53" i="63"/>
  <c r="E53" i="63"/>
  <c r="D50" i="63"/>
  <c r="G49" i="63" s="1"/>
  <c r="C50" i="63"/>
  <c r="E49" i="63"/>
  <c r="E48" i="63"/>
  <c r="E47" i="63"/>
  <c r="E46" i="63"/>
  <c r="D43" i="63"/>
  <c r="C43" i="63"/>
  <c r="F42" i="63"/>
  <c r="E42" i="63"/>
  <c r="F41" i="63"/>
  <c r="E41" i="63"/>
  <c r="F40" i="63"/>
  <c r="E40" i="63"/>
  <c r="F39" i="63"/>
  <c r="E39" i="63"/>
  <c r="E34" i="63"/>
  <c r="C33" i="63"/>
  <c r="D32" i="63"/>
  <c r="C32" i="63"/>
  <c r="F31" i="63"/>
  <c r="E31" i="63"/>
  <c r="E30" i="63"/>
  <c r="F29" i="63"/>
  <c r="E29" i="63"/>
  <c r="E28" i="63"/>
  <c r="E26" i="63"/>
  <c r="D26" i="63"/>
  <c r="C26" i="63"/>
  <c r="G25" i="63"/>
  <c r="E25" i="63"/>
  <c r="H25" i="63" s="1"/>
  <c r="G24" i="63"/>
  <c r="E24" i="63"/>
  <c r="H24" i="63" s="1"/>
  <c r="H23" i="63"/>
  <c r="G23" i="63"/>
  <c r="E23" i="63"/>
  <c r="H22" i="63"/>
  <c r="G22" i="63"/>
  <c r="E22" i="63"/>
  <c r="D20" i="63"/>
  <c r="E20" i="63" s="1"/>
  <c r="C20" i="63"/>
  <c r="G19" i="63"/>
  <c r="F19" i="63"/>
  <c r="E19" i="63"/>
  <c r="G18" i="63"/>
  <c r="F18" i="63"/>
  <c r="E18" i="63"/>
  <c r="G17" i="63"/>
  <c r="F17" i="63"/>
  <c r="E17" i="63"/>
  <c r="F16" i="63"/>
  <c r="E16" i="63"/>
  <c r="D14" i="63"/>
  <c r="C14" i="63"/>
  <c r="F13" i="63" s="1"/>
  <c r="E13" i="63"/>
  <c r="F12" i="63"/>
  <c r="E12" i="63"/>
  <c r="F11" i="63"/>
  <c r="E11" i="63"/>
  <c r="F10" i="63"/>
  <c r="E10" i="63"/>
  <c r="E6" i="63"/>
  <c r="E76" i="62"/>
  <c r="E75" i="62"/>
  <c r="E72" i="62"/>
  <c r="C68" i="62"/>
  <c r="E67" i="62"/>
  <c r="D66" i="62"/>
  <c r="C66" i="62"/>
  <c r="F64" i="62" s="1"/>
  <c r="F65" i="62"/>
  <c r="E65" i="62"/>
  <c r="E64" i="62"/>
  <c r="F63" i="62"/>
  <c r="E63" i="62"/>
  <c r="E62" i="62"/>
  <c r="E60" i="62"/>
  <c r="E59" i="62"/>
  <c r="D57" i="62"/>
  <c r="C57" i="62"/>
  <c r="G56" i="62"/>
  <c r="E56" i="62"/>
  <c r="G55" i="62"/>
  <c r="E55" i="62"/>
  <c r="G54" i="62"/>
  <c r="E54" i="62"/>
  <c r="G53" i="62"/>
  <c r="E53" i="62"/>
  <c r="D50" i="62"/>
  <c r="C50" i="62"/>
  <c r="F48" i="62" s="1"/>
  <c r="F49" i="62"/>
  <c r="E49" i="62"/>
  <c r="E48" i="62"/>
  <c r="F47" i="62"/>
  <c r="E47" i="62"/>
  <c r="E46" i="62"/>
  <c r="D43" i="62"/>
  <c r="E43" i="62" s="1"/>
  <c r="C43" i="62"/>
  <c r="F42" i="62"/>
  <c r="E42" i="62"/>
  <c r="E41" i="62"/>
  <c r="F40" i="62"/>
  <c r="E40" i="62"/>
  <c r="E39" i="62"/>
  <c r="E34" i="62"/>
  <c r="E32" i="62"/>
  <c r="H31" i="62" s="1"/>
  <c r="D32" i="62"/>
  <c r="C32" i="62"/>
  <c r="G31" i="62"/>
  <c r="E31" i="62"/>
  <c r="G30" i="62"/>
  <c r="E30" i="62"/>
  <c r="G29" i="62"/>
  <c r="E29" i="62"/>
  <c r="G28" i="62"/>
  <c r="E28" i="62"/>
  <c r="D26" i="62"/>
  <c r="C26" i="62"/>
  <c r="F25" i="62"/>
  <c r="E25" i="62"/>
  <c r="F24" i="62"/>
  <c r="E24" i="62"/>
  <c r="F23" i="62"/>
  <c r="E23" i="62"/>
  <c r="F22" i="62"/>
  <c r="E22" i="62"/>
  <c r="E20" i="62"/>
  <c r="D20" i="62"/>
  <c r="G19" i="62" s="1"/>
  <c r="C20" i="62"/>
  <c r="E19" i="62"/>
  <c r="G18" i="62"/>
  <c r="E18" i="62"/>
  <c r="G17" i="62"/>
  <c r="F17" i="62"/>
  <c r="E17" i="62"/>
  <c r="G16" i="62"/>
  <c r="E16" i="62"/>
  <c r="D14" i="62"/>
  <c r="D33" i="62" s="1"/>
  <c r="C14" i="62"/>
  <c r="E13" i="62"/>
  <c r="E12" i="62"/>
  <c r="E11" i="62"/>
  <c r="E10" i="62"/>
  <c r="E6" i="62"/>
  <c r="E76" i="61"/>
  <c r="E75" i="61"/>
  <c r="E72" i="61"/>
  <c r="E67" i="61"/>
  <c r="D66" i="61"/>
  <c r="G65" i="61" s="1"/>
  <c r="C66" i="61"/>
  <c r="F62" i="61" s="1"/>
  <c r="E65" i="61"/>
  <c r="E64" i="61"/>
  <c r="E63" i="61"/>
  <c r="E62" i="61"/>
  <c r="E60" i="61"/>
  <c r="E59" i="61"/>
  <c r="D57" i="61"/>
  <c r="G56" i="61" s="1"/>
  <c r="C57" i="61"/>
  <c r="F56" i="61" s="1"/>
  <c r="E56" i="61"/>
  <c r="E55" i="61"/>
  <c r="E54" i="61"/>
  <c r="E53" i="61"/>
  <c r="D50" i="61"/>
  <c r="C50" i="61"/>
  <c r="F48" i="61" s="1"/>
  <c r="E49" i="61"/>
  <c r="E48" i="61"/>
  <c r="E47" i="61"/>
  <c r="E46" i="61"/>
  <c r="D43" i="61"/>
  <c r="G42" i="61" s="1"/>
  <c r="C43" i="61"/>
  <c r="E42" i="61"/>
  <c r="E41" i="61"/>
  <c r="E40" i="61"/>
  <c r="E39" i="61"/>
  <c r="E34" i="61"/>
  <c r="D32" i="61"/>
  <c r="G31" i="61" s="1"/>
  <c r="C32" i="61"/>
  <c r="E31" i="61"/>
  <c r="E30" i="61"/>
  <c r="E29" i="61"/>
  <c r="E28" i="61"/>
  <c r="D26" i="61"/>
  <c r="C26" i="61"/>
  <c r="F24" i="61" s="1"/>
  <c r="E25" i="61"/>
  <c r="E24" i="61"/>
  <c r="E23" i="61"/>
  <c r="E22" i="61"/>
  <c r="D20" i="61"/>
  <c r="G19" i="61" s="1"/>
  <c r="C20" i="61"/>
  <c r="E19" i="61"/>
  <c r="E18" i="61"/>
  <c r="E17" i="61"/>
  <c r="E16" i="61"/>
  <c r="D14" i="61"/>
  <c r="C14" i="61"/>
  <c r="F12" i="61" s="1"/>
  <c r="E13" i="61"/>
  <c r="E12" i="61"/>
  <c r="E11" i="61"/>
  <c r="E10" i="61"/>
  <c r="E6" i="61"/>
  <c r="E76" i="60"/>
  <c r="E75" i="60"/>
  <c r="E72" i="60"/>
  <c r="E67" i="60"/>
  <c r="D66" i="60"/>
  <c r="D68" i="60" s="1"/>
  <c r="C66" i="60"/>
  <c r="E65" i="60"/>
  <c r="E64" i="60"/>
  <c r="E63" i="60"/>
  <c r="G62" i="60"/>
  <c r="E62" i="60"/>
  <c r="E60" i="60"/>
  <c r="E59" i="60"/>
  <c r="D57" i="60"/>
  <c r="C57" i="60"/>
  <c r="F56" i="60"/>
  <c r="E56" i="60"/>
  <c r="F55" i="60"/>
  <c r="E55" i="60"/>
  <c r="F54" i="60"/>
  <c r="E54" i="60"/>
  <c r="F53" i="60"/>
  <c r="E53" i="60"/>
  <c r="D50" i="60"/>
  <c r="G49" i="60" s="1"/>
  <c r="C50" i="60"/>
  <c r="E49" i="60"/>
  <c r="G48" i="60"/>
  <c r="E48" i="60"/>
  <c r="E47" i="60"/>
  <c r="E46" i="60"/>
  <c r="D43" i="60"/>
  <c r="C43" i="60"/>
  <c r="F42" i="60"/>
  <c r="E42" i="60"/>
  <c r="E41" i="60"/>
  <c r="F40" i="60"/>
  <c r="E40" i="60"/>
  <c r="E39" i="60"/>
  <c r="E34" i="60"/>
  <c r="D32" i="60"/>
  <c r="C32" i="60"/>
  <c r="F31" i="60" s="1"/>
  <c r="E31" i="60"/>
  <c r="E30" i="60"/>
  <c r="E29" i="60"/>
  <c r="E28" i="60"/>
  <c r="E26" i="60"/>
  <c r="D26" i="60"/>
  <c r="C26" i="60"/>
  <c r="G25" i="60"/>
  <c r="E25" i="60"/>
  <c r="H25" i="60" s="1"/>
  <c r="G24" i="60"/>
  <c r="E24" i="60"/>
  <c r="G23" i="60"/>
  <c r="E23" i="60"/>
  <c r="H23" i="60" s="1"/>
  <c r="G22" i="60"/>
  <c r="E22" i="60"/>
  <c r="D20" i="60"/>
  <c r="C20" i="60"/>
  <c r="F19" i="60" s="1"/>
  <c r="E19" i="60"/>
  <c r="F18" i="60"/>
  <c r="E18" i="60"/>
  <c r="E17" i="60"/>
  <c r="F16" i="60"/>
  <c r="E16" i="60"/>
  <c r="D14" i="60"/>
  <c r="C14" i="60"/>
  <c r="C33" i="60" s="1"/>
  <c r="G13" i="60"/>
  <c r="E13" i="60"/>
  <c r="G12" i="60"/>
  <c r="E12" i="60"/>
  <c r="G11" i="60"/>
  <c r="E11" i="60"/>
  <c r="G10" i="60"/>
  <c r="E10" i="60"/>
  <c r="E6" i="60"/>
  <c r="E76" i="59"/>
  <c r="E75" i="59"/>
  <c r="E72" i="59"/>
  <c r="E67" i="59"/>
  <c r="D66" i="59"/>
  <c r="C66" i="59"/>
  <c r="C68" i="59" s="1"/>
  <c r="E65" i="59"/>
  <c r="E64" i="59"/>
  <c r="E63" i="59"/>
  <c r="E62" i="59"/>
  <c r="E60" i="59"/>
  <c r="E59" i="59"/>
  <c r="D57" i="59"/>
  <c r="G56" i="59" s="1"/>
  <c r="C57" i="59"/>
  <c r="E56" i="59"/>
  <c r="E55" i="59"/>
  <c r="E54" i="59"/>
  <c r="E53" i="59"/>
  <c r="D50" i="59"/>
  <c r="C50" i="59"/>
  <c r="F48" i="59" s="1"/>
  <c r="F49" i="59"/>
  <c r="E49" i="59"/>
  <c r="E48" i="59"/>
  <c r="F47" i="59"/>
  <c r="E47" i="59"/>
  <c r="E46" i="59"/>
  <c r="D43" i="59"/>
  <c r="G42" i="59" s="1"/>
  <c r="C43" i="59"/>
  <c r="E42" i="59"/>
  <c r="E41" i="59"/>
  <c r="E40" i="59"/>
  <c r="E39" i="59"/>
  <c r="E34" i="59"/>
  <c r="D32" i="59"/>
  <c r="G31" i="59" s="1"/>
  <c r="C32" i="59"/>
  <c r="E31" i="59"/>
  <c r="G30" i="59"/>
  <c r="E30" i="59"/>
  <c r="E29" i="59"/>
  <c r="G28" i="59"/>
  <c r="E28" i="59"/>
  <c r="D26" i="59"/>
  <c r="C26" i="59"/>
  <c r="F24" i="59" s="1"/>
  <c r="F25" i="59"/>
  <c r="E25" i="59"/>
  <c r="E24" i="59"/>
  <c r="F23" i="59"/>
  <c r="E23" i="59"/>
  <c r="E22" i="59"/>
  <c r="D20" i="59"/>
  <c r="C20" i="59"/>
  <c r="G19" i="59"/>
  <c r="E19" i="59"/>
  <c r="G18" i="59"/>
  <c r="E18" i="59"/>
  <c r="G17" i="59"/>
  <c r="E17" i="59"/>
  <c r="G16" i="59"/>
  <c r="E16" i="59"/>
  <c r="D14" i="59"/>
  <c r="C14" i="59"/>
  <c r="E13" i="59"/>
  <c r="E12" i="59"/>
  <c r="E11" i="59"/>
  <c r="E10" i="59"/>
  <c r="E6" i="59"/>
  <c r="E76" i="58"/>
  <c r="E75" i="58"/>
  <c r="E72" i="58"/>
  <c r="D68" i="58"/>
  <c r="E67" i="58"/>
  <c r="D66" i="58"/>
  <c r="C66" i="58"/>
  <c r="G65" i="58"/>
  <c r="E65" i="58"/>
  <c r="G64" i="58"/>
  <c r="E64" i="58"/>
  <c r="G63" i="58"/>
  <c r="E63" i="58"/>
  <c r="G62" i="58"/>
  <c r="E62" i="58"/>
  <c r="E60" i="58"/>
  <c r="E59" i="58"/>
  <c r="D57" i="58"/>
  <c r="C57" i="58"/>
  <c r="F56" i="58"/>
  <c r="E56" i="58"/>
  <c r="F55" i="58"/>
  <c r="E55" i="58"/>
  <c r="F54" i="58"/>
  <c r="E54" i="58"/>
  <c r="F53" i="58"/>
  <c r="E53" i="58"/>
  <c r="D50" i="58"/>
  <c r="C50" i="58"/>
  <c r="G49" i="58"/>
  <c r="E49" i="58"/>
  <c r="G48" i="58"/>
  <c r="E48" i="58"/>
  <c r="G47" i="58"/>
  <c r="E47" i="58"/>
  <c r="G46" i="58"/>
  <c r="E46" i="58"/>
  <c r="D43" i="58"/>
  <c r="D83" i="58" s="1"/>
  <c r="C43" i="58"/>
  <c r="F42" i="58"/>
  <c r="E42" i="58"/>
  <c r="F41" i="58"/>
  <c r="E41" i="58"/>
  <c r="F40" i="58"/>
  <c r="E40" i="58"/>
  <c r="F39" i="58"/>
  <c r="E39" i="58"/>
  <c r="E34" i="58"/>
  <c r="D32" i="58"/>
  <c r="C32" i="58"/>
  <c r="F31" i="58"/>
  <c r="E31" i="58"/>
  <c r="F30" i="58"/>
  <c r="E30" i="58"/>
  <c r="F29" i="58"/>
  <c r="E29" i="58"/>
  <c r="F28" i="58"/>
  <c r="E28" i="58"/>
  <c r="D26" i="58"/>
  <c r="C26" i="58"/>
  <c r="G25" i="58"/>
  <c r="E25" i="58"/>
  <c r="G24" i="58"/>
  <c r="E24" i="58"/>
  <c r="G23" i="58"/>
  <c r="E23" i="58"/>
  <c r="G22" i="58"/>
  <c r="E22" i="58"/>
  <c r="D20" i="58"/>
  <c r="C20" i="58"/>
  <c r="F19" i="58"/>
  <c r="E19" i="58"/>
  <c r="F18" i="58"/>
  <c r="E18" i="58"/>
  <c r="F17" i="58"/>
  <c r="E17" i="58"/>
  <c r="F16" i="58"/>
  <c r="E16" i="58"/>
  <c r="D14" i="58"/>
  <c r="D33" i="58" s="1"/>
  <c r="C14" i="58"/>
  <c r="G13" i="58"/>
  <c r="E13" i="58"/>
  <c r="G12" i="58"/>
  <c r="E12" i="58"/>
  <c r="G11" i="58"/>
  <c r="E11" i="58"/>
  <c r="G10" i="58"/>
  <c r="E10" i="58"/>
  <c r="E6" i="58"/>
  <c r="E76" i="57"/>
  <c r="E75" i="57"/>
  <c r="E72" i="57"/>
  <c r="C68" i="57"/>
  <c r="E67" i="57"/>
  <c r="D66" i="57"/>
  <c r="C66" i="57"/>
  <c r="F65" i="57"/>
  <c r="E65" i="57"/>
  <c r="F64" i="57"/>
  <c r="E64" i="57"/>
  <c r="F63" i="57"/>
  <c r="E63" i="57"/>
  <c r="F62" i="57"/>
  <c r="E62" i="57"/>
  <c r="E60" i="57"/>
  <c r="E59" i="57"/>
  <c r="E57" i="57"/>
  <c r="D57" i="57"/>
  <c r="C57" i="57"/>
  <c r="G56" i="57"/>
  <c r="E56" i="57"/>
  <c r="H56" i="57" s="1"/>
  <c r="G55" i="57"/>
  <c r="E55" i="57"/>
  <c r="G54" i="57"/>
  <c r="E54" i="57"/>
  <c r="H54" i="57" s="1"/>
  <c r="G53" i="57"/>
  <c r="E53" i="57"/>
  <c r="D50" i="57"/>
  <c r="C50" i="57"/>
  <c r="F49" i="57"/>
  <c r="E49" i="57"/>
  <c r="F48" i="57"/>
  <c r="E48" i="57"/>
  <c r="F47" i="57"/>
  <c r="E47" i="57"/>
  <c r="F46" i="57"/>
  <c r="E46" i="57"/>
  <c r="D43" i="57"/>
  <c r="C43" i="57"/>
  <c r="G42" i="57"/>
  <c r="E42" i="57"/>
  <c r="G41" i="57"/>
  <c r="E41" i="57"/>
  <c r="G40" i="57"/>
  <c r="E40" i="57"/>
  <c r="G39" i="57"/>
  <c r="E39" i="57"/>
  <c r="E34" i="57"/>
  <c r="E32" i="57"/>
  <c r="D32" i="57"/>
  <c r="C32" i="57"/>
  <c r="G31" i="57"/>
  <c r="E31" i="57"/>
  <c r="H31" i="57" s="1"/>
  <c r="G30" i="57"/>
  <c r="E30" i="57"/>
  <c r="G29" i="57"/>
  <c r="E29" i="57"/>
  <c r="H29" i="57" s="1"/>
  <c r="G28" i="57"/>
  <c r="E28" i="57"/>
  <c r="D26" i="57"/>
  <c r="C26" i="57"/>
  <c r="F25" i="57"/>
  <c r="E25" i="57"/>
  <c r="F24" i="57"/>
  <c r="E24" i="57"/>
  <c r="F23" i="57"/>
  <c r="E23" i="57"/>
  <c r="F22" i="57"/>
  <c r="E22" i="57"/>
  <c r="E20" i="57"/>
  <c r="D20" i="57"/>
  <c r="C20" i="57"/>
  <c r="G19" i="57"/>
  <c r="E19" i="57"/>
  <c r="H19" i="57" s="1"/>
  <c r="G18" i="57"/>
  <c r="E18" i="57"/>
  <c r="G17" i="57"/>
  <c r="E17" i="57"/>
  <c r="H17" i="57" s="1"/>
  <c r="G16" i="57"/>
  <c r="E16" i="57"/>
  <c r="D14" i="57"/>
  <c r="C14" i="57"/>
  <c r="C33" i="57" s="1"/>
  <c r="F13" i="57"/>
  <c r="E13" i="57"/>
  <c r="F12" i="57"/>
  <c r="E12" i="57"/>
  <c r="F11" i="57"/>
  <c r="E11" i="57"/>
  <c r="F10" i="57"/>
  <c r="E10" i="57"/>
  <c r="E6" i="57"/>
  <c r="E76" i="56"/>
  <c r="E75" i="56"/>
  <c r="E72" i="56"/>
  <c r="D68" i="56"/>
  <c r="E67" i="56"/>
  <c r="D66" i="56"/>
  <c r="C66" i="56"/>
  <c r="G65" i="56"/>
  <c r="E65" i="56"/>
  <c r="G64" i="56"/>
  <c r="E64" i="56"/>
  <c r="G63" i="56"/>
  <c r="E63" i="56"/>
  <c r="G62" i="56"/>
  <c r="E62" i="56"/>
  <c r="E60" i="56"/>
  <c r="E59" i="56"/>
  <c r="D57" i="56"/>
  <c r="C57" i="56"/>
  <c r="F56" i="56"/>
  <c r="E56" i="56"/>
  <c r="F55" i="56"/>
  <c r="E55" i="56"/>
  <c r="F54" i="56"/>
  <c r="E54" i="56"/>
  <c r="F53" i="56"/>
  <c r="E53" i="56"/>
  <c r="E50" i="56"/>
  <c r="D50" i="56"/>
  <c r="C50" i="56"/>
  <c r="G49" i="56"/>
  <c r="E49" i="56"/>
  <c r="G48" i="56"/>
  <c r="E48" i="56"/>
  <c r="G47" i="56"/>
  <c r="E47" i="56"/>
  <c r="H47" i="56" s="1"/>
  <c r="G46" i="56"/>
  <c r="E46" i="56"/>
  <c r="D43" i="56"/>
  <c r="C43" i="56"/>
  <c r="F42" i="56" s="1"/>
  <c r="E42" i="56"/>
  <c r="E41" i="56"/>
  <c r="E40" i="56"/>
  <c r="E39" i="56"/>
  <c r="E34" i="56"/>
  <c r="D32" i="56"/>
  <c r="C32" i="56"/>
  <c r="F28" i="56" s="1"/>
  <c r="F31" i="56"/>
  <c r="E31" i="56"/>
  <c r="E30" i="56"/>
  <c r="F29" i="56"/>
  <c r="E29" i="56"/>
  <c r="E28" i="56"/>
  <c r="D26" i="56"/>
  <c r="G25" i="56" s="1"/>
  <c r="C26" i="56"/>
  <c r="E26" i="56" s="1"/>
  <c r="E25" i="56"/>
  <c r="G24" i="56"/>
  <c r="E24" i="56"/>
  <c r="E23" i="56"/>
  <c r="G22" i="56"/>
  <c r="E22" i="56"/>
  <c r="D20" i="56"/>
  <c r="C20" i="56"/>
  <c r="F18" i="56" s="1"/>
  <c r="F19" i="56"/>
  <c r="E19" i="56"/>
  <c r="E18" i="56"/>
  <c r="F17" i="56"/>
  <c r="E17" i="56"/>
  <c r="E16" i="56"/>
  <c r="D14" i="56"/>
  <c r="C14" i="56"/>
  <c r="G13" i="56"/>
  <c r="E13" i="56"/>
  <c r="G12" i="56"/>
  <c r="E12" i="56"/>
  <c r="G11" i="56"/>
  <c r="E11" i="56"/>
  <c r="G10" i="56"/>
  <c r="E10" i="56"/>
  <c r="E6" i="56"/>
  <c r="E76" i="55"/>
  <c r="E75" i="55"/>
  <c r="E72" i="55"/>
  <c r="E67" i="55"/>
  <c r="D66" i="55"/>
  <c r="E66" i="55" s="1"/>
  <c r="H65" i="55" s="1"/>
  <c r="C66" i="55"/>
  <c r="F65" i="55" s="1"/>
  <c r="E65" i="55"/>
  <c r="G64" i="55"/>
  <c r="E64" i="55"/>
  <c r="H64" i="55" s="1"/>
  <c r="G63" i="55"/>
  <c r="F63" i="55"/>
  <c r="E63" i="55"/>
  <c r="G62" i="55"/>
  <c r="F62" i="55"/>
  <c r="E62" i="55"/>
  <c r="E60" i="55"/>
  <c r="E59" i="55"/>
  <c r="D57" i="55"/>
  <c r="G56" i="55" s="1"/>
  <c r="C57" i="55"/>
  <c r="E56" i="55"/>
  <c r="G55" i="55"/>
  <c r="E55" i="55"/>
  <c r="E54" i="55"/>
  <c r="G53" i="55"/>
  <c r="E53" i="55"/>
  <c r="D50" i="55"/>
  <c r="E50" i="55" s="1"/>
  <c r="C50" i="55"/>
  <c r="F49" i="55"/>
  <c r="E49" i="55"/>
  <c r="F48" i="55"/>
  <c r="E48" i="55"/>
  <c r="F47" i="55"/>
  <c r="E47" i="55"/>
  <c r="F46" i="55"/>
  <c r="E46" i="55"/>
  <c r="E43" i="55"/>
  <c r="D43" i="55"/>
  <c r="G40" i="55" s="1"/>
  <c r="C43" i="55"/>
  <c r="F41" i="55" s="1"/>
  <c r="E42" i="55"/>
  <c r="H42" i="55" s="1"/>
  <c r="E41" i="55"/>
  <c r="F40" i="55"/>
  <c r="E40" i="55"/>
  <c r="F39" i="55"/>
  <c r="E39" i="55"/>
  <c r="E34" i="55"/>
  <c r="D32" i="55"/>
  <c r="E32" i="55" s="1"/>
  <c r="C32" i="55"/>
  <c r="E31" i="55"/>
  <c r="G30" i="55"/>
  <c r="E30" i="55"/>
  <c r="E29" i="55"/>
  <c r="G28" i="55"/>
  <c r="E28" i="55"/>
  <c r="E26" i="55"/>
  <c r="D26" i="55"/>
  <c r="C26" i="55"/>
  <c r="F25" i="55"/>
  <c r="E25" i="55"/>
  <c r="F24" i="55"/>
  <c r="E24" i="55"/>
  <c r="F23" i="55"/>
  <c r="E23" i="55"/>
  <c r="F22" i="55"/>
  <c r="E22" i="55"/>
  <c r="D20" i="55"/>
  <c r="G19" i="55" s="1"/>
  <c r="C20" i="55"/>
  <c r="F18" i="55" s="1"/>
  <c r="E19" i="55"/>
  <c r="G18" i="55"/>
  <c r="E18" i="55"/>
  <c r="G17" i="55"/>
  <c r="E17" i="55"/>
  <c r="F16" i="55"/>
  <c r="E16" i="55"/>
  <c r="D14" i="55"/>
  <c r="D33" i="55" s="1"/>
  <c r="C14" i="55"/>
  <c r="E13" i="55"/>
  <c r="G12" i="55"/>
  <c r="E12" i="55"/>
  <c r="G11" i="55"/>
  <c r="E11" i="55"/>
  <c r="G10" i="55"/>
  <c r="E10" i="55"/>
  <c r="E6" i="55"/>
  <c r="E76" i="54"/>
  <c r="E75" i="54"/>
  <c r="E72" i="54"/>
  <c r="D68" i="54"/>
  <c r="D78" i="54" s="1"/>
  <c r="E67" i="54"/>
  <c r="D66" i="54"/>
  <c r="C66" i="54"/>
  <c r="E65" i="54"/>
  <c r="F64" i="54"/>
  <c r="E64" i="54"/>
  <c r="E63" i="54"/>
  <c r="E62" i="54"/>
  <c r="E60" i="54"/>
  <c r="E59" i="54"/>
  <c r="D57" i="54"/>
  <c r="C57" i="54"/>
  <c r="E56" i="54"/>
  <c r="G55" i="54"/>
  <c r="E55" i="54"/>
  <c r="G54" i="54"/>
  <c r="E54" i="54"/>
  <c r="E53" i="54"/>
  <c r="D50" i="54"/>
  <c r="C50" i="54"/>
  <c r="F48" i="54" s="1"/>
  <c r="F49" i="54"/>
  <c r="E49" i="54"/>
  <c r="E48" i="54"/>
  <c r="F47" i="54"/>
  <c r="E47" i="54"/>
  <c r="E46" i="54"/>
  <c r="D43" i="54"/>
  <c r="E43" i="54" s="1"/>
  <c r="H40" i="54" s="1"/>
  <c r="C43" i="54"/>
  <c r="G42" i="54"/>
  <c r="E42" i="54"/>
  <c r="G41" i="54"/>
  <c r="E41" i="54"/>
  <c r="E40" i="54"/>
  <c r="G39" i="54"/>
  <c r="E39" i="54"/>
  <c r="H39" i="54" s="1"/>
  <c r="E34" i="54"/>
  <c r="E32" i="54"/>
  <c r="D32" i="54"/>
  <c r="C32" i="54"/>
  <c r="F30" i="54" s="1"/>
  <c r="E31" i="54"/>
  <c r="H31" i="54" s="1"/>
  <c r="E30" i="54"/>
  <c r="G29" i="54"/>
  <c r="E29" i="54"/>
  <c r="G28" i="54"/>
  <c r="F28" i="54"/>
  <c r="E28" i="54"/>
  <c r="D26" i="54"/>
  <c r="C26" i="54"/>
  <c r="E25" i="54"/>
  <c r="F24" i="54"/>
  <c r="E24" i="54"/>
  <c r="F23" i="54"/>
  <c r="E23" i="54"/>
  <c r="E22" i="54"/>
  <c r="E20" i="54"/>
  <c r="D20" i="54"/>
  <c r="C20" i="54"/>
  <c r="G19" i="54"/>
  <c r="E19" i="54"/>
  <c r="G18" i="54"/>
  <c r="E18" i="54"/>
  <c r="G17" i="54"/>
  <c r="E17" i="54"/>
  <c r="G16" i="54"/>
  <c r="E16" i="54"/>
  <c r="H16" i="54" s="1"/>
  <c r="D14" i="54"/>
  <c r="D33" i="54" s="1"/>
  <c r="C14" i="54"/>
  <c r="F13" i="54" s="1"/>
  <c r="E13" i="54"/>
  <c r="E12" i="54"/>
  <c r="E11" i="54"/>
  <c r="E10" i="54"/>
  <c r="E6" i="54"/>
  <c r="E76" i="53"/>
  <c r="E75" i="53"/>
  <c r="E72" i="53"/>
  <c r="E67" i="53"/>
  <c r="D66" i="53"/>
  <c r="D68" i="53" s="1"/>
  <c r="C66" i="53"/>
  <c r="E65" i="53"/>
  <c r="G64" i="53"/>
  <c r="E64" i="53"/>
  <c r="E63" i="53"/>
  <c r="G62" i="53"/>
  <c r="E62" i="53"/>
  <c r="E60" i="53"/>
  <c r="E59" i="53"/>
  <c r="D57" i="53"/>
  <c r="C57" i="53"/>
  <c r="F55" i="53" s="1"/>
  <c r="E56" i="53"/>
  <c r="E55" i="53"/>
  <c r="E54" i="53"/>
  <c r="E53" i="53"/>
  <c r="E50" i="53"/>
  <c r="H46" i="53" s="1"/>
  <c r="D50" i="53"/>
  <c r="G49" i="53" s="1"/>
  <c r="C50" i="53"/>
  <c r="E49" i="53"/>
  <c r="G48" i="53"/>
  <c r="E48" i="53"/>
  <c r="G47" i="53"/>
  <c r="E47" i="53"/>
  <c r="G46" i="53"/>
  <c r="E46" i="53"/>
  <c r="D43" i="53"/>
  <c r="G41" i="53" s="1"/>
  <c r="C43" i="53"/>
  <c r="F42" i="53" s="1"/>
  <c r="G42" i="53"/>
  <c r="E42" i="53"/>
  <c r="F41" i="53"/>
  <c r="E41" i="53"/>
  <c r="E40" i="53"/>
  <c r="F39" i="53"/>
  <c r="E39" i="53"/>
  <c r="E34" i="53"/>
  <c r="D32" i="53"/>
  <c r="C32" i="53"/>
  <c r="F31" i="53"/>
  <c r="E31" i="53"/>
  <c r="F30" i="53"/>
  <c r="E30" i="53"/>
  <c r="F29" i="53"/>
  <c r="E29" i="53"/>
  <c r="F28" i="53"/>
  <c r="E28" i="53"/>
  <c r="E26" i="53"/>
  <c r="D26" i="53"/>
  <c r="C26" i="53"/>
  <c r="G25" i="53"/>
  <c r="E25" i="53"/>
  <c r="H25" i="53" s="1"/>
  <c r="G24" i="53"/>
  <c r="E24" i="53"/>
  <c r="H24" i="53" s="1"/>
  <c r="H23" i="53"/>
  <c r="G23" i="53"/>
  <c r="E23" i="53"/>
  <c r="H22" i="53"/>
  <c r="G22" i="53"/>
  <c r="E22" i="53"/>
  <c r="D20" i="53"/>
  <c r="C20" i="53"/>
  <c r="F19" i="53"/>
  <c r="E19" i="53"/>
  <c r="F18" i="53"/>
  <c r="E18" i="53"/>
  <c r="F17" i="53"/>
  <c r="E17" i="53"/>
  <c r="F16" i="53"/>
  <c r="E16" i="53"/>
  <c r="D14" i="53"/>
  <c r="G13" i="53" s="1"/>
  <c r="C14" i="53"/>
  <c r="C33" i="53" s="1"/>
  <c r="E13" i="53"/>
  <c r="E12" i="53"/>
  <c r="E11" i="53"/>
  <c r="E10" i="53"/>
  <c r="E6" i="53"/>
  <c r="E76" i="52"/>
  <c r="E75" i="52"/>
  <c r="E72" i="52"/>
  <c r="E67" i="52"/>
  <c r="D66" i="52"/>
  <c r="C66" i="52"/>
  <c r="C68" i="52" s="1"/>
  <c r="F65" i="52"/>
  <c r="E65" i="52"/>
  <c r="F64" i="52"/>
  <c r="E64" i="52"/>
  <c r="F63" i="52"/>
  <c r="E63" i="52"/>
  <c r="F62" i="52"/>
  <c r="E62" i="52"/>
  <c r="E60" i="52"/>
  <c r="E59" i="52"/>
  <c r="D57" i="52"/>
  <c r="G56" i="52" s="1"/>
  <c r="C57" i="52"/>
  <c r="E56" i="52"/>
  <c r="G55" i="52"/>
  <c r="E55" i="52"/>
  <c r="E54" i="52"/>
  <c r="G53" i="52"/>
  <c r="E53" i="52"/>
  <c r="D50" i="52"/>
  <c r="C50" i="52"/>
  <c r="E50" i="52" s="1"/>
  <c r="G49" i="52"/>
  <c r="E49" i="52"/>
  <c r="H49" i="52" s="1"/>
  <c r="G48" i="52"/>
  <c r="E48" i="52"/>
  <c r="H48" i="52" s="1"/>
  <c r="G47" i="52"/>
  <c r="E47" i="52"/>
  <c r="H47" i="52" s="1"/>
  <c r="G46" i="52"/>
  <c r="E46" i="52"/>
  <c r="H46" i="52" s="1"/>
  <c r="D43" i="52"/>
  <c r="E43" i="52" s="1"/>
  <c r="C43" i="52"/>
  <c r="E42" i="52"/>
  <c r="F41" i="52"/>
  <c r="E41" i="52"/>
  <c r="F40" i="52"/>
  <c r="E40" i="52"/>
  <c r="G39" i="52"/>
  <c r="F39" i="52"/>
  <c r="E39" i="52"/>
  <c r="E34" i="52"/>
  <c r="D32" i="52"/>
  <c r="G31" i="52" s="1"/>
  <c r="C32" i="52"/>
  <c r="E32" i="52" s="1"/>
  <c r="E31" i="52"/>
  <c r="G30" i="52"/>
  <c r="E30" i="52"/>
  <c r="G29" i="52"/>
  <c r="E29" i="52"/>
  <c r="G28" i="52"/>
  <c r="E28" i="52"/>
  <c r="D26" i="52"/>
  <c r="G24" i="52" s="1"/>
  <c r="C26" i="52"/>
  <c r="F25" i="52"/>
  <c r="E25" i="52"/>
  <c r="F24" i="52"/>
  <c r="E24" i="52"/>
  <c r="G23" i="52"/>
  <c r="F23" i="52"/>
  <c r="E23" i="52"/>
  <c r="F22" i="52"/>
  <c r="E22" i="52"/>
  <c r="D20" i="52"/>
  <c r="G17" i="52" s="1"/>
  <c r="C20" i="52"/>
  <c r="F16" i="52" s="1"/>
  <c r="E19" i="52"/>
  <c r="E18" i="52"/>
  <c r="E17" i="52"/>
  <c r="E16" i="52"/>
  <c r="D14" i="52"/>
  <c r="C14" i="52"/>
  <c r="F13" i="52"/>
  <c r="E13" i="52"/>
  <c r="F12" i="52"/>
  <c r="E12" i="52"/>
  <c r="F11" i="52"/>
  <c r="E11" i="52"/>
  <c r="F10" i="52"/>
  <c r="E10" i="52"/>
  <c r="E6" i="52"/>
  <c r="E76" i="51"/>
  <c r="E75" i="51"/>
  <c r="E72" i="51"/>
  <c r="D68" i="51"/>
  <c r="E67" i="51"/>
  <c r="D66" i="51"/>
  <c r="E66" i="51" s="1"/>
  <c r="C66" i="51"/>
  <c r="F65" i="51"/>
  <c r="E65" i="51"/>
  <c r="E64" i="51"/>
  <c r="G63" i="51"/>
  <c r="F63" i="51"/>
  <c r="E63" i="51"/>
  <c r="G62" i="51"/>
  <c r="F62" i="51"/>
  <c r="E62" i="51"/>
  <c r="E60" i="51"/>
  <c r="E59" i="51"/>
  <c r="D57" i="51"/>
  <c r="E57" i="51" s="1"/>
  <c r="H56" i="51" s="1"/>
  <c r="C57" i="51"/>
  <c r="F56" i="51"/>
  <c r="E56" i="51"/>
  <c r="F55" i="51"/>
  <c r="E55" i="51"/>
  <c r="G54" i="51"/>
  <c r="F54" i="51"/>
  <c r="E54" i="51"/>
  <c r="F53" i="51"/>
  <c r="E53" i="51"/>
  <c r="D50" i="51"/>
  <c r="G46" i="51" s="1"/>
  <c r="C50" i="51"/>
  <c r="F48" i="51" s="1"/>
  <c r="F49" i="51"/>
  <c r="E49" i="51"/>
  <c r="E48" i="51"/>
  <c r="F47" i="51"/>
  <c r="E47" i="51"/>
  <c r="F46" i="51"/>
  <c r="E46" i="51"/>
  <c r="D43" i="51"/>
  <c r="C43" i="51"/>
  <c r="E42" i="51"/>
  <c r="F41" i="51"/>
  <c r="E41" i="51"/>
  <c r="F40" i="51"/>
  <c r="E40" i="51"/>
  <c r="E39" i="51"/>
  <c r="E34" i="51"/>
  <c r="D32" i="51"/>
  <c r="C32" i="51"/>
  <c r="F31" i="51" s="1"/>
  <c r="G31" i="51"/>
  <c r="E31" i="51"/>
  <c r="G30" i="51"/>
  <c r="E30" i="51"/>
  <c r="G29" i="51"/>
  <c r="E29" i="51"/>
  <c r="G28" i="51"/>
  <c r="E28" i="51"/>
  <c r="E26" i="51"/>
  <c r="D26" i="51"/>
  <c r="G24" i="51" s="1"/>
  <c r="C26" i="51"/>
  <c r="G25" i="51"/>
  <c r="F25" i="51"/>
  <c r="E25" i="51"/>
  <c r="F24" i="51"/>
  <c r="E24" i="51"/>
  <c r="G23" i="51"/>
  <c r="F23" i="51"/>
  <c r="E23" i="51"/>
  <c r="G22" i="51"/>
  <c r="F22" i="51"/>
  <c r="E22" i="51"/>
  <c r="D20" i="51"/>
  <c r="C20" i="51"/>
  <c r="E19" i="51"/>
  <c r="E18" i="51"/>
  <c r="F17" i="51"/>
  <c r="E17" i="51"/>
  <c r="F16" i="51"/>
  <c r="E16" i="51"/>
  <c r="D14" i="51"/>
  <c r="C14" i="51"/>
  <c r="G13" i="51"/>
  <c r="E13" i="51"/>
  <c r="G12" i="51"/>
  <c r="E12" i="51"/>
  <c r="G11" i="51"/>
  <c r="E11" i="51"/>
  <c r="G10" i="51"/>
  <c r="E10" i="51"/>
  <c r="E6" i="51"/>
  <c r="E76" i="50"/>
  <c r="E75" i="50"/>
  <c r="E72" i="50"/>
  <c r="E67" i="50"/>
  <c r="D66" i="50"/>
  <c r="C66" i="50"/>
  <c r="F63" i="50" s="1"/>
  <c r="E65" i="50"/>
  <c r="E64" i="50"/>
  <c r="E63" i="50"/>
  <c r="F62" i="50"/>
  <c r="E62" i="50"/>
  <c r="E60" i="50"/>
  <c r="E59" i="50"/>
  <c r="D57" i="50"/>
  <c r="E57" i="50" s="1"/>
  <c r="C57" i="50"/>
  <c r="F55" i="50" s="1"/>
  <c r="E56" i="50"/>
  <c r="E55" i="50"/>
  <c r="G54" i="50"/>
  <c r="E54" i="50"/>
  <c r="G53" i="50"/>
  <c r="F53" i="50"/>
  <c r="E53" i="50"/>
  <c r="D50" i="50"/>
  <c r="C50" i="50"/>
  <c r="F48" i="50" s="1"/>
  <c r="E49" i="50"/>
  <c r="E48" i="50"/>
  <c r="E47" i="50"/>
  <c r="E46" i="50"/>
  <c r="D43" i="50"/>
  <c r="E43" i="50" s="1"/>
  <c r="C43" i="50"/>
  <c r="E42" i="50"/>
  <c r="G41" i="50"/>
  <c r="F41" i="50"/>
  <c r="E41" i="50"/>
  <c r="F40" i="50"/>
  <c r="E40" i="50"/>
  <c r="F39" i="50"/>
  <c r="E39" i="50"/>
  <c r="E34" i="50"/>
  <c r="C33" i="50"/>
  <c r="D32" i="50"/>
  <c r="G31" i="50" s="1"/>
  <c r="C32" i="50"/>
  <c r="E31" i="50"/>
  <c r="G30" i="50"/>
  <c r="E30" i="50"/>
  <c r="G29" i="50"/>
  <c r="E29" i="50"/>
  <c r="G28" i="50"/>
  <c r="E28" i="50"/>
  <c r="E26" i="50"/>
  <c r="H25" i="50" s="1"/>
  <c r="D26" i="50"/>
  <c r="C26" i="50"/>
  <c r="G25" i="50"/>
  <c r="F25" i="50"/>
  <c r="E25" i="50"/>
  <c r="G24" i="50"/>
  <c r="F24" i="50"/>
  <c r="E24" i="50"/>
  <c r="G23" i="50"/>
  <c r="F23" i="50"/>
  <c r="E23" i="50"/>
  <c r="G22" i="50"/>
  <c r="F22" i="50"/>
  <c r="E22" i="50"/>
  <c r="D20" i="50"/>
  <c r="G18" i="50" s="1"/>
  <c r="C20" i="50"/>
  <c r="F19" i="50"/>
  <c r="E19" i="50"/>
  <c r="F18" i="50"/>
  <c r="E18" i="50"/>
  <c r="G17" i="50"/>
  <c r="F17" i="50"/>
  <c r="E17" i="50"/>
  <c r="F16" i="50"/>
  <c r="E16" i="50"/>
  <c r="D14" i="50"/>
  <c r="C14" i="50"/>
  <c r="F12" i="50" s="1"/>
  <c r="F13" i="50"/>
  <c r="E13" i="50"/>
  <c r="E12" i="50"/>
  <c r="F11" i="50"/>
  <c r="E11" i="50"/>
  <c r="E10" i="50"/>
  <c r="E6" i="50"/>
  <c r="E76" i="45"/>
  <c r="E75" i="45"/>
  <c r="E72" i="45"/>
  <c r="E67" i="45"/>
  <c r="E66" i="45"/>
  <c r="D66" i="45"/>
  <c r="C66" i="45"/>
  <c r="F65" i="45"/>
  <c r="E65" i="45"/>
  <c r="H65" i="45" s="1"/>
  <c r="G64" i="45"/>
  <c r="E64" i="45"/>
  <c r="G63" i="45"/>
  <c r="F63" i="45"/>
  <c r="E63" i="45"/>
  <c r="F62" i="45"/>
  <c r="E62" i="45"/>
  <c r="E60" i="45"/>
  <c r="E59" i="45"/>
  <c r="D57" i="45"/>
  <c r="C57" i="45"/>
  <c r="F56" i="45"/>
  <c r="E56" i="45"/>
  <c r="G55" i="45"/>
  <c r="F55" i="45"/>
  <c r="E55" i="45"/>
  <c r="F54" i="45"/>
  <c r="E54" i="45"/>
  <c r="F53" i="45"/>
  <c r="E53" i="45"/>
  <c r="D50" i="45"/>
  <c r="C50" i="45"/>
  <c r="F49" i="45"/>
  <c r="E49" i="45"/>
  <c r="G48" i="45"/>
  <c r="E48" i="45"/>
  <c r="G47" i="45"/>
  <c r="E47" i="45"/>
  <c r="G46" i="45"/>
  <c r="F46" i="45"/>
  <c r="E46" i="45"/>
  <c r="D43" i="45"/>
  <c r="C43" i="45"/>
  <c r="E42" i="45"/>
  <c r="F41" i="45"/>
  <c r="E41" i="45"/>
  <c r="F40" i="45"/>
  <c r="E40" i="45"/>
  <c r="E39" i="45"/>
  <c r="E34" i="45"/>
  <c r="E32" i="45"/>
  <c r="D32" i="45"/>
  <c r="C32" i="45"/>
  <c r="G31" i="45"/>
  <c r="F31" i="45"/>
  <c r="E31" i="45"/>
  <c r="G30" i="45"/>
  <c r="F30" i="45"/>
  <c r="E30" i="45"/>
  <c r="G29" i="45"/>
  <c r="F29" i="45"/>
  <c r="E29" i="45"/>
  <c r="G28" i="45"/>
  <c r="F28" i="45"/>
  <c r="E28" i="45"/>
  <c r="D26" i="45"/>
  <c r="C26" i="45"/>
  <c r="F25" i="45"/>
  <c r="E25" i="45"/>
  <c r="F24" i="45"/>
  <c r="E24" i="45"/>
  <c r="F23" i="45"/>
  <c r="E23" i="45"/>
  <c r="F22" i="45"/>
  <c r="E22" i="45"/>
  <c r="D20" i="45"/>
  <c r="C20" i="45"/>
  <c r="F19" i="45" s="1"/>
  <c r="E19" i="45"/>
  <c r="F18" i="45"/>
  <c r="E18" i="45"/>
  <c r="F17" i="45"/>
  <c r="E17" i="45"/>
  <c r="F16" i="45"/>
  <c r="E16" i="45"/>
  <c r="D14" i="45"/>
  <c r="C14" i="45"/>
  <c r="G13" i="45"/>
  <c r="E13" i="45"/>
  <c r="G12" i="45"/>
  <c r="E12" i="45"/>
  <c r="G11" i="45"/>
  <c r="E11" i="45"/>
  <c r="G10" i="45"/>
  <c r="E10" i="45"/>
  <c r="E6" i="45"/>
  <c r="E76" i="44"/>
  <c r="E75" i="44"/>
  <c r="E72" i="44"/>
  <c r="D68" i="44"/>
  <c r="E67" i="44"/>
  <c r="D66" i="44"/>
  <c r="C66" i="44"/>
  <c r="E65" i="44"/>
  <c r="F64" i="44"/>
  <c r="E64" i="44"/>
  <c r="E63" i="44"/>
  <c r="F62" i="44"/>
  <c r="E62" i="44"/>
  <c r="E60" i="44"/>
  <c r="E59" i="44"/>
  <c r="E57" i="44"/>
  <c r="D57" i="44"/>
  <c r="G56" i="44" s="1"/>
  <c r="C57" i="44"/>
  <c r="F55" i="44" s="1"/>
  <c r="F56" i="44"/>
  <c r="E56" i="44"/>
  <c r="H56" i="44" s="1"/>
  <c r="G55" i="44"/>
  <c r="E55" i="44"/>
  <c r="G54" i="44"/>
  <c r="F54" i="44"/>
  <c r="E54" i="44"/>
  <c r="G53" i="44"/>
  <c r="F53" i="44"/>
  <c r="E53" i="44"/>
  <c r="H53" i="44" s="1"/>
  <c r="D50" i="44"/>
  <c r="C50" i="44"/>
  <c r="F49" i="44"/>
  <c r="E49" i="44"/>
  <c r="F48" i="44"/>
  <c r="E48" i="44"/>
  <c r="E47" i="44"/>
  <c r="E46" i="44"/>
  <c r="E43" i="44"/>
  <c r="D43" i="44"/>
  <c r="C43" i="44"/>
  <c r="G42" i="44"/>
  <c r="E42" i="44"/>
  <c r="H42" i="44" s="1"/>
  <c r="G41" i="44"/>
  <c r="E41" i="44"/>
  <c r="H41" i="44" s="1"/>
  <c r="G40" i="44"/>
  <c r="E40" i="44"/>
  <c r="H40" i="44" s="1"/>
  <c r="H39" i="44"/>
  <c r="G39" i="44"/>
  <c r="E39" i="44"/>
  <c r="E34" i="44"/>
  <c r="D33" i="44"/>
  <c r="E32" i="44"/>
  <c r="D32" i="44"/>
  <c r="G30" i="44" s="1"/>
  <c r="C32" i="44"/>
  <c r="G31" i="44"/>
  <c r="F31" i="44"/>
  <c r="E31" i="44"/>
  <c r="F30" i="44"/>
  <c r="E30" i="44"/>
  <c r="H30" i="44" s="1"/>
  <c r="G29" i="44"/>
  <c r="F29" i="44"/>
  <c r="E29" i="44"/>
  <c r="G28" i="44"/>
  <c r="F28" i="44"/>
  <c r="E28" i="44"/>
  <c r="D26" i="44"/>
  <c r="C26" i="44"/>
  <c r="E25" i="44"/>
  <c r="E24" i="44"/>
  <c r="E23" i="44"/>
  <c r="E22" i="44"/>
  <c r="D20" i="44"/>
  <c r="C20" i="44"/>
  <c r="G19" i="44"/>
  <c r="E19" i="44"/>
  <c r="G18" i="44"/>
  <c r="E18" i="44"/>
  <c r="G17" i="44"/>
  <c r="E17" i="44"/>
  <c r="G16" i="44"/>
  <c r="E16" i="44"/>
  <c r="D14" i="44"/>
  <c r="E14" i="44" s="1"/>
  <c r="H13" i="44" s="1"/>
  <c r="C14" i="44"/>
  <c r="F13" i="44"/>
  <c r="E13" i="44"/>
  <c r="H12" i="44"/>
  <c r="F12" i="44"/>
  <c r="E12" i="44"/>
  <c r="H11" i="44"/>
  <c r="F11" i="44"/>
  <c r="E11" i="44"/>
  <c r="H10" i="44"/>
  <c r="F10" i="44"/>
  <c r="E10" i="44"/>
  <c r="E6" i="44"/>
  <c r="E76" i="43"/>
  <c r="E75" i="43"/>
  <c r="E72" i="43"/>
  <c r="E67" i="43"/>
  <c r="D66" i="43"/>
  <c r="D68" i="43" s="1"/>
  <c r="C66" i="43"/>
  <c r="F62" i="43" s="1"/>
  <c r="E65" i="43"/>
  <c r="E64" i="43"/>
  <c r="E63" i="43"/>
  <c r="E62" i="43"/>
  <c r="E60" i="43"/>
  <c r="E59" i="43"/>
  <c r="D57" i="43"/>
  <c r="G56" i="43" s="1"/>
  <c r="C57" i="43"/>
  <c r="F55" i="43" s="1"/>
  <c r="F56" i="43"/>
  <c r="E56" i="43"/>
  <c r="E55" i="43"/>
  <c r="E54" i="43"/>
  <c r="G53" i="43"/>
  <c r="E53" i="43"/>
  <c r="D50" i="43"/>
  <c r="C50" i="43"/>
  <c r="F46" i="43" s="1"/>
  <c r="E49" i="43"/>
  <c r="E48" i="43"/>
  <c r="E47" i="43"/>
  <c r="E46" i="43"/>
  <c r="D43" i="43"/>
  <c r="G39" i="43" s="1"/>
  <c r="C43" i="43"/>
  <c r="E42" i="43"/>
  <c r="E41" i="43"/>
  <c r="E40" i="43"/>
  <c r="E39" i="43"/>
  <c r="E34" i="43"/>
  <c r="D32" i="43"/>
  <c r="G29" i="43" s="1"/>
  <c r="C32" i="43"/>
  <c r="F31" i="43" s="1"/>
  <c r="E31" i="43"/>
  <c r="E30" i="43"/>
  <c r="E29" i="43"/>
  <c r="E28" i="43"/>
  <c r="D26" i="43"/>
  <c r="C26" i="43"/>
  <c r="F25" i="43" s="1"/>
  <c r="E25" i="43"/>
  <c r="E24" i="43"/>
  <c r="E23" i="43"/>
  <c r="E22" i="43"/>
  <c r="D20" i="43"/>
  <c r="G19" i="43" s="1"/>
  <c r="C20" i="43"/>
  <c r="E19" i="43"/>
  <c r="E18" i="43"/>
  <c r="E17" i="43"/>
  <c r="G16" i="43"/>
  <c r="E16" i="43"/>
  <c r="D14" i="43"/>
  <c r="C14" i="43"/>
  <c r="E13" i="43"/>
  <c r="E12" i="43"/>
  <c r="E11" i="43"/>
  <c r="G10" i="43"/>
  <c r="E10" i="43"/>
  <c r="E6" i="43"/>
  <c r="E76" i="42"/>
  <c r="E75" i="42"/>
  <c r="E72" i="42"/>
  <c r="E67" i="42"/>
  <c r="D66" i="42"/>
  <c r="D68" i="42" s="1"/>
  <c r="C66" i="42"/>
  <c r="E65" i="42"/>
  <c r="F64" i="42"/>
  <c r="E64" i="42"/>
  <c r="F63" i="42"/>
  <c r="E63" i="42"/>
  <c r="E62" i="42"/>
  <c r="E60" i="42"/>
  <c r="E59" i="42"/>
  <c r="D57" i="42"/>
  <c r="C57" i="42"/>
  <c r="E56" i="42"/>
  <c r="E55" i="42"/>
  <c r="F54" i="42"/>
  <c r="E54" i="42"/>
  <c r="F53" i="42"/>
  <c r="E53" i="42"/>
  <c r="D50" i="42"/>
  <c r="C50" i="42"/>
  <c r="F46" i="42" s="1"/>
  <c r="E49" i="42"/>
  <c r="E48" i="42"/>
  <c r="E47" i="42"/>
  <c r="E46" i="42"/>
  <c r="D43" i="42"/>
  <c r="G42" i="42" s="1"/>
  <c r="C43" i="42"/>
  <c r="E42" i="42"/>
  <c r="E41" i="42"/>
  <c r="E40" i="42"/>
  <c r="E39" i="42"/>
  <c r="E34" i="42"/>
  <c r="D32" i="42"/>
  <c r="E32" i="42" s="1"/>
  <c r="C32" i="42"/>
  <c r="F31" i="42"/>
  <c r="E31" i="42"/>
  <c r="F30" i="42"/>
  <c r="E30" i="42"/>
  <c r="G29" i="42"/>
  <c r="F29" i="42"/>
  <c r="E29" i="42"/>
  <c r="F28" i="42"/>
  <c r="E28" i="42"/>
  <c r="D26" i="42"/>
  <c r="C26" i="42"/>
  <c r="E25" i="42"/>
  <c r="F24" i="42"/>
  <c r="E24" i="42"/>
  <c r="F23" i="42"/>
  <c r="E23" i="42"/>
  <c r="E22" i="42"/>
  <c r="D20" i="42"/>
  <c r="G18" i="42" s="1"/>
  <c r="C20" i="42"/>
  <c r="E19" i="42"/>
  <c r="E18" i="42"/>
  <c r="E17" i="42"/>
  <c r="E16" i="42"/>
  <c r="E14" i="42"/>
  <c r="D14" i="42"/>
  <c r="C14" i="42"/>
  <c r="F10" i="42" s="1"/>
  <c r="F13" i="42"/>
  <c r="E13" i="42"/>
  <c r="G12" i="42"/>
  <c r="E12" i="42"/>
  <c r="G11" i="42"/>
  <c r="F11" i="42"/>
  <c r="E11" i="42"/>
  <c r="G10" i="42"/>
  <c r="E10" i="42"/>
  <c r="E6" i="42"/>
  <c r="E76" i="41"/>
  <c r="E75" i="41"/>
  <c r="E72" i="41"/>
  <c r="E67" i="41"/>
  <c r="D66" i="41"/>
  <c r="D68" i="41" s="1"/>
  <c r="C66" i="41"/>
  <c r="E65" i="41"/>
  <c r="E64" i="41"/>
  <c r="E63" i="41"/>
  <c r="G62" i="41"/>
  <c r="E62" i="41"/>
  <c r="E60" i="41"/>
  <c r="E59" i="41"/>
  <c r="D57" i="41"/>
  <c r="C57" i="41"/>
  <c r="F55" i="41" s="1"/>
  <c r="E56" i="41"/>
  <c r="E55" i="41"/>
  <c r="E54" i="41"/>
  <c r="E53" i="41"/>
  <c r="E50" i="41"/>
  <c r="H49" i="41" s="1"/>
  <c r="D50" i="41"/>
  <c r="C50" i="41"/>
  <c r="G49" i="41"/>
  <c r="E49" i="41"/>
  <c r="G48" i="41"/>
  <c r="E48" i="41"/>
  <c r="G47" i="41"/>
  <c r="E47" i="41"/>
  <c r="G46" i="41"/>
  <c r="E46" i="41"/>
  <c r="H46" i="41" s="1"/>
  <c r="D43" i="41"/>
  <c r="G42" i="41" s="1"/>
  <c r="C43" i="41"/>
  <c r="F41" i="41" s="1"/>
  <c r="E42" i="41"/>
  <c r="G41" i="41"/>
  <c r="E41" i="41"/>
  <c r="E40" i="41"/>
  <c r="E39" i="41"/>
  <c r="E34" i="41"/>
  <c r="D32" i="41"/>
  <c r="C32" i="41"/>
  <c r="F28" i="41" s="1"/>
  <c r="F31" i="41"/>
  <c r="E31" i="41"/>
  <c r="E30" i="41"/>
  <c r="F29" i="41"/>
  <c r="E29" i="41"/>
  <c r="E28" i="41"/>
  <c r="D26" i="41"/>
  <c r="D33" i="41" s="1"/>
  <c r="D35" i="41" s="1"/>
  <c r="C26" i="41"/>
  <c r="E25" i="41"/>
  <c r="E24" i="41"/>
  <c r="E23" i="41"/>
  <c r="E22" i="41"/>
  <c r="D20" i="41"/>
  <c r="C20" i="41"/>
  <c r="F18" i="41" s="1"/>
  <c r="F19" i="41"/>
  <c r="E19" i="41"/>
  <c r="E18" i="41"/>
  <c r="F17" i="41"/>
  <c r="E17" i="41"/>
  <c r="E16" i="41"/>
  <c r="D14" i="41"/>
  <c r="C14" i="41"/>
  <c r="F11" i="41" s="1"/>
  <c r="E13" i="41"/>
  <c r="G12" i="41"/>
  <c r="F12" i="41"/>
  <c r="E12" i="41"/>
  <c r="G11" i="41"/>
  <c r="E11" i="41"/>
  <c r="E10" i="41"/>
  <c r="E6" i="41"/>
  <c r="E76" i="40"/>
  <c r="E75" i="40"/>
  <c r="E72" i="40"/>
  <c r="E67" i="40"/>
  <c r="D66" i="40"/>
  <c r="C66" i="40"/>
  <c r="C68" i="40" s="1"/>
  <c r="E65" i="40"/>
  <c r="F64" i="40"/>
  <c r="E64" i="40"/>
  <c r="F63" i="40"/>
  <c r="E63" i="40"/>
  <c r="F62" i="40"/>
  <c r="E62" i="40"/>
  <c r="E60" i="40"/>
  <c r="E59" i="40"/>
  <c r="D57" i="40"/>
  <c r="C57" i="40"/>
  <c r="G56" i="40"/>
  <c r="E56" i="40"/>
  <c r="G55" i="40"/>
  <c r="E55" i="40"/>
  <c r="G54" i="40"/>
  <c r="E54" i="40"/>
  <c r="G53" i="40"/>
  <c r="E53" i="40"/>
  <c r="D50" i="40"/>
  <c r="E50" i="40" s="1"/>
  <c r="H49" i="40" s="1"/>
  <c r="C50" i="40"/>
  <c r="F49" i="40"/>
  <c r="E49" i="40"/>
  <c r="H48" i="40"/>
  <c r="F48" i="40"/>
  <c r="E48" i="40"/>
  <c r="F47" i="40"/>
  <c r="E47" i="40"/>
  <c r="H47" i="40" s="1"/>
  <c r="F46" i="40"/>
  <c r="E46" i="40"/>
  <c r="D43" i="40"/>
  <c r="G42" i="40" s="1"/>
  <c r="C43" i="40"/>
  <c r="F39" i="40" s="1"/>
  <c r="E42" i="40"/>
  <c r="G41" i="40"/>
  <c r="E41" i="40"/>
  <c r="G40" i="40"/>
  <c r="F40" i="40"/>
  <c r="E40" i="40"/>
  <c r="E39" i="40"/>
  <c r="E34" i="40"/>
  <c r="D32" i="40"/>
  <c r="E32" i="40" s="1"/>
  <c r="H28" i="40" s="1"/>
  <c r="C32" i="40"/>
  <c r="G31" i="40"/>
  <c r="E31" i="40"/>
  <c r="G30" i="40"/>
  <c r="E30" i="40"/>
  <c r="G29" i="40"/>
  <c r="E29" i="40"/>
  <c r="G28" i="40"/>
  <c r="E28" i="40"/>
  <c r="D26" i="40"/>
  <c r="G25" i="40" s="1"/>
  <c r="C26" i="40"/>
  <c r="F22" i="40" s="1"/>
  <c r="E25" i="40"/>
  <c r="G24" i="40"/>
  <c r="E24" i="40"/>
  <c r="G23" i="40"/>
  <c r="F23" i="40"/>
  <c r="E23" i="40"/>
  <c r="G22" i="40"/>
  <c r="E22" i="40"/>
  <c r="D20" i="40"/>
  <c r="G18" i="40" s="1"/>
  <c r="C20" i="40"/>
  <c r="F17" i="40" s="1"/>
  <c r="E19" i="40"/>
  <c r="E18" i="40"/>
  <c r="G17" i="40"/>
  <c r="E17" i="40"/>
  <c r="E16" i="40"/>
  <c r="D14" i="40"/>
  <c r="C14" i="40"/>
  <c r="F10" i="40" s="1"/>
  <c r="F13" i="40"/>
  <c r="E13" i="40"/>
  <c r="E12" i="40"/>
  <c r="F11" i="40"/>
  <c r="E11" i="40"/>
  <c r="E10" i="40"/>
  <c r="E6" i="40"/>
  <c r="E76" i="39"/>
  <c r="E75" i="39"/>
  <c r="E72" i="39"/>
  <c r="E67" i="39"/>
  <c r="D66" i="39"/>
  <c r="G64" i="39" s="1"/>
  <c r="C66" i="39"/>
  <c r="F63" i="39" s="1"/>
  <c r="E65" i="39"/>
  <c r="E64" i="39"/>
  <c r="G63" i="39"/>
  <c r="E63" i="39"/>
  <c r="E62" i="39"/>
  <c r="E60" i="39"/>
  <c r="E59" i="39"/>
  <c r="D57" i="39"/>
  <c r="C57" i="39"/>
  <c r="F55" i="39" s="1"/>
  <c r="F56" i="39"/>
  <c r="E56" i="39"/>
  <c r="E55" i="39"/>
  <c r="F54" i="39"/>
  <c r="E54" i="39"/>
  <c r="E53" i="39"/>
  <c r="D50" i="39"/>
  <c r="G49" i="39" s="1"/>
  <c r="C50" i="39"/>
  <c r="F46" i="39" s="1"/>
  <c r="E49" i="39"/>
  <c r="E48" i="39"/>
  <c r="E47" i="39"/>
  <c r="E46" i="39"/>
  <c r="D43" i="39"/>
  <c r="C43" i="39"/>
  <c r="F41" i="39" s="1"/>
  <c r="E42" i="39"/>
  <c r="E41" i="39"/>
  <c r="E40" i="39"/>
  <c r="E39" i="39"/>
  <c r="E34" i="39"/>
  <c r="D32" i="39"/>
  <c r="G30" i="39" s="1"/>
  <c r="C32" i="39"/>
  <c r="F30" i="39" s="1"/>
  <c r="F31" i="39"/>
  <c r="E31" i="39"/>
  <c r="E30" i="39"/>
  <c r="F29" i="39"/>
  <c r="E29" i="39"/>
  <c r="F28" i="39"/>
  <c r="E28" i="39"/>
  <c r="D26" i="39"/>
  <c r="E26" i="39" s="1"/>
  <c r="C26" i="39"/>
  <c r="F23" i="39" s="1"/>
  <c r="F25" i="39"/>
  <c r="E25" i="39"/>
  <c r="F24" i="39"/>
  <c r="E24" i="39"/>
  <c r="E23" i="39"/>
  <c r="E22" i="39"/>
  <c r="D20" i="39"/>
  <c r="C20" i="39"/>
  <c r="F19" i="39" s="1"/>
  <c r="E19" i="39"/>
  <c r="E18" i="39"/>
  <c r="E17" i="39"/>
  <c r="E16" i="39"/>
  <c r="D14" i="39"/>
  <c r="C14" i="39"/>
  <c r="G13" i="39"/>
  <c r="E13" i="39"/>
  <c r="G12" i="39"/>
  <c r="E12" i="39"/>
  <c r="G11" i="39"/>
  <c r="E11" i="39"/>
  <c r="E10" i="39"/>
  <c r="E6" i="39"/>
  <c r="E76" i="38"/>
  <c r="E75" i="38"/>
  <c r="E72" i="38"/>
  <c r="D68" i="38"/>
  <c r="E67" i="38"/>
  <c r="D66" i="38"/>
  <c r="C66" i="38"/>
  <c r="C68" i="38" s="1"/>
  <c r="E65" i="38"/>
  <c r="F64" i="38"/>
  <c r="E64" i="38"/>
  <c r="F63" i="38"/>
  <c r="E63" i="38"/>
  <c r="E62" i="38"/>
  <c r="E60" i="38"/>
  <c r="E59" i="38"/>
  <c r="D57" i="38"/>
  <c r="G56" i="38" s="1"/>
  <c r="C57" i="38"/>
  <c r="E56" i="38"/>
  <c r="G55" i="38"/>
  <c r="E55" i="38"/>
  <c r="G54" i="38"/>
  <c r="F54" i="38"/>
  <c r="E54" i="38"/>
  <c r="E53" i="38"/>
  <c r="D50" i="38"/>
  <c r="C50" i="38"/>
  <c r="F46" i="38" s="1"/>
  <c r="F49" i="38"/>
  <c r="E49" i="38"/>
  <c r="F48" i="38"/>
  <c r="E48" i="38"/>
  <c r="F47" i="38"/>
  <c r="E47" i="38"/>
  <c r="E46" i="38"/>
  <c r="E43" i="38"/>
  <c r="D43" i="38"/>
  <c r="D79" i="38" s="1"/>
  <c r="C43" i="38"/>
  <c r="G42" i="38"/>
  <c r="E42" i="38"/>
  <c r="H42" i="38" s="1"/>
  <c r="G41" i="38"/>
  <c r="E41" i="38"/>
  <c r="H41" i="38" s="1"/>
  <c r="H40" i="38"/>
  <c r="G40" i="38"/>
  <c r="E40" i="38"/>
  <c r="H39" i="38"/>
  <c r="G39" i="38"/>
  <c r="E39" i="38"/>
  <c r="E34" i="38"/>
  <c r="D32" i="38"/>
  <c r="E32" i="38" s="1"/>
  <c r="C32" i="38"/>
  <c r="F31" i="38"/>
  <c r="E31" i="38"/>
  <c r="F30" i="38"/>
  <c r="E30" i="38"/>
  <c r="G29" i="38"/>
  <c r="F29" i="38"/>
  <c r="E29" i="38"/>
  <c r="F28" i="38"/>
  <c r="E28" i="38"/>
  <c r="D26" i="38"/>
  <c r="C26" i="38"/>
  <c r="F25" i="38" s="1"/>
  <c r="E25" i="38"/>
  <c r="F24" i="38"/>
  <c r="E24" i="38"/>
  <c r="F23" i="38"/>
  <c r="E23" i="38"/>
  <c r="E22" i="38"/>
  <c r="E20" i="38"/>
  <c r="D20" i="38"/>
  <c r="C20" i="38"/>
  <c r="G19" i="38"/>
  <c r="E19" i="38"/>
  <c r="G18" i="38"/>
  <c r="E18" i="38"/>
  <c r="H18" i="38" s="1"/>
  <c r="G17" i="38"/>
  <c r="E17" i="38"/>
  <c r="H17" i="38" s="1"/>
  <c r="H16" i="38"/>
  <c r="G16" i="38"/>
  <c r="E16" i="38"/>
  <c r="D14" i="38"/>
  <c r="E14" i="38" s="1"/>
  <c r="C14" i="38"/>
  <c r="F13" i="38"/>
  <c r="E13" i="38"/>
  <c r="F12" i="38"/>
  <c r="E12" i="38"/>
  <c r="F11" i="38"/>
  <c r="E11" i="38"/>
  <c r="F10" i="38"/>
  <c r="E10" i="38"/>
  <c r="E6" i="38"/>
  <c r="E76" i="37"/>
  <c r="E75" i="37"/>
  <c r="E72" i="37"/>
  <c r="D68" i="37"/>
  <c r="E67" i="37"/>
  <c r="D66" i="37"/>
  <c r="G64" i="37" s="1"/>
  <c r="C66" i="37"/>
  <c r="C68" i="37" s="1"/>
  <c r="G65" i="37"/>
  <c r="E65" i="37"/>
  <c r="E64" i="37"/>
  <c r="G63" i="37"/>
  <c r="E63" i="37"/>
  <c r="G62" i="37"/>
  <c r="E62" i="37"/>
  <c r="E60" i="37"/>
  <c r="E59" i="37"/>
  <c r="D57" i="37"/>
  <c r="C57" i="37"/>
  <c r="F54" i="37" s="1"/>
  <c r="E56" i="37"/>
  <c r="E55" i="37"/>
  <c r="E54" i="37"/>
  <c r="E53" i="37"/>
  <c r="D50" i="37"/>
  <c r="G49" i="37" s="1"/>
  <c r="C50" i="37"/>
  <c r="E49" i="37"/>
  <c r="E48" i="37"/>
  <c r="E47" i="37"/>
  <c r="G46" i="37"/>
  <c r="E46" i="37"/>
  <c r="D43" i="37"/>
  <c r="C43" i="37"/>
  <c r="F42" i="37"/>
  <c r="E42" i="37"/>
  <c r="F41" i="37"/>
  <c r="E41" i="37"/>
  <c r="F40" i="37"/>
  <c r="E40" i="37"/>
  <c r="F39" i="37"/>
  <c r="E39" i="37"/>
  <c r="E34" i="37"/>
  <c r="D32" i="37"/>
  <c r="C32" i="37"/>
  <c r="F28" i="37" s="1"/>
  <c r="E31" i="37"/>
  <c r="E30" i="37"/>
  <c r="E29" i="37"/>
  <c r="E28" i="37"/>
  <c r="D26" i="37"/>
  <c r="G25" i="37" s="1"/>
  <c r="C26" i="37"/>
  <c r="E25" i="37"/>
  <c r="E24" i="37"/>
  <c r="E23" i="37"/>
  <c r="E22" i="37"/>
  <c r="D20" i="37"/>
  <c r="C20" i="37"/>
  <c r="F18" i="37" s="1"/>
  <c r="E19" i="37"/>
  <c r="E18" i="37"/>
  <c r="E17" i="37"/>
  <c r="E16" i="37"/>
  <c r="D14" i="37"/>
  <c r="C14" i="37"/>
  <c r="F13" i="37" s="1"/>
  <c r="G13" i="37"/>
  <c r="E13" i="37"/>
  <c r="G12" i="37"/>
  <c r="F12" i="37"/>
  <c r="E12" i="37"/>
  <c r="E11" i="37"/>
  <c r="E10" i="37"/>
  <c r="E6" i="37"/>
  <c r="G62" i="84" l="1"/>
  <c r="E20" i="84"/>
  <c r="F16" i="84"/>
  <c r="F18" i="84"/>
  <c r="F17" i="84"/>
  <c r="G12" i="84"/>
  <c r="G10" i="84"/>
  <c r="H19" i="84"/>
  <c r="H18" i="84"/>
  <c r="H17" i="84"/>
  <c r="H16" i="84"/>
  <c r="G64" i="84"/>
  <c r="D68" i="84"/>
  <c r="D70" i="84" s="1"/>
  <c r="G16" i="84"/>
  <c r="G17" i="84"/>
  <c r="G18" i="84"/>
  <c r="G19" i="84"/>
  <c r="G39" i="84"/>
  <c r="G40" i="84"/>
  <c r="G41" i="84"/>
  <c r="G42" i="84"/>
  <c r="E43" i="84"/>
  <c r="E66" i="84"/>
  <c r="C81" i="84" s="1"/>
  <c r="F11" i="84"/>
  <c r="E14" i="84"/>
  <c r="H13" i="84" s="1"/>
  <c r="G63" i="84"/>
  <c r="F10" i="84"/>
  <c r="C79" i="84"/>
  <c r="C78" i="84"/>
  <c r="G55" i="81"/>
  <c r="G53" i="81"/>
  <c r="G54" i="81"/>
  <c r="D68" i="80"/>
  <c r="H63" i="80"/>
  <c r="H65" i="80"/>
  <c r="E66" i="80"/>
  <c r="C81" i="80" s="1"/>
  <c r="G63" i="80"/>
  <c r="E50" i="80"/>
  <c r="H48" i="80" s="1"/>
  <c r="G47" i="80"/>
  <c r="G46" i="80"/>
  <c r="C78" i="80"/>
  <c r="F39" i="80"/>
  <c r="F41" i="80"/>
  <c r="F40" i="80"/>
  <c r="C33" i="80"/>
  <c r="F28" i="80"/>
  <c r="G23" i="80"/>
  <c r="G16" i="80"/>
  <c r="G18" i="80"/>
  <c r="E20" i="80"/>
  <c r="G17" i="80"/>
  <c r="F66" i="80"/>
  <c r="C35" i="80"/>
  <c r="C82" i="80" s="1"/>
  <c r="F10" i="80"/>
  <c r="G11" i="80"/>
  <c r="F13" i="80"/>
  <c r="E14" i="80"/>
  <c r="F11" i="80"/>
  <c r="G10" i="80"/>
  <c r="F63" i="86"/>
  <c r="F62" i="86"/>
  <c r="G63" i="86"/>
  <c r="E66" i="86"/>
  <c r="H63" i="86" s="1"/>
  <c r="G62" i="86"/>
  <c r="H64" i="86"/>
  <c r="G65" i="86"/>
  <c r="F48" i="86"/>
  <c r="G46" i="86"/>
  <c r="G49" i="86"/>
  <c r="F47" i="86"/>
  <c r="F46" i="86"/>
  <c r="G47" i="86"/>
  <c r="E50" i="86"/>
  <c r="H49" i="86" s="1"/>
  <c r="F62" i="83"/>
  <c r="F64" i="83"/>
  <c r="F63" i="83"/>
  <c r="F65" i="83"/>
  <c r="G47" i="83"/>
  <c r="C70" i="83"/>
  <c r="C74" i="83" s="1"/>
  <c r="C93" i="83" s="1"/>
  <c r="C78" i="83"/>
  <c r="G29" i="83"/>
  <c r="F23" i="83"/>
  <c r="F22" i="83"/>
  <c r="C33" i="83"/>
  <c r="G22" i="83"/>
  <c r="F25" i="83"/>
  <c r="E26" i="83"/>
  <c r="H25" i="83" s="1"/>
  <c r="F62" i="75"/>
  <c r="F64" i="75"/>
  <c r="F63" i="75"/>
  <c r="F65" i="75"/>
  <c r="E57" i="75"/>
  <c r="H53" i="75" s="1"/>
  <c r="G47" i="75"/>
  <c r="G29" i="75"/>
  <c r="F22" i="75"/>
  <c r="E26" i="75"/>
  <c r="H24" i="75" s="1"/>
  <c r="H23" i="75"/>
  <c r="F18" i="75"/>
  <c r="F17" i="75"/>
  <c r="G17" i="75"/>
  <c r="G16" i="75"/>
  <c r="E20" i="75"/>
  <c r="H17" i="75" s="1"/>
  <c r="G19" i="75"/>
  <c r="G49" i="75"/>
  <c r="C78" i="75"/>
  <c r="G48" i="75"/>
  <c r="H62" i="76"/>
  <c r="H64" i="76"/>
  <c r="H65" i="76"/>
  <c r="E66" i="76"/>
  <c r="F53" i="76"/>
  <c r="G47" i="76"/>
  <c r="F39" i="76"/>
  <c r="D79" i="76"/>
  <c r="D70" i="76"/>
  <c r="D74" i="76" s="1"/>
  <c r="E93" i="76" s="1"/>
  <c r="D78" i="76"/>
  <c r="G24" i="76"/>
  <c r="G23" i="76"/>
  <c r="F65" i="77"/>
  <c r="C68" i="77"/>
  <c r="F46" i="77"/>
  <c r="H42" i="77"/>
  <c r="G29" i="77"/>
  <c r="F22" i="77"/>
  <c r="G17" i="77"/>
  <c r="F10" i="77"/>
  <c r="G47" i="78"/>
  <c r="F39" i="78"/>
  <c r="F41" i="78"/>
  <c r="F40" i="78"/>
  <c r="F28" i="78"/>
  <c r="G24" i="78"/>
  <c r="G22" i="78"/>
  <c r="G23" i="78"/>
  <c r="D33" i="78"/>
  <c r="D83" i="78" s="1"/>
  <c r="E14" i="78"/>
  <c r="H10" i="78" s="1"/>
  <c r="G11" i="78"/>
  <c r="G13" i="78"/>
  <c r="F53" i="74"/>
  <c r="G47" i="74"/>
  <c r="G49" i="74"/>
  <c r="F41" i="74"/>
  <c r="F39" i="74"/>
  <c r="F40" i="74"/>
  <c r="E32" i="74"/>
  <c r="F23" i="74"/>
  <c r="F18" i="74"/>
  <c r="H11" i="74"/>
  <c r="G11" i="74"/>
  <c r="H13" i="74"/>
  <c r="E14" i="74"/>
  <c r="H10" i="74" s="1"/>
  <c r="G10" i="74"/>
  <c r="H12" i="74"/>
  <c r="G48" i="63"/>
  <c r="G46" i="63"/>
  <c r="G47" i="63"/>
  <c r="G16" i="63"/>
  <c r="F11" i="61"/>
  <c r="F55" i="61"/>
  <c r="F23" i="61"/>
  <c r="G55" i="61"/>
  <c r="F64" i="61"/>
  <c r="F13" i="61"/>
  <c r="F47" i="61"/>
  <c r="F25" i="61"/>
  <c r="F49" i="61"/>
  <c r="G18" i="61"/>
  <c r="G30" i="61"/>
  <c r="G16" i="61"/>
  <c r="G28" i="61"/>
  <c r="G41" i="61"/>
  <c r="F54" i="61"/>
  <c r="E57" i="61"/>
  <c r="H55" i="61" s="1"/>
  <c r="G39" i="61"/>
  <c r="F46" i="61"/>
  <c r="G54" i="61"/>
  <c r="F63" i="61"/>
  <c r="D33" i="61"/>
  <c r="D35" i="61" s="1"/>
  <c r="E43" i="61"/>
  <c r="H42" i="61" s="1"/>
  <c r="F53" i="61"/>
  <c r="G63" i="61"/>
  <c r="F65" i="61"/>
  <c r="F10" i="61"/>
  <c r="G17" i="61"/>
  <c r="F22" i="61"/>
  <c r="G29" i="61"/>
  <c r="G40" i="61"/>
  <c r="G53" i="61"/>
  <c r="G64" i="60"/>
  <c r="E66" i="60"/>
  <c r="H65" i="60" s="1"/>
  <c r="G46" i="60"/>
  <c r="D33" i="60"/>
  <c r="D83" i="60" s="1"/>
  <c r="F28" i="60"/>
  <c r="F30" i="60"/>
  <c r="C83" i="60"/>
  <c r="E50" i="60"/>
  <c r="H47" i="60" s="1"/>
  <c r="G63" i="60"/>
  <c r="G65" i="60"/>
  <c r="E14" i="60"/>
  <c r="H13" i="60" s="1"/>
  <c r="F17" i="60"/>
  <c r="F39" i="60"/>
  <c r="F41" i="60"/>
  <c r="G47" i="60"/>
  <c r="H63" i="60"/>
  <c r="F29" i="60"/>
  <c r="E20" i="59"/>
  <c r="H17" i="59" s="1"/>
  <c r="G41" i="59"/>
  <c r="G55" i="59"/>
  <c r="G39" i="59"/>
  <c r="G53" i="59"/>
  <c r="C33" i="59"/>
  <c r="F66" i="59" s="1"/>
  <c r="H19" i="59"/>
  <c r="F10" i="59"/>
  <c r="F12" i="59"/>
  <c r="E32" i="59"/>
  <c r="H31" i="59" s="1"/>
  <c r="E57" i="59"/>
  <c r="H54" i="59" s="1"/>
  <c r="F62" i="59"/>
  <c r="F64" i="59"/>
  <c r="F22" i="59"/>
  <c r="G29" i="59"/>
  <c r="G40" i="59"/>
  <c r="F46" i="59"/>
  <c r="G54" i="59"/>
  <c r="F11" i="59"/>
  <c r="F13" i="59"/>
  <c r="F63" i="59"/>
  <c r="F65" i="59"/>
  <c r="F62" i="62"/>
  <c r="F46" i="62"/>
  <c r="G39" i="62"/>
  <c r="H41" i="62"/>
  <c r="G42" i="62"/>
  <c r="G41" i="62"/>
  <c r="H39" i="62"/>
  <c r="G40" i="62"/>
  <c r="H49" i="56"/>
  <c r="F41" i="56"/>
  <c r="F39" i="56"/>
  <c r="F40" i="56"/>
  <c r="F30" i="56"/>
  <c r="H23" i="56"/>
  <c r="H25" i="56"/>
  <c r="G23" i="56"/>
  <c r="F16" i="56"/>
  <c r="H63" i="55"/>
  <c r="H62" i="55"/>
  <c r="G65" i="55"/>
  <c r="C68" i="55"/>
  <c r="C79" i="55" s="1"/>
  <c r="F64" i="55"/>
  <c r="G54" i="55"/>
  <c r="H49" i="55"/>
  <c r="H47" i="55"/>
  <c r="H46" i="55"/>
  <c r="H48" i="55"/>
  <c r="G46" i="55"/>
  <c r="G47" i="55"/>
  <c r="G48" i="55"/>
  <c r="G49" i="55"/>
  <c r="F42" i="55"/>
  <c r="H28" i="55"/>
  <c r="H31" i="55"/>
  <c r="H30" i="55"/>
  <c r="H29" i="55"/>
  <c r="G29" i="55"/>
  <c r="G31" i="55"/>
  <c r="G13" i="55"/>
  <c r="F46" i="54"/>
  <c r="G40" i="54"/>
  <c r="H42" i="54"/>
  <c r="H41" i="54"/>
  <c r="D79" i="54"/>
  <c r="F29" i="54"/>
  <c r="F31" i="54"/>
  <c r="F10" i="54"/>
  <c r="F12" i="54"/>
  <c r="F11" i="54"/>
  <c r="G11" i="54"/>
  <c r="G63" i="53"/>
  <c r="G65" i="53"/>
  <c r="F40" i="53"/>
  <c r="G40" i="53"/>
  <c r="F12" i="53"/>
  <c r="F11" i="53"/>
  <c r="G12" i="53"/>
  <c r="G11" i="53"/>
  <c r="G10" i="53"/>
  <c r="D33" i="53"/>
  <c r="G66" i="53" s="1"/>
  <c r="C78" i="52"/>
  <c r="G62" i="52"/>
  <c r="G63" i="52"/>
  <c r="G64" i="52"/>
  <c r="G65" i="52"/>
  <c r="E66" i="52"/>
  <c r="G54" i="52"/>
  <c r="F46" i="52"/>
  <c r="F47" i="52"/>
  <c r="F48" i="52"/>
  <c r="F49" i="52"/>
  <c r="G42" i="52"/>
  <c r="G40" i="52"/>
  <c r="F42" i="52"/>
  <c r="H31" i="52"/>
  <c r="H28" i="52"/>
  <c r="F17" i="52"/>
  <c r="H65" i="51"/>
  <c r="G56" i="51"/>
  <c r="G55" i="51"/>
  <c r="G53" i="51"/>
  <c r="E32" i="51"/>
  <c r="C33" i="51"/>
  <c r="F28" i="51"/>
  <c r="F29" i="51"/>
  <c r="F30" i="51"/>
  <c r="H56" i="50"/>
  <c r="F54" i="50"/>
  <c r="F56" i="50"/>
  <c r="C83" i="50"/>
  <c r="G39" i="50"/>
  <c r="H41" i="50"/>
  <c r="G42" i="50"/>
  <c r="H39" i="50"/>
  <c r="G40" i="50"/>
  <c r="C35" i="50"/>
  <c r="C80" i="50" s="1"/>
  <c r="F10" i="50"/>
  <c r="F55" i="37"/>
  <c r="G48" i="37"/>
  <c r="H47" i="37"/>
  <c r="D78" i="37"/>
  <c r="E50" i="37"/>
  <c r="G47" i="37"/>
  <c r="C70" i="37"/>
  <c r="C74" i="37" s="1"/>
  <c r="C93" i="37" s="1"/>
  <c r="C78" i="37"/>
  <c r="F30" i="37"/>
  <c r="F29" i="37"/>
  <c r="F31" i="37"/>
  <c r="G24" i="37"/>
  <c r="G23" i="37"/>
  <c r="H25" i="37"/>
  <c r="E26" i="37"/>
  <c r="G22" i="37"/>
  <c r="F17" i="37"/>
  <c r="F19" i="37"/>
  <c r="F16" i="37"/>
  <c r="E20" i="37"/>
  <c r="H17" i="37" s="1"/>
  <c r="F11" i="37"/>
  <c r="E14" i="37"/>
  <c r="G11" i="37"/>
  <c r="C33" i="37"/>
  <c r="F66" i="37" s="1"/>
  <c r="F17" i="39"/>
  <c r="H10" i="39"/>
  <c r="E14" i="39"/>
  <c r="H13" i="39" s="1"/>
  <c r="F22" i="39"/>
  <c r="G29" i="39"/>
  <c r="F53" i="39"/>
  <c r="E57" i="39"/>
  <c r="H53" i="39" s="1"/>
  <c r="F47" i="39"/>
  <c r="G23" i="39"/>
  <c r="F18" i="39"/>
  <c r="G10" i="39"/>
  <c r="H12" i="39"/>
  <c r="G28" i="39"/>
  <c r="E32" i="39"/>
  <c r="H31" i="39" s="1"/>
  <c r="F40" i="39"/>
  <c r="F42" i="39"/>
  <c r="G48" i="39"/>
  <c r="G31" i="39"/>
  <c r="H11" i="39"/>
  <c r="G47" i="39"/>
  <c r="F53" i="43"/>
  <c r="G54" i="43"/>
  <c r="G55" i="43"/>
  <c r="F49" i="43"/>
  <c r="E14" i="43"/>
  <c r="F48" i="43"/>
  <c r="F64" i="43"/>
  <c r="G12" i="43"/>
  <c r="G18" i="43"/>
  <c r="G41" i="43"/>
  <c r="F54" i="43"/>
  <c r="E57" i="43"/>
  <c r="H56" i="43" s="1"/>
  <c r="G40" i="43"/>
  <c r="G42" i="43"/>
  <c r="E43" i="43"/>
  <c r="H39" i="43" s="1"/>
  <c r="F28" i="43"/>
  <c r="F30" i="43"/>
  <c r="E32" i="43"/>
  <c r="H31" i="43" s="1"/>
  <c r="F29" i="43"/>
  <c r="F24" i="43"/>
  <c r="F22" i="43"/>
  <c r="G17" i="43"/>
  <c r="H13" i="43"/>
  <c r="H10" i="43"/>
  <c r="H12" i="43"/>
  <c r="H11" i="43"/>
  <c r="G11" i="43"/>
  <c r="G13" i="43"/>
  <c r="F48" i="42"/>
  <c r="F47" i="42"/>
  <c r="F49" i="42"/>
  <c r="H40" i="42"/>
  <c r="G41" i="42"/>
  <c r="G40" i="42"/>
  <c r="H42" i="42"/>
  <c r="E43" i="42"/>
  <c r="H39" i="42" s="1"/>
  <c r="G39" i="42"/>
  <c r="G28" i="42"/>
  <c r="H31" i="42"/>
  <c r="D33" i="42"/>
  <c r="D35" i="42" s="1"/>
  <c r="D80" i="42" s="1"/>
  <c r="G17" i="42"/>
  <c r="G19" i="42"/>
  <c r="E20" i="42"/>
  <c r="H16" i="42" s="1"/>
  <c r="G16" i="42"/>
  <c r="F12" i="42"/>
  <c r="G13" i="42"/>
  <c r="G64" i="41"/>
  <c r="G63" i="41"/>
  <c r="G65" i="41"/>
  <c r="H48" i="41"/>
  <c r="H47" i="41"/>
  <c r="F40" i="41"/>
  <c r="G40" i="41"/>
  <c r="F39" i="41"/>
  <c r="F42" i="41"/>
  <c r="G24" i="41"/>
  <c r="G23" i="41"/>
  <c r="E26" i="41"/>
  <c r="H22" i="41" s="1"/>
  <c r="G22" i="41"/>
  <c r="G25" i="41"/>
  <c r="F30" i="41"/>
  <c r="F16" i="41"/>
  <c r="E14" i="41"/>
  <c r="G13" i="41"/>
  <c r="F65" i="40"/>
  <c r="G39" i="40"/>
  <c r="F42" i="40"/>
  <c r="E43" i="40"/>
  <c r="H40" i="40" s="1"/>
  <c r="F41" i="40"/>
  <c r="H29" i="40"/>
  <c r="F25" i="40"/>
  <c r="E26" i="40"/>
  <c r="H23" i="40" s="1"/>
  <c r="F24" i="40"/>
  <c r="F12" i="40"/>
  <c r="H47" i="127"/>
  <c r="H49" i="127"/>
  <c r="F53" i="127"/>
  <c r="F29" i="127"/>
  <c r="F31" i="127"/>
  <c r="F28" i="127"/>
  <c r="H23" i="127"/>
  <c r="H25" i="127"/>
  <c r="C35" i="127"/>
  <c r="C80" i="127" s="1"/>
  <c r="H11" i="127"/>
  <c r="H13" i="127"/>
  <c r="D68" i="131"/>
  <c r="G66" i="131"/>
  <c r="C68" i="131"/>
  <c r="C78" i="131" s="1"/>
  <c r="G53" i="131"/>
  <c r="G55" i="131"/>
  <c r="H42" i="131"/>
  <c r="H40" i="131"/>
  <c r="H41" i="131"/>
  <c r="F29" i="131"/>
  <c r="F31" i="131"/>
  <c r="G64" i="125"/>
  <c r="G10" i="125"/>
  <c r="G12" i="125"/>
  <c r="G54" i="126"/>
  <c r="F46" i="126"/>
  <c r="F48" i="126"/>
  <c r="F47" i="126"/>
  <c r="G29" i="126"/>
  <c r="F22" i="126"/>
  <c r="F24" i="126"/>
  <c r="F23" i="126"/>
  <c r="F10" i="126"/>
  <c r="F12" i="126"/>
  <c r="F11" i="126"/>
  <c r="F54" i="129"/>
  <c r="F56" i="129"/>
  <c r="F53" i="129"/>
  <c r="H47" i="129"/>
  <c r="H49" i="129"/>
  <c r="F39" i="129"/>
  <c r="F41" i="129"/>
  <c r="F40" i="129"/>
  <c r="G24" i="129"/>
  <c r="G23" i="129"/>
  <c r="E26" i="129"/>
  <c r="G10" i="129"/>
  <c r="G11" i="129"/>
  <c r="G13" i="129"/>
  <c r="E66" i="125"/>
  <c r="C81" i="125" s="1"/>
  <c r="G63" i="125"/>
  <c r="G65" i="125"/>
  <c r="D68" i="125"/>
  <c r="D78" i="125" s="1"/>
  <c r="G13" i="125"/>
  <c r="D35" i="125"/>
  <c r="D80" i="125" s="1"/>
  <c r="H11" i="125"/>
  <c r="H13" i="125"/>
  <c r="H19" i="131"/>
  <c r="H16" i="131"/>
  <c r="H23" i="125"/>
  <c r="H25" i="125"/>
  <c r="H47" i="125"/>
  <c r="H49" i="125"/>
  <c r="G66" i="125"/>
  <c r="H28" i="126"/>
  <c r="H30" i="126"/>
  <c r="F31" i="126"/>
  <c r="F30" i="126"/>
  <c r="F29" i="126"/>
  <c r="F28" i="126"/>
  <c r="E43" i="126"/>
  <c r="H40" i="126" s="1"/>
  <c r="H10" i="127"/>
  <c r="H12" i="127"/>
  <c r="F13" i="127"/>
  <c r="F12" i="127"/>
  <c r="F11" i="127"/>
  <c r="F10" i="127"/>
  <c r="E20" i="127"/>
  <c r="G19" i="127"/>
  <c r="G18" i="127"/>
  <c r="G17" i="127"/>
  <c r="G16" i="127"/>
  <c r="D78" i="127"/>
  <c r="D70" i="127"/>
  <c r="E43" i="127"/>
  <c r="G42" i="127"/>
  <c r="G41" i="127"/>
  <c r="G40" i="127"/>
  <c r="G39" i="127"/>
  <c r="H62" i="127"/>
  <c r="H64" i="127"/>
  <c r="F65" i="127"/>
  <c r="F64" i="127"/>
  <c r="F63" i="127"/>
  <c r="F62" i="127"/>
  <c r="C68" i="127"/>
  <c r="E68" i="127" s="1"/>
  <c r="F66" i="127"/>
  <c r="D79" i="127"/>
  <c r="C33" i="128"/>
  <c r="H17" i="128"/>
  <c r="H19" i="128"/>
  <c r="E26" i="128"/>
  <c r="G25" i="128"/>
  <c r="G24" i="128"/>
  <c r="G23" i="128"/>
  <c r="G22" i="128"/>
  <c r="D33" i="128"/>
  <c r="H23" i="129"/>
  <c r="H25" i="129"/>
  <c r="E32" i="129"/>
  <c r="G31" i="129"/>
  <c r="G30" i="129"/>
  <c r="G29" i="129"/>
  <c r="G28" i="129"/>
  <c r="H46" i="129"/>
  <c r="H48" i="129"/>
  <c r="F49" i="129"/>
  <c r="F48" i="129"/>
  <c r="F47" i="129"/>
  <c r="F46" i="129"/>
  <c r="E14" i="130"/>
  <c r="G13" i="130"/>
  <c r="G12" i="130"/>
  <c r="G11" i="130"/>
  <c r="G10" i="130"/>
  <c r="D33" i="130"/>
  <c r="H28" i="130"/>
  <c r="H30" i="130"/>
  <c r="F31" i="130"/>
  <c r="F30" i="130"/>
  <c r="F29" i="130"/>
  <c r="F28" i="130"/>
  <c r="H39" i="130"/>
  <c r="H41" i="130"/>
  <c r="C78" i="130"/>
  <c r="C70" i="130"/>
  <c r="C74" i="130" s="1"/>
  <c r="C93" i="130" s="1"/>
  <c r="F42" i="130"/>
  <c r="F41" i="130"/>
  <c r="F40" i="130"/>
  <c r="F39" i="130"/>
  <c r="C79" i="130"/>
  <c r="H11" i="131"/>
  <c r="H13" i="131"/>
  <c r="E57" i="131"/>
  <c r="H30" i="132"/>
  <c r="H10" i="125"/>
  <c r="H12" i="125"/>
  <c r="F13" i="125"/>
  <c r="F12" i="125"/>
  <c r="F11" i="125"/>
  <c r="F10" i="125"/>
  <c r="E20" i="125"/>
  <c r="G19" i="125"/>
  <c r="G18" i="125"/>
  <c r="G17" i="125"/>
  <c r="G16" i="125"/>
  <c r="E43" i="125"/>
  <c r="G42" i="125"/>
  <c r="G41" i="125"/>
  <c r="G40" i="125"/>
  <c r="G39" i="125"/>
  <c r="C68" i="125"/>
  <c r="F65" i="125"/>
  <c r="F64" i="125"/>
  <c r="F63" i="125"/>
  <c r="F62" i="125"/>
  <c r="C33" i="126"/>
  <c r="H17" i="126"/>
  <c r="H19" i="126"/>
  <c r="H54" i="126"/>
  <c r="H56" i="126"/>
  <c r="D68" i="126"/>
  <c r="E68" i="126" s="1"/>
  <c r="E66" i="126"/>
  <c r="G65" i="126"/>
  <c r="G64" i="126"/>
  <c r="G63" i="126"/>
  <c r="G62" i="126"/>
  <c r="D33" i="127"/>
  <c r="D83" i="127" s="1"/>
  <c r="H22" i="127"/>
  <c r="H24" i="127"/>
  <c r="F25" i="127"/>
  <c r="F24" i="127"/>
  <c r="F23" i="127"/>
  <c r="F22" i="127"/>
  <c r="E32" i="127"/>
  <c r="G31" i="127"/>
  <c r="G30" i="127"/>
  <c r="G29" i="127"/>
  <c r="G28" i="127"/>
  <c r="H46" i="127"/>
  <c r="H48" i="127"/>
  <c r="F49" i="127"/>
  <c r="F48" i="127"/>
  <c r="F47" i="127"/>
  <c r="F46" i="127"/>
  <c r="E57" i="127"/>
  <c r="G56" i="127"/>
  <c r="G55" i="127"/>
  <c r="G54" i="127"/>
  <c r="G53" i="127"/>
  <c r="H53" i="128"/>
  <c r="H55" i="128"/>
  <c r="F56" i="128"/>
  <c r="F55" i="128"/>
  <c r="F54" i="128"/>
  <c r="F53" i="128"/>
  <c r="E66" i="128"/>
  <c r="G65" i="128"/>
  <c r="G64" i="128"/>
  <c r="G63" i="128"/>
  <c r="G62" i="128"/>
  <c r="D68" i="128"/>
  <c r="G66" i="128"/>
  <c r="C81" i="128"/>
  <c r="D33" i="129"/>
  <c r="E14" i="132"/>
  <c r="G13" i="132"/>
  <c r="G12" i="132"/>
  <c r="G11" i="132"/>
  <c r="G10" i="132"/>
  <c r="D33" i="132"/>
  <c r="H25" i="132"/>
  <c r="H22" i="125"/>
  <c r="H24" i="125"/>
  <c r="F25" i="125"/>
  <c r="F24" i="125"/>
  <c r="F23" i="125"/>
  <c r="F22" i="125"/>
  <c r="E32" i="125"/>
  <c r="G31" i="125"/>
  <c r="G30" i="125"/>
  <c r="G29" i="125"/>
  <c r="G28" i="125"/>
  <c r="H46" i="125"/>
  <c r="H48" i="125"/>
  <c r="F49" i="125"/>
  <c r="F48" i="125"/>
  <c r="F47" i="125"/>
  <c r="F46" i="125"/>
  <c r="E57" i="125"/>
  <c r="G56" i="125"/>
  <c r="G55" i="125"/>
  <c r="G54" i="125"/>
  <c r="G53" i="125"/>
  <c r="D83" i="125"/>
  <c r="E14" i="126"/>
  <c r="G13" i="126"/>
  <c r="G12" i="126"/>
  <c r="G11" i="126"/>
  <c r="G10" i="126"/>
  <c r="H41" i="126"/>
  <c r="C78" i="126"/>
  <c r="C70" i="126"/>
  <c r="C74" i="126" s="1"/>
  <c r="C93" i="126" s="1"/>
  <c r="F42" i="126"/>
  <c r="F41" i="126"/>
  <c r="F40" i="126"/>
  <c r="F39" i="126"/>
  <c r="E50" i="126"/>
  <c r="G49" i="126"/>
  <c r="G48" i="126"/>
  <c r="G47" i="126"/>
  <c r="G46" i="126"/>
  <c r="H16" i="128"/>
  <c r="H18" i="128"/>
  <c r="F19" i="128"/>
  <c r="F18" i="128"/>
  <c r="F17" i="128"/>
  <c r="F16" i="128"/>
  <c r="H22" i="129"/>
  <c r="H24" i="129"/>
  <c r="F25" i="129"/>
  <c r="F24" i="129"/>
  <c r="F23" i="129"/>
  <c r="F22" i="129"/>
  <c r="E57" i="129"/>
  <c r="G56" i="129"/>
  <c r="G55" i="129"/>
  <c r="G54" i="129"/>
  <c r="G53" i="129"/>
  <c r="E78" i="130"/>
  <c r="E50" i="130"/>
  <c r="G49" i="130"/>
  <c r="G48" i="130"/>
  <c r="G47" i="130"/>
  <c r="G46" i="130"/>
  <c r="H10" i="131"/>
  <c r="H12" i="131"/>
  <c r="C33" i="131"/>
  <c r="F66" i="131" s="1"/>
  <c r="F13" i="131"/>
  <c r="F12" i="131"/>
  <c r="F11" i="131"/>
  <c r="F10" i="131"/>
  <c r="F53" i="131"/>
  <c r="F55" i="131"/>
  <c r="F56" i="131"/>
  <c r="E68" i="131"/>
  <c r="D70" i="131"/>
  <c r="D78" i="131"/>
  <c r="H23" i="132"/>
  <c r="H31" i="132"/>
  <c r="G30" i="132"/>
  <c r="E32" i="132"/>
  <c r="G29" i="132"/>
  <c r="G28" i="132"/>
  <c r="E20" i="133"/>
  <c r="G19" i="133"/>
  <c r="G18" i="133"/>
  <c r="G17" i="133"/>
  <c r="G16" i="133"/>
  <c r="C33" i="125"/>
  <c r="C78" i="125"/>
  <c r="H16" i="126"/>
  <c r="H18" i="126"/>
  <c r="F19" i="126"/>
  <c r="F18" i="126"/>
  <c r="F17" i="126"/>
  <c r="F16" i="126"/>
  <c r="E26" i="126"/>
  <c r="G25" i="126"/>
  <c r="G24" i="126"/>
  <c r="G23" i="126"/>
  <c r="G22" i="126"/>
  <c r="D33" i="126"/>
  <c r="D83" i="126" s="1"/>
  <c r="H53" i="126"/>
  <c r="H55" i="126"/>
  <c r="F56" i="126"/>
  <c r="F55" i="126"/>
  <c r="F54" i="126"/>
  <c r="F53" i="126"/>
  <c r="C79" i="126"/>
  <c r="C83" i="128"/>
  <c r="D83" i="129"/>
  <c r="H18" i="131"/>
  <c r="F19" i="131"/>
  <c r="F18" i="131"/>
  <c r="F17" i="131"/>
  <c r="D35" i="131"/>
  <c r="H55" i="131"/>
  <c r="E66" i="132"/>
  <c r="C81" i="132" s="1"/>
  <c r="G65" i="132"/>
  <c r="G64" i="132"/>
  <c r="G63" i="132"/>
  <c r="G62" i="132"/>
  <c r="G66" i="132"/>
  <c r="D68" i="132"/>
  <c r="E68" i="133"/>
  <c r="D79" i="126"/>
  <c r="H30" i="128"/>
  <c r="F31" i="128"/>
  <c r="F30" i="128"/>
  <c r="F29" i="128"/>
  <c r="F28" i="128"/>
  <c r="H40" i="128"/>
  <c r="E43" i="128"/>
  <c r="F13" i="129"/>
  <c r="F12" i="129"/>
  <c r="F11" i="129"/>
  <c r="F10" i="129"/>
  <c r="E20" i="129"/>
  <c r="G19" i="129"/>
  <c r="G18" i="129"/>
  <c r="G17" i="129"/>
  <c r="G16" i="129"/>
  <c r="D78" i="129"/>
  <c r="D70" i="129"/>
  <c r="E43" i="129"/>
  <c r="G42" i="129"/>
  <c r="G41" i="129"/>
  <c r="G40" i="129"/>
  <c r="G39" i="129"/>
  <c r="H62" i="129"/>
  <c r="C68" i="129"/>
  <c r="C78" i="129" s="1"/>
  <c r="F65" i="129"/>
  <c r="F64" i="129"/>
  <c r="F63" i="129"/>
  <c r="F62" i="129"/>
  <c r="D79" i="129"/>
  <c r="C33" i="130"/>
  <c r="C83" i="130" s="1"/>
  <c r="D68" i="130"/>
  <c r="E68" i="130" s="1"/>
  <c r="G66" i="130"/>
  <c r="E66" i="130"/>
  <c r="G65" i="130"/>
  <c r="G64" i="130"/>
  <c r="G63" i="130"/>
  <c r="G62" i="130"/>
  <c r="F48" i="131"/>
  <c r="F46" i="131"/>
  <c r="H22" i="132"/>
  <c r="H53" i="132"/>
  <c r="F55" i="132"/>
  <c r="F56" i="132"/>
  <c r="F53" i="132"/>
  <c r="F13" i="133"/>
  <c r="F12" i="133"/>
  <c r="F11" i="133"/>
  <c r="F10" i="133"/>
  <c r="H23" i="133"/>
  <c r="H56" i="133"/>
  <c r="H55" i="133"/>
  <c r="H54" i="133"/>
  <c r="H53" i="133"/>
  <c r="C35" i="133"/>
  <c r="C80" i="133" s="1"/>
  <c r="G49" i="133"/>
  <c r="G46" i="133"/>
  <c r="E50" i="133"/>
  <c r="H46" i="133" s="1"/>
  <c r="G66" i="133"/>
  <c r="G65" i="133"/>
  <c r="E66" i="133"/>
  <c r="C81" i="133" s="1"/>
  <c r="G62" i="133"/>
  <c r="C83" i="127"/>
  <c r="C81" i="127"/>
  <c r="E14" i="128"/>
  <c r="G13" i="128"/>
  <c r="G12" i="128"/>
  <c r="G11" i="128"/>
  <c r="G10" i="128"/>
  <c r="H39" i="128"/>
  <c r="C78" i="128"/>
  <c r="C70" i="128"/>
  <c r="C74" i="128" s="1"/>
  <c r="C93" i="128" s="1"/>
  <c r="F42" i="128"/>
  <c r="F41" i="128"/>
  <c r="F40" i="128"/>
  <c r="F39" i="128"/>
  <c r="E50" i="128"/>
  <c r="G49" i="128"/>
  <c r="G48" i="128"/>
  <c r="G47" i="128"/>
  <c r="G46" i="128"/>
  <c r="D78" i="128"/>
  <c r="H13" i="129"/>
  <c r="E14" i="129"/>
  <c r="H10" i="129" s="1"/>
  <c r="C33" i="129"/>
  <c r="H65" i="129"/>
  <c r="E66" i="129"/>
  <c r="H63" i="129" s="1"/>
  <c r="F19" i="130"/>
  <c r="F18" i="130"/>
  <c r="F17" i="130"/>
  <c r="F16" i="130"/>
  <c r="E26" i="130"/>
  <c r="G25" i="130"/>
  <c r="G24" i="130"/>
  <c r="G23" i="130"/>
  <c r="G22" i="130"/>
  <c r="D83" i="130"/>
  <c r="H55" i="130"/>
  <c r="F56" i="130"/>
  <c r="F55" i="130"/>
  <c r="F54" i="130"/>
  <c r="F53" i="130"/>
  <c r="H17" i="131"/>
  <c r="E26" i="131"/>
  <c r="H22" i="131" s="1"/>
  <c r="G25" i="131"/>
  <c r="G24" i="131"/>
  <c r="G23" i="131"/>
  <c r="G22" i="131"/>
  <c r="E32" i="131"/>
  <c r="H29" i="131" s="1"/>
  <c r="G28" i="131"/>
  <c r="G30" i="131"/>
  <c r="D83" i="131"/>
  <c r="H53" i="131"/>
  <c r="E66" i="131"/>
  <c r="G65" i="131"/>
  <c r="G64" i="131"/>
  <c r="G63" i="131"/>
  <c r="G62" i="131"/>
  <c r="H18" i="132"/>
  <c r="F25" i="132"/>
  <c r="F22" i="132"/>
  <c r="F23" i="132"/>
  <c r="D79" i="132"/>
  <c r="F46" i="132"/>
  <c r="F48" i="132"/>
  <c r="F47" i="132"/>
  <c r="E57" i="132"/>
  <c r="H56" i="132" s="1"/>
  <c r="C79" i="132"/>
  <c r="E14" i="133"/>
  <c r="H11" i="133" s="1"/>
  <c r="D83" i="128"/>
  <c r="D79" i="130"/>
  <c r="C79" i="131"/>
  <c r="F42" i="131"/>
  <c r="F41" i="131"/>
  <c r="F40" i="131"/>
  <c r="F39" i="131"/>
  <c r="E50" i="131"/>
  <c r="G49" i="131"/>
  <c r="G48" i="131"/>
  <c r="G47" i="131"/>
  <c r="G46" i="131"/>
  <c r="H54" i="131"/>
  <c r="F65" i="131"/>
  <c r="C70" i="131"/>
  <c r="C74" i="131" s="1"/>
  <c r="C93" i="131" s="1"/>
  <c r="C83" i="131"/>
  <c r="E26" i="132"/>
  <c r="H24" i="132" s="1"/>
  <c r="G25" i="132"/>
  <c r="G24" i="132"/>
  <c r="G23" i="132"/>
  <c r="G22" i="132"/>
  <c r="H29" i="132"/>
  <c r="G22" i="133"/>
  <c r="H24" i="133"/>
  <c r="G25" i="133"/>
  <c r="H49" i="133"/>
  <c r="H64" i="133"/>
  <c r="C68" i="133"/>
  <c r="C78" i="133" s="1"/>
  <c r="F66" i="133"/>
  <c r="F64" i="133"/>
  <c r="H56" i="131"/>
  <c r="H17" i="132"/>
  <c r="F19" i="132"/>
  <c r="F18" i="132"/>
  <c r="F17" i="132"/>
  <c r="F16" i="132"/>
  <c r="C68" i="132"/>
  <c r="F65" i="132"/>
  <c r="H25" i="133"/>
  <c r="C83" i="133"/>
  <c r="C79" i="133"/>
  <c r="F39" i="133"/>
  <c r="H62" i="133"/>
  <c r="C70" i="133"/>
  <c r="C74" i="133" s="1"/>
  <c r="C93" i="133" s="1"/>
  <c r="C82" i="133"/>
  <c r="D82" i="131"/>
  <c r="D79" i="131"/>
  <c r="C33" i="132"/>
  <c r="H28" i="132"/>
  <c r="C78" i="132"/>
  <c r="C70" i="132"/>
  <c r="C74" i="132" s="1"/>
  <c r="C93" i="132" s="1"/>
  <c r="F42" i="132"/>
  <c r="F41" i="132"/>
  <c r="F40" i="132"/>
  <c r="F39" i="132"/>
  <c r="E50" i="132"/>
  <c r="H46" i="132" s="1"/>
  <c r="G49" i="132"/>
  <c r="G48" i="132"/>
  <c r="G47" i="132"/>
  <c r="G46" i="132"/>
  <c r="H54" i="132"/>
  <c r="D33" i="133"/>
  <c r="H22" i="133"/>
  <c r="D78" i="133"/>
  <c r="D70" i="133"/>
  <c r="E43" i="133"/>
  <c r="H40" i="133" s="1"/>
  <c r="G42" i="133"/>
  <c r="G41" i="133"/>
  <c r="G40" i="133"/>
  <c r="G39" i="133"/>
  <c r="H47" i="133"/>
  <c r="D83" i="133"/>
  <c r="H63" i="116"/>
  <c r="H48" i="116"/>
  <c r="H10" i="118"/>
  <c r="H56" i="118"/>
  <c r="H53" i="118"/>
  <c r="H13" i="116"/>
  <c r="H12" i="116"/>
  <c r="H11" i="116"/>
  <c r="H10" i="116"/>
  <c r="D35" i="118"/>
  <c r="F19" i="116"/>
  <c r="F18" i="116"/>
  <c r="F17" i="116"/>
  <c r="F16" i="116"/>
  <c r="E26" i="116"/>
  <c r="G25" i="116"/>
  <c r="G24" i="116"/>
  <c r="G23" i="116"/>
  <c r="G22" i="116"/>
  <c r="H29" i="116"/>
  <c r="G31" i="116"/>
  <c r="D33" i="116"/>
  <c r="H55" i="116"/>
  <c r="F56" i="116"/>
  <c r="E57" i="116"/>
  <c r="E66" i="116"/>
  <c r="G65" i="116"/>
  <c r="G64" i="116"/>
  <c r="G63" i="116"/>
  <c r="G62" i="116"/>
  <c r="D70" i="116"/>
  <c r="C79" i="116"/>
  <c r="C81" i="116"/>
  <c r="F13" i="117"/>
  <c r="F12" i="117"/>
  <c r="F11" i="117"/>
  <c r="F10" i="117"/>
  <c r="G48" i="117"/>
  <c r="E50" i="117"/>
  <c r="H47" i="117" s="1"/>
  <c r="G46" i="117"/>
  <c r="C81" i="117"/>
  <c r="G64" i="117"/>
  <c r="D68" i="117"/>
  <c r="E68" i="117" s="1"/>
  <c r="E66" i="117"/>
  <c r="G62" i="117"/>
  <c r="H16" i="118"/>
  <c r="F19" i="118"/>
  <c r="H41" i="118"/>
  <c r="F39" i="118"/>
  <c r="C70" i="118"/>
  <c r="C74" i="118" s="1"/>
  <c r="C93" i="118" s="1"/>
  <c r="F41" i="118"/>
  <c r="E50" i="118"/>
  <c r="G49" i="118"/>
  <c r="G48" i="118"/>
  <c r="G47" i="118"/>
  <c r="G46" i="118"/>
  <c r="H54" i="118"/>
  <c r="C78" i="118"/>
  <c r="F31" i="120"/>
  <c r="F30" i="120"/>
  <c r="F29" i="120"/>
  <c r="F28" i="120"/>
  <c r="E32" i="120"/>
  <c r="E50" i="120"/>
  <c r="G49" i="120"/>
  <c r="G48" i="120"/>
  <c r="G47" i="120"/>
  <c r="G46" i="120"/>
  <c r="F31" i="121"/>
  <c r="F28" i="121"/>
  <c r="H46" i="121"/>
  <c r="H64" i="122"/>
  <c r="C33" i="116"/>
  <c r="H28" i="116"/>
  <c r="G30" i="116"/>
  <c r="C78" i="116"/>
  <c r="C70" i="116"/>
  <c r="C74" i="116" s="1"/>
  <c r="C93" i="116" s="1"/>
  <c r="F42" i="116"/>
  <c r="F41" i="116"/>
  <c r="F40" i="116"/>
  <c r="F39" i="116"/>
  <c r="F46" i="116"/>
  <c r="E50" i="116"/>
  <c r="H47" i="116" s="1"/>
  <c r="G49" i="116"/>
  <c r="G48" i="116"/>
  <c r="G47" i="116"/>
  <c r="G46" i="116"/>
  <c r="H54" i="116"/>
  <c r="F55" i="116"/>
  <c r="F65" i="116"/>
  <c r="F66" i="116"/>
  <c r="D33" i="117"/>
  <c r="F23" i="117"/>
  <c r="E26" i="117"/>
  <c r="H25" i="117" s="1"/>
  <c r="H28" i="117"/>
  <c r="H29" i="117"/>
  <c r="H30" i="117"/>
  <c r="C33" i="117"/>
  <c r="D70" i="117"/>
  <c r="E43" i="117"/>
  <c r="G42" i="117"/>
  <c r="G41" i="117"/>
  <c r="G40" i="117"/>
  <c r="G39" i="117"/>
  <c r="D79" i="117"/>
  <c r="H49" i="117"/>
  <c r="H65" i="117"/>
  <c r="F11" i="118"/>
  <c r="H18" i="118"/>
  <c r="F31" i="118"/>
  <c r="F30" i="118"/>
  <c r="F29" i="118"/>
  <c r="F28" i="118"/>
  <c r="D68" i="118"/>
  <c r="G66" i="118"/>
  <c r="E66" i="118"/>
  <c r="G65" i="118"/>
  <c r="G64" i="118"/>
  <c r="G63" i="118"/>
  <c r="G62" i="118"/>
  <c r="C79" i="118"/>
  <c r="H41" i="119"/>
  <c r="C33" i="121"/>
  <c r="F12" i="121"/>
  <c r="F13" i="121"/>
  <c r="F11" i="121"/>
  <c r="F10" i="121"/>
  <c r="H19" i="121"/>
  <c r="H18" i="121"/>
  <c r="H17" i="121"/>
  <c r="H16" i="121"/>
  <c r="F49" i="121"/>
  <c r="F48" i="121"/>
  <c r="F47" i="121"/>
  <c r="F46" i="121"/>
  <c r="E50" i="121"/>
  <c r="F55" i="121"/>
  <c r="F56" i="121"/>
  <c r="F54" i="121"/>
  <c r="F53" i="121"/>
  <c r="H62" i="121"/>
  <c r="F19" i="122"/>
  <c r="F18" i="122"/>
  <c r="F17" i="122"/>
  <c r="F16" i="122"/>
  <c r="E20" i="122"/>
  <c r="F24" i="122"/>
  <c r="F25" i="122"/>
  <c r="F22" i="122"/>
  <c r="F23" i="122"/>
  <c r="G66" i="122"/>
  <c r="H40" i="122"/>
  <c r="H12" i="123"/>
  <c r="H28" i="123"/>
  <c r="H31" i="116"/>
  <c r="H53" i="116"/>
  <c r="D78" i="116"/>
  <c r="H46" i="117"/>
  <c r="F10" i="118"/>
  <c r="C33" i="118"/>
  <c r="C83" i="118" s="1"/>
  <c r="F12" i="118"/>
  <c r="F18" i="118"/>
  <c r="F16" i="118"/>
  <c r="E26" i="118"/>
  <c r="G25" i="118"/>
  <c r="G24" i="118"/>
  <c r="G23" i="118"/>
  <c r="G22" i="118"/>
  <c r="H19" i="119"/>
  <c r="H18" i="119"/>
  <c r="H17" i="119"/>
  <c r="H16" i="119"/>
  <c r="H42" i="119"/>
  <c r="F13" i="120"/>
  <c r="F10" i="120"/>
  <c r="D35" i="120"/>
  <c r="C33" i="120"/>
  <c r="H28" i="121"/>
  <c r="D35" i="121"/>
  <c r="E33" i="121"/>
  <c r="H47" i="121"/>
  <c r="F65" i="121"/>
  <c r="F64" i="121"/>
  <c r="F63" i="121"/>
  <c r="F62" i="121"/>
  <c r="F66" i="121"/>
  <c r="C68" i="121"/>
  <c r="C70" i="121" s="1"/>
  <c r="E66" i="121"/>
  <c r="H65" i="121" s="1"/>
  <c r="H17" i="122"/>
  <c r="F42" i="122"/>
  <c r="F41" i="122"/>
  <c r="F40" i="122"/>
  <c r="F39" i="122"/>
  <c r="H63" i="122"/>
  <c r="C82" i="124"/>
  <c r="C80" i="124"/>
  <c r="G10" i="116"/>
  <c r="G11" i="116"/>
  <c r="G12" i="116"/>
  <c r="G13" i="116"/>
  <c r="H19" i="116"/>
  <c r="G28" i="116"/>
  <c r="H30" i="116"/>
  <c r="H56" i="116"/>
  <c r="C83" i="116"/>
  <c r="G22" i="117"/>
  <c r="H41" i="117"/>
  <c r="H56" i="117"/>
  <c r="H55" i="117"/>
  <c r="H54" i="117"/>
  <c r="H53" i="117"/>
  <c r="F17" i="118"/>
  <c r="H39" i="118"/>
  <c r="F42" i="118"/>
  <c r="F56" i="118"/>
  <c r="F55" i="118"/>
  <c r="F54" i="118"/>
  <c r="F53" i="118"/>
  <c r="H13" i="119"/>
  <c r="D33" i="119"/>
  <c r="E14" i="119"/>
  <c r="H11" i="119" s="1"/>
  <c r="G10" i="119"/>
  <c r="G12" i="119"/>
  <c r="F25" i="119"/>
  <c r="F24" i="119"/>
  <c r="F23" i="119"/>
  <c r="F22" i="119"/>
  <c r="H31" i="119"/>
  <c r="H30" i="119"/>
  <c r="H29" i="119"/>
  <c r="H28" i="119"/>
  <c r="C78" i="119"/>
  <c r="F41" i="119"/>
  <c r="C70" i="119"/>
  <c r="C74" i="119" s="1"/>
  <c r="C93" i="119" s="1"/>
  <c r="F42" i="119"/>
  <c r="F39" i="119"/>
  <c r="E68" i="119"/>
  <c r="H10" i="121"/>
  <c r="D74" i="121"/>
  <c r="D77" i="121" s="1"/>
  <c r="C83" i="121"/>
  <c r="D35" i="122"/>
  <c r="E20" i="117"/>
  <c r="G19" i="117"/>
  <c r="G18" i="117"/>
  <c r="G17" i="117"/>
  <c r="G16" i="117"/>
  <c r="C83" i="117"/>
  <c r="H48" i="117"/>
  <c r="H64" i="117"/>
  <c r="H19" i="118"/>
  <c r="H40" i="118"/>
  <c r="G42" i="118"/>
  <c r="H10" i="119"/>
  <c r="C33" i="119"/>
  <c r="C83" i="119" s="1"/>
  <c r="D78" i="119"/>
  <c r="D70" i="119"/>
  <c r="E43" i="119"/>
  <c r="G42" i="119"/>
  <c r="G41" i="119"/>
  <c r="G40" i="119"/>
  <c r="G39" i="119"/>
  <c r="D79" i="119"/>
  <c r="E57" i="119"/>
  <c r="G56" i="119"/>
  <c r="G55" i="119"/>
  <c r="G54" i="119"/>
  <c r="G53" i="119"/>
  <c r="H64" i="119"/>
  <c r="F65" i="119"/>
  <c r="G17" i="120"/>
  <c r="C83" i="120"/>
  <c r="C79" i="120"/>
  <c r="F42" i="120"/>
  <c r="F39" i="120"/>
  <c r="D68" i="120"/>
  <c r="E68" i="120" s="1"/>
  <c r="G66" i="120"/>
  <c r="E66" i="120"/>
  <c r="C81" i="120" s="1"/>
  <c r="G65" i="120"/>
  <c r="G64" i="120"/>
  <c r="G63" i="120"/>
  <c r="G62" i="120"/>
  <c r="C70" i="120"/>
  <c r="C74" i="120" s="1"/>
  <c r="C93" i="120" s="1"/>
  <c r="G13" i="121"/>
  <c r="E14" i="121"/>
  <c r="G10" i="121"/>
  <c r="E57" i="121"/>
  <c r="G56" i="121"/>
  <c r="G55" i="121"/>
  <c r="G54" i="121"/>
  <c r="G53" i="121"/>
  <c r="D83" i="121"/>
  <c r="D79" i="121"/>
  <c r="H25" i="122"/>
  <c r="G19" i="123"/>
  <c r="G16" i="123"/>
  <c r="G17" i="123"/>
  <c r="D33" i="123"/>
  <c r="G66" i="123" s="1"/>
  <c r="D33" i="124"/>
  <c r="E20" i="124"/>
  <c r="G16" i="124"/>
  <c r="G18" i="124"/>
  <c r="G19" i="124"/>
  <c r="H63" i="124"/>
  <c r="D70" i="124"/>
  <c r="H62" i="117"/>
  <c r="C68" i="117"/>
  <c r="F66" i="117"/>
  <c r="C70" i="117"/>
  <c r="C74" i="117" s="1"/>
  <c r="C93" i="117" s="1"/>
  <c r="E14" i="118"/>
  <c r="H11" i="118" s="1"/>
  <c r="G13" i="118"/>
  <c r="G12" i="118"/>
  <c r="G11" i="118"/>
  <c r="G10" i="118"/>
  <c r="H17" i="118"/>
  <c r="H42" i="118"/>
  <c r="D83" i="118"/>
  <c r="D78" i="118"/>
  <c r="H12" i="119"/>
  <c r="E26" i="119"/>
  <c r="C68" i="119"/>
  <c r="C79" i="119" s="1"/>
  <c r="F66" i="119"/>
  <c r="F62" i="119"/>
  <c r="H11" i="120"/>
  <c r="G18" i="120"/>
  <c r="G19" i="120"/>
  <c r="H13" i="121"/>
  <c r="H29" i="121"/>
  <c r="E83" i="121"/>
  <c r="H56" i="121"/>
  <c r="D78" i="121"/>
  <c r="E26" i="122"/>
  <c r="G25" i="122"/>
  <c r="G24" i="122"/>
  <c r="G23" i="122"/>
  <c r="G22" i="122"/>
  <c r="H10" i="123"/>
  <c r="F31" i="123"/>
  <c r="F30" i="123"/>
  <c r="F29" i="123"/>
  <c r="F28" i="123"/>
  <c r="E32" i="123"/>
  <c r="H29" i="123" s="1"/>
  <c r="D83" i="124"/>
  <c r="D79" i="124"/>
  <c r="E43" i="124"/>
  <c r="G42" i="124"/>
  <c r="G41" i="124"/>
  <c r="G40" i="124"/>
  <c r="G39" i="124"/>
  <c r="E14" i="120"/>
  <c r="G13" i="120"/>
  <c r="G12" i="120"/>
  <c r="G11" i="120"/>
  <c r="G10" i="120"/>
  <c r="H17" i="120"/>
  <c r="H42" i="120"/>
  <c r="D83" i="120"/>
  <c r="H12" i="121"/>
  <c r="F25" i="121"/>
  <c r="F24" i="121"/>
  <c r="F23" i="121"/>
  <c r="F22" i="121"/>
  <c r="E32" i="121"/>
  <c r="G31" i="121"/>
  <c r="G30" i="121"/>
  <c r="G29" i="121"/>
  <c r="G28" i="121"/>
  <c r="C33" i="122"/>
  <c r="H28" i="122"/>
  <c r="E43" i="122"/>
  <c r="G42" i="122"/>
  <c r="H47" i="122"/>
  <c r="C81" i="122"/>
  <c r="G64" i="122"/>
  <c r="D68" i="122"/>
  <c r="D83" i="122"/>
  <c r="H40" i="123"/>
  <c r="F11" i="124"/>
  <c r="E14" i="124"/>
  <c r="G10" i="124"/>
  <c r="H62" i="124"/>
  <c r="H49" i="119"/>
  <c r="H65" i="119"/>
  <c r="C81" i="119"/>
  <c r="H16" i="120"/>
  <c r="G39" i="120"/>
  <c r="H41" i="120"/>
  <c r="E43" i="120"/>
  <c r="F56" i="120"/>
  <c r="F55" i="120"/>
  <c r="F54" i="120"/>
  <c r="F53" i="120"/>
  <c r="H11" i="121"/>
  <c r="H31" i="122"/>
  <c r="G39" i="122"/>
  <c r="H49" i="122"/>
  <c r="G63" i="122"/>
  <c r="E66" i="122"/>
  <c r="H11" i="123"/>
  <c r="H18" i="123"/>
  <c r="F18" i="123"/>
  <c r="C33" i="123"/>
  <c r="C83" i="123" s="1"/>
  <c r="E50" i="123"/>
  <c r="G49" i="123"/>
  <c r="G48" i="123"/>
  <c r="G47" i="123"/>
  <c r="G46" i="123"/>
  <c r="F56" i="123"/>
  <c r="F55" i="123"/>
  <c r="F54" i="123"/>
  <c r="F53" i="123"/>
  <c r="C70" i="123"/>
  <c r="C74" i="123" s="1"/>
  <c r="C93" i="123" s="1"/>
  <c r="H10" i="124"/>
  <c r="G11" i="124"/>
  <c r="H13" i="124"/>
  <c r="F29" i="124"/>
  <c r="E50" i="124"/>
  <c r="H47" i="124" s="1"/>
  <c r="F54" i="124"/>
  <c r="E57" i="124"/>
  <c r="H53" i="124" s="1"/>
  <c r="G56" i="124"/>
  <c r="G55" i="124"/>
  <c r="G54" i="124"/>
  <c r="G53" i="124"/>
  <c r="D68" i="123"/>
  <c r="E66" i="123"/>
  <c r="G65" i="123"/>
  <c r="G64" i="123"/>
  <c r="G63" i="123"/>
  <c r="G62" i="123"/>
  <c r="H11" i="124"/>
  <c r="F49" i="124"/>
  <c r="F48" i="124"/>
  <c r="F47" i="124"/>
  <c r="F46" i="124"/>
  <c r="F65" i="124"/>
  <c r="F64" i="124"/>
  <c r="F63" i="124"/>
  <c r="F62" i="124"/>
  <c r="C68" i="124"/>
  <c r="C79" i="124" s="1"/>
  <c r="E66" i="124"/>
  <c r="H46" i="122"/>
  <c r="H62" i="122"/>
  <c r="C68" i="122"/>
  <c r="C78" i="122" s="1"/>
  <c r="F66" i="122"/>
  <c r="E14" i="123"/>
  <c r="H13" i="123" s="1"/>
  <c r="G13" i="123"/>
  <c r="G12" i="123"/>
  <c r="G11" i="123"/>
  <c r="G10" i="123"/>
  <c r="H17" i="123"/>
  <c r="H42" i="123"/>
  <c r="D78" i="123"/>
  <c r="H12" i="124"/>
  <c r="F25" i="124"/>
  <c r="F24" i="124"/>
  <c r="F23" i="124"/>
  <c r="F22" i="124"/>
  <c r="E32" i="124"/>
  <c r="H31" i="124" s="1"/>
  <c r="G31" i="124"/>
  <c r="G30" i="124"/>
  <c r="G29" i="124"/>
  <c r="G28" i="124"/>
  <c r="G31" i="107"/>
  <c r="E32" i="107"/>
  <c r="G28" i="107"/>
  <c r="F56" i="107"/>
  <c r="F53" i="107"/>
  <c r="H64" i="107"/>
  <c r="D33" i="108"/>
  <c r="H17" i="108"/>
  <c r="H46" i="108"/>
  <c r="E57" i="108"/>
  <c r="G56" i="108"/>
  <c r="G55" i="108"/>
  <c r="G54" i="108"/>
  <c r="G53" i="108"/>
  <c r="C68" i="108"/>
  <c r="F65" i="108"/>
  <c r="F62" i="108"/>
  <c r="C33" i="109"/>
  <c r="F12" i="109"/>
  <c r="F13" i="109"/>
  <c r="C78" i="109"/>
  <c r="E26" i="113"/>
  <c r="H22" i="113" s="1"/>
  <c r="G25" i="113"/>
  <c r="G24" i="113"/>
  <c r="G23" i="113"/>
  <c r="G22" i="113"/>
  <c r="D33" i="113"/>
  <c r="C35" i="107"/>
  <c r="H18" i="107"/>
  <c r="G30" i="107"/>
  <c r="C78" i="107"/>
  <c r="C70" i="107"/>
  <c r="C74" i="107" s="1"/>
  <c r="C93" i="107" s="1"/>
  <c r="F42" i="107"/>
  <c r="F41" i="107"/>
  <c r="F40" i="107"/>
  <c r="F39" i="107"/>
  <c r="C79" i="107"/>
  <c r="C83" i="107"/>
  <c r="E43" i="107"/>
  <c r="F54" i="107"/>
  <c r="E57" i="107"/>
  <c r="H54" i="107" s="1"/>
  <c r="F24" i="108"/>
  <c r="F25" i="108"/>
  <c r="G28" i="108"/>
  <c r="E32" i="108"/>
  <c r="H47" i="108"/>
  <c r="F49" i="108"/>
  <c r="F46" i="108"/>
  <c r="F63" i="108"/>
  <c r="H10" i="109"/>
  <c r="E33" i="109"/>
  <c r="D35" i="109"/>
  <c r="E50" i="109"/>
  <c r="G49" i="109"/>
  <c r="G48" i="109"/>
  <c r="G47" i="109"/>
  <c r="G46" i="109"/>
  <c r="D68" i="109"/>
  <c r="G66" i="109"/>
  <c r="E66" i="109"/>
  <c r="C81" i="109" s="1"/>
  <c r="G65" i="109"/>
  <c r="G64" i="109"/>
  <c r="G63" i="109"/>
  <c r="G62" i="109"/>
  <c r="F25" i="110"/>
  <c r="F24" i="110"/>
  <c r="F23" i="110"/>
  <c r="F22" i="110"/>
  <c r="H31" i="110"/>
  <c r="H30" i="110"/>
  <c r="H29" i="110"/>
  <c r="H28" i="110"/>
  <c r="H11" i="111"/>
  <c r="H42" i="112"/>
  <c r="H41" i="112"/>
  <c r="H40" i="112"/>
  <c r="H39" i="112"/>
  <c r="E93" i="112"/>
  <c r="F31" i="114"/>
  <c r="F30" i="114"/>
  <c r="F29" i="114"/>
  <c r="F28" i="114"/>
  <c r="E32" i="114"/>
  <c r="H19" i="115"/>
  <c r="H18" i="115"/>
  <c r="H17" i="115"/>
  <c r="H16" i="115"/>
  <c r="D33" i="107"/>
  <c r="E14" i="107"/>
  <c r="G13" i="107"/>
  <c r="G12" i="107"/>
  <c r="G11" i="107"/>
  <c r="G10" i="107"/>
  <c r="H31" i="107"/>
  <c r="E50" i="107"/>
  <c r="G49" i="107"/>
  <c r="G48" i="107"/>
  <c r="G47" i="107"/>
  <c r="G46" i="107"/>
  <c r="D83" i="107"/>
  <c r="D70" i="107"/>
  <c r="H18" i="108"/>
  <c r="G25" i="108"/>
  <c r="E26" i="108"/>
  <c r="H25" i="108" s="1"/>
  <c r="G22" i="108"/>
  <c r="F39" i="109"/>
  <c r="C70" i="109"/>
  <c r="C74" i="109" s="1"/>
  <c r="C93" i="109" s="1"/>
  <c r="F41" i="109"/>
  <c r="C83" i="109"/>
  <c r="C79" i="109"/>
  <c r="F42" i="109"/>
  <c r="H19" i="110"/>
  <c r="H18" i="110"/>
  <c r="H17" i="110"/>
  <c r="H16" i="110"/>
  <c r="H13" i="112"/>
  <c r="D68" i="114"/>
  <c r="E66" i="114"/>
  <c r="G65" i="114"/>
  <c r="G64" i="114"/>
  <c r="G63" i="114"/>
  <c r="G62" i="114"/>
  <c r="C81" i="114"/>
  <c r="D80" i="115"/>
  <c r="D74" i="115"/>
  <c r="D77" i="115" s="1"/>
  <c r="H28" i="107"/>
  <c r="G29" i="107"/>
  <c r="F30" i="107"/>
  <c r="F31" i="107"/>
  <c r="H39" i="107"/>
  <c r="H49" i="107"/>
  <c r="H53" i="107"/>
  <c r="F66" i="107"/>
  <c r="E68" i="107"/>
  <c r="H12" i="108"/>
  <c r="G24" i="108"/>
  <c r="D78" i="108"/>
  <c r="E43" i="108"/>
  <c r="H42" i="108" s="1"/>
  <c r="G42" i="108"/>
  <c r="G41" i="108"/>
  <c r="G40" i="108"/>
  <c r="G39" i="108"/>
  <c r="D79" i="108"/>
  <c r="F31" i="109"/>
  <c r="F30" i="109"/>
  <c r="F29" i="109"/>
  <c r="F28" i="109"/>
  <c r="E32" i="109"/>
  <c r="H55" i="109"/>
  <c r="D33" i="110"/>
  <c r="E14" i="110"/>
  <c r="H13" i="110" s="1"/>
  <c r="G10" i="110"/>
  <c r="G12" i="110"/>
  <c r="G13" i="110"/>
  <c r="H41" i="110"/>
  <c r="E43" i="111"/>
  <c r="G39" i="111"/>
  <c r="D78" i="111"/>
  <c r="G40" i="111"/>
  <c r="D70" i="111"/>
  <c r="D79" i="111"/>
  <c r="G42" i="111"/>
  <c r="D33" i="112"/>
  <c r="E20" i="112"/>
  <c r="G16" i="112"/>
  <c r="G18" i="112"/>
  <c r="G19" i="112"/>
  <c r="H28" i="115"/>
  <c r="C35" i="115"/>
  <c r="H30" i="107"/>
  <c r="H56" i="107"/>
  <c r="C33" i="108"/>
  <c r="H49" i="108"/>
  <c r="H65" i="108"/>
  <c r="H16" i="109"/>
  <c r="G39" i="109"/>
  <c r="E43" i="109"/>
  <c r="F56" i="109"/>
  <c r="F55" i="109"/>
  <c r="F54" i="109"/>
  <c r="F53" i="109"/>
  <c r="G22" i="110"/>
  <c r="C83" i="110"/>
  <c r="F41" i="110"/>
  <c r="H47" i="110"/>
  <c r="H62" i="110"/>
  <c r="F11" i="111"/>
  <c r="E14" i="111"/>
  <c r="G13" i="111"/>
  <c r="G12" i="111"/>
  <c r="G11" i="111"/>
  <c r="G10" i="111"/>
  <c r="H17" i="111"/>
  <c r="D33" i="111"/>
  <c r="D83" i="111" s="1"/>
  <c r="G47" i="111"/>
  <c r="D68" i="111"/>
  <c r="E68" i="111" s="1"/>
  <c r="G66" i="111"/>
  <c r="E66" i="111"/>
  <c r="G65" i="111"/>
  <c r="G64" i="111"/>
  <c r="G63" i="111"/>
  <c r="G62" i="111"/>
  <c r="G13" i="112"/>
  <c r="E14" i="112"/>
  <c r="G10" i="112"/>
  <c r="E57" i="112"/>
  <c r="E79" i="112" s="1"/>
  <c r="G56" i="112"/>
  <c r="G55" i="112"/>
  <c r="G54" i="112"/>
  <c r="G53" i="112"/>
  <c r="D83" i="112"/>
  <c r="D79" i="112"/>
  <c r="G19" i="114"/>
  <c r="G16" i="114"/>
  <c r="G17" i="114"/>
  <c r="D33" i="114"/>
  <c r="G66" i="114" s="1"/>
  <c r="F13" i="115"/>
  <c r="F11" i="115"/>
  <c r="D83" i="115"/>
  <c r="D79" i="115"/>
  <c r="F19" i="107"/>
  <c r="F18" i="107"/>
  <c r="F17" i="107"/>
  <c r="F16" i="107"/>
  <c r="E26" i="107"/>
  <c r="G25" i="107"/>
  <c r="G24" i="107"/>
  <c r="G23" i="107"/>
  <c r="G22" i="107"/>
  <c r="H29" i="107"/>
  <c r="G53" i="107"/>
  <c r="H55" i="107"/>
  <c r="E66" i="107"/>
  <c r="G65" i="107"/>
  <c r="G64" i="107"/>
  <c r="G63" i="107"/>
  <c r="G62" i="107"/>
  <c r="C81" i="107"/>
  <c r="F13" i="108"/>
  <c r="F12" i="108"/>
  <c r="F11" i="108"/>
  <c r="F10" i="108"/>
  <c r="E20" i="108"/>
  <c r="G19" i="108"/>
  <c r="G18" i="108"/>
  <c r="G17" i="108"/>
  <c r="G16" i="108"/>
  <c r="H23" i="108"/>
  <c r="G46" i="108"/>
  <c r="H48" i="108"/>
  <c r="G62" i="108"/>
  <c r="E66" i="108"/>
  <c r="D68" i="108"/>
  <c r="F16" i="109"/>
  <c r="H19" i="109"/>
  <c r="G22" i="109"/>
  <c r="G23" i="109"/>
  <c r="G24" i="109"/>
  <c r="G25" i="109"/>
  <c r="H40" i="109"/>
  <c r="G42" i="109"/>
  <c r="H10" i="110"/>
  <c r="C33" i="110"/>
  <c r="D78" i="110"/>
  <c r="D70" i="110"/>
  <c r="E43" i="110"/>
  <c r="G42" i="110"/>
  <c r="G41" i="110"/>
  <c r="G40" i="110"/>
  <c r="G39" i="110"/>
  <c r="E57" i="110"/>
  <c r="G56" i="110"/>
  <c r="G55" i="110"/>
  <c r="G54" i="110"/>
  <c r="G53" i="110"/>
  <c r="H64" i="110"/>
  <c r="F65" i="110"/>
  <c r="D79" i="110"/>
  <c r="H10" i="111"/>
  <c r="H19" i="111"/>
  <c r="F31" i="111"/>
  <c r="F30" i="111"/>
  <c r="F29" i="111"/>
  <c r="F28" i="111"/>
  <c r="E32" i="111"/>
  <c r="H31" i="111" s="1"/>
  <c r="C83" i="111"/>
  <c r="C79" i="111"/>
  <c r="F42" i="111"/>
  <c r="G12" i="112"/>
  <c r="H24" i="112"/>
  <c r="H28" i="112"/>
  <c r="F31" i="112"/>
  <c r="F28" i="112"/>
  <c r="F49" i="112"/>
  <c r="F48" i="112"/>
  <c r="F47" i="112"/>
  <c r="F46" i="112"/>
  <c r="E50" i="112"/>
  <c r="E78" i="112" s="1"/>
  <c r="F65" i="112"/>
  <c r="F64" i="112"/>
  <c r="F63" i="112"/>
  <c r="F62" i="112"/>
  <c r="C68" i="112"/>
  <c r="C70" i="112" s="1"/>
  <c r="C74" i="112" s="1"/>
  <c r="C93" i="112" s="1"/>
  <c r="E66" i="112"/>
  <c r="H10" i="113"/>
  <c r="H11" i="113"/>
  <c r="H12" i="113"/>
  <c r="H16" i="113"/>
  <c r="F24" i="113"/>
  <c r="F25" i="113"/>
  <c r="H29" i="113"/>
  <c r="F42" i="113"/>
  <c r="F41" i="113"/>
  <c r="F40" i="113"/>
  <c r="F39" i="113"/>
  <c r="C78" i="113"/>
  <c r="H48" i="113"/>
  <c r="H63" i="113"/>
  <c r="H19" i="114"/>
  <c r="E20" i="114"/>
  <c r="H22" i="114"/>
  <c r="H23" i="114"/>
  <c r="H24" i="114"/>
  <c r="H28" i="114"/>
  <c r="F10" i="115"/>
  <c r="D82" i="115"/>
  <c r="G18" i="115"/>
  <c r="G19" i="115"/>
  <c r="G39" i="115"/>
  <c r="E43" i="115"/>
  <c r="H47" i="115"/>
  <c r="F49" i="115"/>
  <c r="F48" i="115"/>
  <c r="F47" i="115"/>
  <c r="F46" i="115"/>
  <c r="C83" i="115"/>
  <c r="C70" i="115"/>
  <c r="C74" i="115" s="1"/>
  <c r="C93" i="115" s="1"/>
  <c r="E50" i="115"/>
  <c r="F65" i="115"/>
  <c r="F64" i="115"/>
  <c r="F63" i="115"/>
  <c r="F62" i="115"/>
  <c r="C68" i="115"/>
  <c r="E66" i="115"/>
  <c r="H63" i="115" s="1"/>
  <c r="F66" i="115"/>
  <c r="E14" i="109"/>
  <c r="G13" i="109"/>
  <c r="G12" i="109"/>
  <c r="G11" i="109"/>
  <c r="G10" i="109"/>
  <c r="H17" i="109"/>
  <c r="H42" i="109"/>
  <c r="D83" i="109"/>
  <c r="D78" i="109"/>
  <c r="E26" i="110"/>
  <c r="H24" i="110" s="1"/>
  <c r="C68" i="110"/>
  <c r="F66" i="110"/>
  <c r="F62" i="110"/>
  <c r="H18" i="111"/>
  <c r="C33" i="111"/>
  <c r="H39" i="111"/>
  <c r="E50" i="111"/>
  <c r="G49" i="111"/>
  <c r="H10" i="112"/>
  <c r="C33" i="112"/>
  <c r="F66" i="112" s="1"/>
  <c r="F12" i="112"/>
  <c r="F13" i="112"/>
  <c r="H53" i="112"/>
  <c r="C78" i="112"/>
  <c r="F55" i="112"/>
  <c r="F56" i="112"/>
  <c r="H62" i="112"/>
  <c r="H65" i="112"/>
  <c r="C83" i="112"/>
  <c r="H17" i="113"/>
  <c r="F19" i="113"/>
  <c r="F18" i="113"/>
  <c r="F17" i="113"/>
  <c r="F16" i="113"/>
  <c r="E20" i="113"/>
  <c r="H64" i="113"/>
  <c r="H16" i="114"/>
  <c r="H29" i="114"/>
  <c r="H30" i="115"/>
  <c r="E33" i="115"/>
  <c r="G66" i="115"/>
  <c r="H12" i="112"/>
  <c r="F25" i="112"/>
  <c r="F24" i="112"/>
  <c r="F23" i="112"/>
  <c r="F22" i="112"/>
  <c r="E32" i="112"/>
  <c r="G31" i="112"/>
  <c r="G30" i="112"/>
  <c r="G29" i="112"/>
  <c r="G28" i="112"/>
  <c r="C33" i="113"/>
  <c r="C83" i="113" s="1"/>
  <c r="H28" i="113"/>
  <c r="D78" i="113"/>
  <c r="E43" i="113"/>
  <c r="H41" i="113" s="1"/>
  <c r="G42" i="113"/>
  <c r="D79" i="113"/>
  <c r="H47" i="113"/>
  <c r="H65" i="113"/>
  <c r="G64" i="113"/>
  <c r="D68" i="113"/>
  <c r="D83" i="113"/>
  <c r="H40" i="114"/>
  <c r="E14" i="115"/>
  <c r="H11" i="115" s="1"/>
  <c r="G10" i="115"/>
  <c r="E68" i="115"/>
  <c r="H49" i="110"/>
  <c r="H65" i="110"/>
  <c r="C81" i="110"/>
  <c r="H16" i="111"/>
  <c r="F56" i="111"/>
  <c r="F55" i="111"/>
  <c r="F54" i="111"/>
  <c r="F53" i="111"/>
  <c r="H11" i="112"/>
  <c r="E68" i="112"/>
  <c r="H31" i="113"/>
  <c r="G39" i="113"/>
  <c r="H49" i="113"/>
  <c r="G63" i="113"/>
  <c r="E66" i="113"/>
  <c r="H11" i="114"/>
  <c r="H18" i="114"/>
  <c r="F18" i="114"/>
  <c r="C33" i="114"/>
  <c r="E50" i="114"/>
  <c r="G49" i="114"/>
  <c r="G48" i="114"/>
  <c r="G47" i="114"/>
  <c r="G46" i="114"/>
  <c r="F56" i="114"/>
  <c r="F55" i="114"/>
  <c r="F54" i="114"/>
  <c r="F53" i="114"/>
  <c r="C70" i="114"/>
  <c r="C74" i="114" s="1"/>
  <c r="C93" i="114" s="1"/>
  <c r="H10" i="115"/>
  <c r="G11" i="115"/>
  <c r="H13" i="115"/>
  <c r="F29" i="115"/>
  <c r="F54" i="115"/>
  <c r="E57" i="115"/>
  <c r="G56" i="115"/>
  <c r="G55" i="115"/>
  <c r="G54" i="115"/>
  <c r="G53" i="115"/>
  <c r="C78" i="115"/>
  <c r="H46" i="113"/>
  <c r="H62" i="113"/>
  <c r="C68" i="113"/>
  <c r="C70" i="113" s="1"/>
  <c r="C74" i="113" s="1"/>
  <c r="C93" i="113" s="1"/>
  <c r="F66" i="113"/>
  <c r="E14" i="114"/>
  <c r="H13" i="114" s="1"/>
  <c r="G13" i="114"/>
  <c r="G12" i="114"/>
  <c r="G11" i="114"/>
  <c r="G10" i="114"/>
  <c r="H17" i="114"/>
  <c r="H42" i="114"/>
  <c r="D83" i="114"/>
  <c r="D78" i="114"/>
  <c r="H12" i="115"/>
  <c r="F25" i="115"/>
  <c r="F24" i="115"/>
  <c r="F23" i="115"/>
  <c r="F22" i="115"/>
  <c r="E32" i="115"/>
  <c r="H31" i="115" s="1"/>
  <c r="G31" i="115"/>
  <c r="G30" i="115"/>
  <c r="G29" i="115"/>
  <c r="G28" i="115"/>
  <c r="C79" i="115"/>
  <c r="H31" i="74"/>
  <c r="H30" i="74"/>
  <c r="H29" i="74"/>
  <c r="H28" i="74"/>
  <c r="H49" i="75"/>
  <c r="H48" i="75"/>
  <c r="H47" i="75"/>
  <c r="H46" i="75"/>
  <c r="H46" i="76"/>
  <c r="H56" i="76"/>
  <c r="H49" i="77"/>
  <c r="E57" i="77"/>
  <c r="G53" i="77"/>
  <c r="G56" i="77"/>
  <c r="D78" i="77"/>
  <c r="G54" i="77"/>
  <c r="F16" i="78"/>
  <c r="C33" i="78"/>
  <c r="F66" i="78" s="1"/>
  <c r="F19" i="78"/>
  <c r="F17" i="78"/>
  <c r="C70" i="79"/>
  <c r="C74" i="79" s="1"/>
  <c r="C93" i="79" s="1"/>
  <c r="F41" i="79"/>
  <c r="C78" i="79"/>
  <c r="F42" i="79"/>
  <c r="F39" i="79"/>
  <c r="F40" i="79"/>
  <c r="C79" i="79"/>
  <c r="H64" i="79"/>
  <c r="H62" i="79"/>
  <c r="H65" i="79"/>
  <c r="H63" i="79"/>
  <c r="E32" i="80"/>
  <c r="G31" i="80"/>
  <c r="G30" i="80"/>
  <c r="G29" i="80"/>
  <c r="G28" i="80"/>
  <c r="D35" i="81"/>
  <c r="F13" i="83"/>
  <c r="F10" i="83"/>
  <c r="F11" i="83"/>
  <c r="D68" i="83"/>
  <c r="E68" i="83" s="1"/>
  <c r="G64" i="83"/>
  <c r="G65" i="83"/>
  <c r="E66" i="83"/>
  <c r="C81" i="83" s="1"/>
  <c r="G62" i="83"/>
  <c r="F13" i="87"/>
  <c r="F10" i="87"/>
  <c r="F11" i="87"/>
  <c r="C33" i="87"/>
  <c r="F65" i="88"/>
  <c r="F64" i="88"/>
  <c r="F63" i="88"/>
  <c r="F62" i="88"/>
  <c r="C68" i="88"/>
  <c r="E66" i="88"/>
  <c r="E93" i="88"/>
  <c r="H16" i="89"/>
  <c r="F28" i="92"/>
  <c r="F29" i="92"/>
  <c r="F30" i="92"/>
  <c r="F31" i="92"/>
  <c r="G24" i="94"/>
  <c r="G25" i="94"/>
  <c r="G22" i="94"/>
  <c r="G23" i="94"/>
  <c r="E26" i="94"/>
  <c r="H23" i="94" s="1"/>
  <c r="H56" i="94"/>
  <c r="H55" i="94"/>
  <c r="H54" i="94"/>
  <c r="H53" i="94"/>
  <c r="F30" i="97"/>
  <c r="F29" i="97"/>
  <c r="F31" i="97"/>
  <c r="H11" i="105"/>
  <c r="C77" i="105"/>
  <c r="F66" i="105"/>
  <c r="C35" i="105"/>
  <c r="C80" i="105" s="1"/>
  <c r="H17" i="71"/>
  <c r="F19" i="71"/>
  <c r="C33" i="71"/>
  <c r="F16" i="71"/>
  <c r="G25" i="74"/>
  <c r="E26" i="74"/>
  <c r="H25" i="74" s="1"/>
  <c r="G22" i="74"/>
  <c r="E14" i="75"/>
  <c r="H10" i="75" s="1"/>
  <c r="G13" i="75"/>
  <c r="G12" i="75"/>
  <c r="G11" i="75"/>
  <c r="G10" i="75"/>
  <c r="G42" i="75"/>
  <c r="E43" i="75"/>
  <c r="H41" i="75" s="1"/>
  <c r="G39" i="75"/>
  <c r="D68" i="75"/>
  <c r="E68" i="75" s="1"/>
  <c r="D70" i="75"/>
  <c r="D33" i="76"/>
  <c r="G12" i="76"/>
  <c r="G13" i="76"/>
  <c r="H47" i="77"/>
  <c r="G56" i="78"/>
  <c r="E57" i="78"/>
  <c r="G53" i="78"/>
  <c r="D68" i="78"/>
  <c r="D78" i="78" s="1"/>
  <c r="E66" i="78"/>
  <c r="H65" i="78" s="1"/>
  <c r="G62" i="78"/>
  <c r="G65" i="78"/>
  <c r="G63" i="78"/>
  <c r="D79" i="78"/>
  <c r="E14" i="79"/>
  <c r="G13" i="79"/>
  <c r="G12" i="79"/>
  <c r="G11" i="79"/>
  <c r="G10" i="79"/>
  <c r="D33" i="79"/>
  <c r="F19" i="81"/>
  <c r="F18" i="81"/>
  <c r="F17" i="81"/>
  <c r="F16" i="81"/>
  <c r="E20" i="81"/>
  <c r="F53" i="81"/>
  <c r="F55" i="81"/>
  <c r="E57" i="81"/>
  <c r="H55" i="81" s="1"/>
  <c r="F56" i="81"/>
  <c r="C79" i="81"/>
  <c r="E20" i="82"/>
  <c r="G19" i="82"/>
  <c r="G18" i="82"/>
  <c r="G17" i="82"/>
  <c r="G16" i="82"/>
  <c r="C35" i="83"/>
  <c r="C80" i="83" s="1"/>
  <c r="H56" i="83"/>
  <c r="H53" i="83"/>
  <c r="E50" i="85"/>
  <c r="G49" i="85"/>
  <c r="G48" i="85"/>
  <c r="G47" i="85"/>
  <c r="G46" i="85"/>
  <c r="F13" i="86"/>
  <c r="F12" i="86"/>
  <c r="F11" i="86"/>
  <c r="F10" i="86"/>
  <c r="C33" i="86"/>
  <c r="C83" i="86" s="1"/>
  <c r="E14" i="86"/>
  <c r="H13" i="86" s="1"/>
  <c r="H18" i="87"/>
  <c r="G18" i="87"/>
  <c r="G19" i="87"/>
  <c r="G17" i="87"/>
  <c r="D33" i="87"/>
  <c r="E20" i="87"/>
  <c r="D80" i="88"/>
  <c r="F24" i="89"/>
  <c r="F25" i="89"/>
  <c r="F23" i="89"/>
  <c r="F22" i="89"/>
  <c r="E33" i="89"/>
  <c r="D35" i="89"/>
  <c r="F25" i="91"/>
  <c r="F22" i="91"/>
  <c r="F23" i="91"/>
  <c r="F24" i="91"/>
  <c r="E33" i="91"/>
  <c r="D35" i="91"/>
  <c r="G66" i="91"/>
  <c r="G18" i="92"/>
  <c r="G19" i="92"/>
  <c r="G16" i="92"/>
  <c r="G17" i="92"/>
  <c r="E20" i="92"/>
  <c r="H31" i="94"/>
  <c r="H30" i="94"/>
  <c r="H29" i="94"/>
  <c r="H28" i="94"/>
  <c r="H24" i="96"/>
  <c r="H23" i="96"/>
  <c r="F28" i="101"/>
  <c r="F29" i="101"/>
  <c r="F30" i="101"/>
  <c r="F31" i="101"/>
  <c r="H12" i="71"/>
  <c r="F17" i="71"/>
  <c r="H29" i="71"/>
  <c r="H41" i="71"/>
  <c r="F56" i="71"/>
  <c r="F55" i="71"/>
  <c r="F54" i="71"/>
  <c r="F53" i="71"/>
  <c r="E57" i="71"/>
  <c r="C70" i="71"/>
  <c r="C74" i="71" s="1"/>
  <c r="C93" i="71" s="1"/>
  <c r="G24" i="74"/>
  <c r="E43" i="74"/>
  <c r="G42" i="74"/>
  <c r="G41" i="74"/>
  <c r="G40" i="74"/>
  <c r="G39" i="74"/>
  <c r="H22" i="75"/>
  <c r="D33" i="75"/>
  <c r="G66" i="75" s="1"/>
  <c r="G41" i="75"/>
  <c r="H55" i="75"/>
  <c r="H56" i="75"/>
  <c r="G62" i="75"/>
  <c r="E66" i="75"/>
  <c r="E14" i="76"/>
  <c r="H16" i="76"/>
  <c r="H17" i="76"/>
  <c r="H18" i="76"/>
  <c r="H19" i="76"/>
  <c r="F30" i="76"/>
  <c r="F31" i="76"/>
  <c r="F31" i="77"/>
  <c r="F28" i="77"/>
  <c r="G55" i="77"/>
  <c r="E68" i="77"/>
  <c r="G54" i="78"/>
  <c r="G64" i="78"/>
  <c r="H55" i="80"/>
  <c r="H12" i="82"/>
  <c r="E14" i="71"/>
  <c r="G13" i="71"/>
  <c r="G12" i="71"/>
  <c r="G11" i="71"/>
  <c r="G10" i="71"/>
  <c r="D33" i="71"/>
  <c r="H30" i="71"/>
  <c r="G41" i="71"/>
  <c r="G42" i="71"/>
  <c r="C79" i="71"/>
  <c r="C83" i="71"/>
  <c r="D33" i="74"/>
  <c r="H46" i="74"/>
  <c r="E57" i="74"/>
  <c r="G56" i="74"/>
  <c r="G55" i="74"/>
  <c r="G54" i="74"/>
  <c r="G53" i="74"/>
  <c r="C68" i="74"/>
  <c r="C78" i="74" s="1"/>
  <c r="F65" i="74"/>
  <c r="F62" i="74"/>
  <c r="G65" i="75"/>
  <c r="G11" i="76"/>
  <c r="F28" i="76"/>
  <c r="E32" i="76"/>
  <c r="G31" i="76"/>
  <c r="G30" i="76"/>
  <c r="G29" i="76"/>
  <c r="G28" i="76"/>
  <c r="C79" i="76"/>
  <c r="F49" i="76"/>
  <c r="F48" i="76"/>
  <c r="F47" i="76"/>
  <c r="F46" i="76"/>
  <c r="C70" i="76"/>
  <c r="C74" i="76" s="1"/>
  <c r="C93" i="76" s="1"/>
  <c r="C78" i="76"/>
  <c r="E50" i="76"/>
  <c r="H49" i="76" s="1"/>
  <c r="C81" i="76"/>
  <c r="F19" i="77"/>
  <c r="F18" i="77"/>
  <c r="F17" i="77"/>
  <c r="F16" i="77"/>
  <c r="E20" i="77"/>
  <c r="F29" i="77"/>
  <c r="E32" i="77"/>
  <c r="H28" i="77" s="1"/>
  <c r="H40" i="77"/>
  <c r="D35" i="78"/>
  <c r="E32" i="78"/>
  <c r="G31" i="78"/>
  <c r="G30" i="78"/>
  <c r="G29" i="78"/>
  <c r="G28" i="78"/>
  <c r="F16" i="79"/>
  <c r="F18" i="79"/>
  <c r="E20" i="79"/>
  <c r="F19" i="79"/>
  <c r="E26" i="79"/>
  <c r="G25" i="79"/>
  <c r="G24" i="79"/>
  <c r="G23" i="79"/>
  <c r="G22" i="79"/>
  <c r="E50" i="81"/>
  <c r="H46" i="81" s="1"/>
  <c r="G49" i="81"/>
  <c r="G48" i="81"/>
  <c r="G47" i="81"/>
  <c r="G46" i="81"/>
  <c r="D83" i="81"/>
  <c r="F54" i="81"/>
  <c r="E26" i="82"/>
  <c r="G22" i="82"/>
  <c r="G25" i="82"/>
  <c r="G23" i="82"/>
  <c r="F31" i="88"/>
  <c r="F28" i="88"/>
  <c r="F29" i="88"/>
  <c r="F49" i="88"/>
  <c r="F48" i="88"/>
  <c r="F47" i="88"/>
  <c r="F46" i="88"/>
  <c r="E50" i="88"/>
  <c r="C70" i="88"/>
  <c r="C74" i="88" s="1"/>
  <c r="C93" i="88" s="1"/>
  <c r="E14" i="90"/>
  <c r="H11" i="90" s="1"/>
  <c r="G10" i="90"/>
  <c r="D33" i="90"/>
  <c r="G13" i="90"/>
  <c r="G11" i="90"/>
  <c r="G12" i="90"/>
  <c r="F56" i="90"/>
  <c r="F53" i="90"/>
  <c r="F54" i="90"/>
  <c r="C83" i="90"/>
  <c r="F55" i="90"/>
  <c r="F55" i="91"/>
  <c r="F56" i="91"/>
  <c r="F53" i="91"/>
  <c r="F54" i="91"/>
  <c r="C79" i="91"/>
  <c r="H62" i="91"/>
  <c r="E68" i="93"/>
  <c r="D78" i="93"/>
  <c r="D70" i="93"/>
  <c r="H13" i="94"/>
  <c r="H10" i="94"/>
  <c r="H30" i="97"/>
  <c r="H56" i="99"/>
  <c r="H55" i="99"/>
  <c r="H13" i="71"/>
  <c r="E26" i="71"/>
  <c r="G25" i="71"/>
  <c r="G24" i="71"/>
  <c r="G23" i="71"/>
  <c r="G22" i="71"/>
  <c r="H42" i="71"/>
  <c r="E43" i="71"/>
  <c r="H46" i="71"/>
  <c r="H47" i="71"/>
  <c r="H48" i="71"/>
  <c r="H53" i="71"/>
  <c r="C81" i="71"/>
  <c r="G23" i="74"/>
  <c r="F24" i="74"/>
  <c r="F25" i="74"/>
  <c r="G28" i="74"/>
  <c r="H47" i="74"/>
  <c r="F49" i="74"/>
  <c r="F46" i="74"/>
  <c r="F63" i="74"/>
  <c r="C33" i="75"/>
  <c r="F12" i="75"/>
  <c r="F13" i="75"/>
  <c r="F31" i="75"/>
  <c r="F30" i="75"/>
  <c r="F29" i="75"/>
  <c r="F28" i="75"/>
  <c r="E32" i="75"/>
  <c r="H28" i="75" s="1"/>
  <c r="G40" i="75"/>
  <c r="C70" i="75"/>
  <c r="C74" i="75" s="1"/>
  <c r="C93" i="75" s="1"/>
  <c r="F41" i="75"/>
  <c r="C83" i="75"/>
  <c r="C79" i="75"/>
  <c r="F42" i="75"/>
  <c r="G46" i="75"/>
  <c r="H54" i="75"/>
  <c r="G64" i="75"/>
  <c r="G10" i="76"/>
  <c r="F25" i="76"/>
  <c r="F24" i="76"/>
  <c r="F23" i="76"/>
  <c r="F22" i="76"/>
  <c r="E26" i="76"/>
  <c r="H22" i="76" s="1"/>
  <c r="C33" i="76"/>
  <c r="E57" i="76"/>
  <c r="G56" i="76"/>
  <c r="G55" i="76"/>
  <c r="G54" i="76"/>
  <c r="G53" i="76"/>
  <c r="H63" i="76"/>
  <c r="E26" i="77"/>
  <c r="G25" i="77"/>
  <c r="G24" i="77"/>
  <c r="G23" i="77"/>
  <c r="G22" i="77"/>
  <c r="H39" i="77"/>
  <c r="H41" i="77"/>
  <c r="E50" i="77"/>
  <c r="H46" i="77" s="1"/>
  <c r="G49" i="77"/>
  <c r="G48" i="77"/>
  <c r="G47" i="77"/>
  <c r="G46" i="77"/>
  <c r="D70" i="77"/>
  <c r="F56" i="77"/>
  <c r="F53" i="77"/>
  <c r="F24" i="78"/>
  <c r="F23" i="78"/>
  <c r="H10" i="79"/>
  <c r="H28" i="79"/>
  <c r="F31" i="79"/>
  <c r="F30" i="79"/>
  <c r="F29" i="79"/>
  <c r="F28" i="79"/>
  <c r="E32" i="79"/>
  <c r="E50" i="79"/>
  <c r="G49" i="79"/>
  <c r="G47" i="79"/>
  <c r="G46" i="79"/>
  <c r="G48" i="79"/>
  <c r="H28" i="80"/>
  <c r="C80" i="80"/>
  <c r="H54" i="80"/>
  <c r="E14" i="81"/>
  <c r="G13" i="81"/>
  <c r="G12" i="81"/>
  <c r="G11" i="81"/>
  <c r="G10" i="81"/>
  <c r="G24" i="82"/>
  <c r="H31" i="82"/>
  <c r="H30" i="82"/>
  <c r="H29" i="82"/>
  <c r="H28" i="82"/>
  <c r="C68" i="82"/>
  <c r="F66" i="82"/>
  <c r="F62" i="82"/>
  <c r="F64" i="82"/>
  <c r="E66" i="82"/>
  <c r="F65" i="82"/>
  <c r="F12" i="83"/>
  <c r="G63" i="83"/>
  <c r="F30" i="84"/>
  <c r="F31" i="84"/>
  <c r="F29" i="84"/>
  <c r="F28" i="84"/>
  <c r="E20" i="86"/>
  <c r="H19" i="86" s="1"/>
  <c r="G19" i="86"/>
  <c r="G18" i="86"/>
  <c r="G17" i="86"/>
  <c r="G16" i="86"/>
  <c r="F12" i="87"/>
  <c r="H25" i="87"/>
  <c r="H24" i="87"/>
  <c r="H23" i="87"/>
  <c r="H22" i="87"/>
  <c r="H47" i="88"/>
  <c r="C83" i="89"/>
  <c r="H19" i="91"/>
  <c r="F46" i="91"/>
  <c r="F48" i="91"/>
  <c r="F49" i="91"/>
  <c r="E68" i="91"/>
  <c r="F56" i="92"/>
  <c r="F54" i="92"/>
  <c r="F55" i="92"/>
  <c r="F53" i="92"/>
  <c r="H62" i="92"/>
  <c r="E14" i="93"/>
  <c r="G13" i="93"/>
  <c r="G12" i="93"/>
  <c r="G11" i="93"/>
  <c r="G10" i="93"/>
  <c r="D33" i="93"/>
  <c r="F30" i="100"/>
  <c r="F31" i="100"/>
  <c r="F29" i="100"/>
  <c r="F28" i="100"/>
  <c r="H13" i="79"/>
  <c r="D83" i="79"/>
  <c r="G42" i="79"/>
  <c r="F56" i="79"/>
  <c r="F55" i="79"/>
  <c r="F54" i="79"/>
  <c r="F53" i="79"/>
  <c r="H12" i="80"/>
  <c r="H31" i="80"/>
  <c r="H49" i="81"/>
  <c r="E66" i="81"/>
  <c r="H64" i="81" s="1"/>
  <c r="G65" i="81"/>
  <c r="G64" i="81"/>
  <c r="G63" i="81"/>
  <c r="G62" i="81"/>
  <c r="F13" i="82"/>
  <c r="F12" i="82"/>
  <c r="F11" i="82"/>
  <c r="F10" i="82"/>
  <c r="C33" i="82"/>
  <c r="H22" i="82"/>
  <c r="H25" i="82"/>
  <c r="C83" i="82"/>
  <c r="F41" i="82"/>
  <c r="H47" i="82"/>
  <c r="H62" i="82"/>
  <c r="E14" i="83"/>
  <c r="H12" i="83" s="1"/>
  <c r="G13" i="83"/>
  <c r="G12" i="83"/>
  <c r="G11" i="83"/>
  <c r="G10" i="83"/>
  <c r="D33" i="83"/>
  <c r="H55" i="83"/>
  <c r="D78" i="83"/>
  <c r="E32" i="84"/>
  <c r="H31" i="84" s="1"/>
  <c r="G31" i="84"/>
  <c r="G30" i="84"/>
  <c r="G29" i="84"/>
  <c r="G28" i="84"/>
  <c r="C35" i="85"/>
  <c r="C80" i="85" s="1"/>
  <c r="E32" i="85"/>
  <c r="H29" i="85" s="1"/>
  <c r="F31" i="85"/>
  <c r="F28" i="85"/>
  <c r="C78" i="85"/>
  <c r="C70" i="85"/>
  <c r="C74" i="85" s="1"/>
  <c r="C93" i="85" s="1"/>
  <c r="F42" i="85"/>
  <c r="F41" i="85"/>
  <c r="F40" i="85"/>
  <c r="F39" i="85"/>
  <c r="C83" i="85"/>
  <c r="E43" i="85"/>
  <c r="D33" i="86"/>
  <c r="D83" i="86" s="1"/>
  <c r="F41" i="86"/>
  <c r="F42" i="86"/>
  <c r="H48" i="86"/>
  <c r="H13" i="88"/>
  <c r="D82" i="88"/>
  <c r="E26" i="89"/>
  <c r="H22" i="89" s="1"/>
  <c r="G25" i="89"/>
  <c r="G24" i="89"/>
  <c r="G23" i="89"/>
  <c r="G22" i="89"/>
  <c r="F56" i="89"/>
  <c r="F55" i="89"/>
  <c r="F54" i="89"/>
  <c r="F53" i="89"/>
  <c r="E57" i="89"/>
  <c r="H29" i="90"/>
  <c r="E57" i="90"/>
  <c r="G56" i="90"/>
  <c r="G55" i="90"/>
  <c r="G54" i="90"/>
  <c r="G53" i="90"/>
  <c r="E26" i="91"/>
  <c r="G25" i="91"/>
  <c r="G24" i="91"/>
  <c r="G23" i="91"/>
  <c r="G22" i="91"/>
  <c r="H39" i="91"/>
  <c r="H55" i="91"/>
  <c r="G56" i="91"/>
  <c r="G54" i="91"/>
  <c r="D83" i="91"/>
  <c r="D78" i="91"/>
  <c r="D70" i="91"/>
  <c r="E57" i="91"/>
  <c r="E66" i="91"/>
  <c r="G65" i="91"/>
  <c r="G64" i="91"/>
  <c r="G63" i="91"/>
  <c r="G62" i="91"/>
  <c r="C81" i="91"/>
  <c r="D78" i="92"/>
  <c r="C68" i="93"/>
  <c r="C79" i="93" s="1"/>
  <c r="F65" i="93"/>
  <c r="F63" i="93"/>
  <c r="H25" i="94"/>
  <c r="C35" i="94"/>
  <c r="F49" i="94"/>
  <c r="H22" i="96"/>
  <c r="C81" i="96"/>
  <c r="H62" i="96"/>
  <c r="H39" i="97"/>
  <c r="H40" i="97"/>
  <c r="H49" i="99"/>
  <c r="H48" i="99"/>
  <c r="H47" i="99"/>
  <c r="H46" i="99"/>
  <c r="D83" i="102"/>
  <c r="D35" i="102"/>
  <c r="G56" i="103"/>
  <c r="E57" i="103"/>
  <c r="G54" i="103"/>
  <c r="D79" i="103"/>
  <c r="G53" i="103"/>
  <c r="H16" i="79"/>
  <c r="H40" i="71"/>
  <c r="C33" i="74"/>
  <c r="H49" i="74"/>
  <c r="F56" i="75"/>
  <c r="F55" i="75"/>
  <c r="F54" i="75"/>
  <c r="F53" i="75"/>
  <c r="H11" i="76"/>
  <c r="E68" i="76"/>
  <c r="D33" i="77"/>
  <c r="D83" i="77" s="1"/>
  <c r="H31" i="77"/>
  <c r="C78" i="77"/>
  <c r="C70" i="77"/>
  <c r="C74" i="77" s="1"/>
  <c r="C93" i="77" s="1"/>
  <c r="F42" i="77"/>
  <c r="F41" i="77"/>
  <c r="F40" i="77"/>
  <c r="F39" i="77"/>
  <c r="C79" i="77"/>
  <c r="H18" i="79"/>
  <c r="H31" i="79"/>
  <c r="E43" i="79"/>
  <c r="H11" i="80"/>
  <c r="C79" i="80"/>
  <c r="E57" i="80"/>
  <c r="G56" i="80"/>
  <c r="G55" i="80"/>
  <c r="G54" i="80"/>
  <c r="G53" i="80"/>
  <c r="E68" i="80"/>
  <c r="D79" i="80"/>
  <c r="H19" i="81"/>
  <c r="D68" i="81"/>
  <c r="E68" i="81" s="1"/>
  <c r="D33" i="82"/>
  <c r="D78" i="82"/>
  <c r="D70" i="82"/>
  <c r="E43" i="82"/>
  <c r="H41" i="82" s="1"/>
  <c r="G42" i="82"/>
  <c r="G41" i="82"/>
  <c r="G40" i="82"/>
  <c r="G39" i="82"/>
  <c r="E57" i="82"/>
  <c r="G56" i="82"/>
  <c r="G55" i="82"/>
  <c r="G54" i="82"/>
  <c r="G53" i="82"/>
  <c r="D79" i="82"/>
  <c r="F31" i="83"/>
  <c r="F30" i="83"/>
  <c r="F29" i="83"/>
  <c r="F28" i="83"/>
  <c r="E32" i="83"/>
  <c r="H28" i="83" s="1"/>
  <c r="C79" i="83"/>
  <c r="F42" i="83"/>
  <c r="G46" i="83"/>
  <c r="E50" i="83"/>
  <c r="D70" i="83"/>
  <c r="D79" i="83"/>
  <c r="H12" i="84"/>
  <c r="C33" i="84"/>
  <c r="F12" i="84"/>
  <c r="F25" i="84"/>
  <c r="F24" i="84"/>
  <c r="F23" i="84"/>
  <c r="F22" i="84"/>
  <c r="E26" i="84"/>
  <c r="F49" i="84"/>
  <c r="F48" i="84"/>
  <c r="F47" i="84"/>
  <c r="F46" i="84"/>
  <c r="C70" i="84"/>
  <c r="C74" i="84" s="1"/>
  <c r="C93" i="84" s="1"/>
  <c r="E50" i="84"/>
  <c r="H49" i="84" s="1"/>
  <c r="E57" i="84"/>
  <c r="G56" i="84"/>
  <c r="G55" i="84"/>
  <c r="G54" i="84"/>
  <c r="G53" i="84"/>
  <c r="C83" i="84"/>
  <c r="F19" i="85"/>
  <c r="F18" i="85"/>
  <c r="F17" i="85"/>
  <c r="F16" i="85"/>
  <c r="E20" i="85"/>
  <c r="H19" i="85" s="1"/>
  <c r="E26" i="85"/>
  <c r="G25" i="85"/>
  <c r="G24" i="85"/>
  <c r="G23" i="85"/>
  <c r="G22" i="85"/>
  <c r="F29" i="85"/>
  <c r="H49" i="85"/>
  <c r="E32" i="86"/>
  <c r="G31" i="86"/>
  <c r="G30" i="86"/>
  <c r="G29" i="86"/>
  <c r="G28" i="86"/>
  <c r="F39" i="86"/>
  <c r="D78" i="86"/>
  <c r="D70" i="86"/>
  <c r="E43" i="86"/>
  <c r="H39" i="86" s="1"/>
  <c r="G42" i="86"/>
  <c r="G41" i="86"/>
  <c r="G40" i="86"/>
  <c r="G39" i="86"/>
  <c r="D79" i="86"/>
  <c r="H47" i="86"/>
  <c r="E50" i="87"/>
  <c r="G49" i="87"/>
  <c r="G48" i="87"/>
  <c r="G47" i="87"/>
  <c r="G46" i="87"/>
  <c r="C33" i="88"/>
  <c r="F12" i="88"/>
  <c r="F13" i="88"/>
  <c r="H19" i="88"/>
  <c r="H18" i="88"/>
  <c r="H17" i="88"/>
  <c r="H16" i="88"/>
  <c r="D77" i="88"/>
  <c r="H46" i="88"/>
  <c r="H53" i="88"/>
  <c r="C78" i="88"/>
  <c r="F55" i="88"/>
  <c r="F56" i="88"/>
  <c r="H62" i="88"/>
  <c r="H65" i="88"/>
  <c r="G66" i="88"/>
  <c r="E70" i="88"/>
  <c r="H17" i="89"/>
  <c r="F19" i="89"/>
  <c r="F18" i="89"/>
  <c r="F17" i="89"/>
  <c r="F16" i="89"/>
  <c r="E20" i="89"/>
  <c r="H40" i="89"/>
  <c r="F39" i="89"/>
  <c r="C79" i="89"/>
  <c r="E43" i="89"/>
  <c r="F42" i="89"/>
  <c r="C78" i="89"/>
  <c r="C70" i="89"/>
  <c r="C74" i="89" s="1"/>
  <c r="C93" i="89" s="1"/>
  <c r="H13" i="90"/>
  <c r="F28" i="90"/>
  <c r="F30" i="90"/>
  <c r="F31" i="90"/>
  <c r="H46" i="90"/>
  <c r="H48" i="90"/>
  <c r="H16" i="91"/>
  <c r="H18" i="91"/>
  <c r="H10" i="92"/>
  <c r="F65" i="92"/>
  <c r="F64" i="92"/>
  <c r="F63" i="92"/>
  <c r="F62" i="92"/>
  <c r="C68" i="92"/>
  <c r="C78" i="92" s="1"/>
  <c r="E66" i="92"/>
  <c r="D74" i="92"/>
  <c r="E66" i="93"/>
  <c r="G65" i="93"/>
  <c r="G64" i="93"/>
  <c r="G63" i="93"/>
  <c r="G62" i="93"/>
  <c r="C81" i="93"/>
  <c r="H12" i="94"/>
  <c r="E20" i="94"/>
  <c r="G19" i="94"/>
  <c r="G18" i="94"/>
  <c r="G17" i="94"/>
  <c r="G16" i="94"/>
  <c r="H48" i="94"/>
  <c r="F48" i="94"/>
  <c r="F47" i="94"/>
  <c r="C70" i="94"/>
  <c r="C74" i="94" s="1"/>
  <c r="C93" i="94" s="1"/>
  <c r="H31" i="95"/>
  <c r="H28" i="95"/>
  <c r="C81" i="98"/>
  <c r="D68" i="98"/>
  <c r="E68" i="98" s="1"/>
  <c r="E66" i="98"/>
  <c r="G62" i="98"/>
  <c r="G65" i="98"/>
  <c r="G63" i="98"/>
  <c r="G66" i="98"/>
  <c r="G64" i="98"/>
  <c r="D83" i="99"/>
  <c r="G42" i="99"/>
  <c r="G39" i="99"/>
  <c r="G40" i="99"/>
  <c r="E43" i="99"/>
  <c r="F13" i="101"/>
  <c r="F11" i="101"/>
  <c r="C33" i="101"/>
  <c r="F10" i="101"/>
  <c r="F12" i="101"/>
  <c r="G18" i="101"/>
  <c r="E20" i="101"/>
  <c r="G17" i="101"/>
  <c r="G19" i="101"/>
  <c r="G16" i="71"/>
  <c r="H18" i="71"/>
  <c r="E20" i="71"/>
  <c r="F31" i="71"/>
  <c r="F30" i="71"/>
  <c r="F29" i="71"/>
  <c r="F28" i="71"/>
  <c r="H39" i="71"/>
  <c r="D68" i="71"/>
  <c r="G66" i="71"/>
  <c r="F13" i="74"/>
  <c r="F12" i="74"/>
  <c r="F11" i="74"/>
  <c r="F10" i="74"/>
  <c r="E20" i="74"/>
  <c r="G19" i="74"/>
  <c r="G18" i="74"/>
  <c r="G17" i="74"/>
  <c r="G16" i="74"/>
  <c r="G46" i="74"/>
  <c r="H48" i="74"/>
  <c r="G62" i="74"/>
  <c r="E66" i="74"/>
  <c r="H62" i="74" s="1"/>
  <c r="D68" i="74"/>
  <c r="F16" i="75"/>
  <c r="G22" i="75"/>
  <c r="G23" i="75"/>
  <c r="G24" i="75"/>
  <c r="G25" i="75"/>
  <c r="H10" i="76"/>
  <c r="G39" i="76"/>
  <c r="G40" i="76"/>
  <c r="G41" i="76"/>
  <c r="G42" i="76"/>
  <c r="E43" i="76"/>
  <c r="F65" i="76"/>
  <c r="F64" i="76"/>
  <c r="F63" i="76"/>
  <c r="F62" i="76"/>
  <c r="G10" i="77"/>
  <c r="G11" i="77"/>
  <c r="G12" i="77"/>
  <c r="G13" i="77"/>
  <c r="E14" i="77"/>
  <c r="G28" i="77"/>
  <c r="H30" i="77"/>
  <c r="D79" i="77"/>
  <c r="H48" i="77"/>
  <c r="F63" i="77"/>
  <c r="E26" i="78"/>
  <c r="H24" i="78" s="1"/>
  <c r="D70" i="78"/>
  <c r="E43" i="78"/>
  <c r="G42" i="78"/>
  <c r="G41" i="78"/>
  <c r="G40" i="78"/>
  <c r="G39" i="78"/>
  <c r="F47" i="78"/>
  <c r="E50" i="78"/>
  <c r="H47" i="78" s="1"/>
  <c r="G46" i="78"/>
  <c r="C68" i="78"/>
  <c r="C70" i="78" s="1"/>
  <c r="C74" i="78" s="1"/>
  <c r="C93" i="78" s="1"/>
  <c r="F65" i="78"/>
  <c r="C33" i="79"/>
  <c r="F12" i="79"/>
  <c r="H17" i="79"/>
  <c r="G40" i="79"/>
  <c r="E57" i="79"/>
  <c r="D68" i="79"/>
  <c r="D79" i="79" s="1"/>
  <c r="G66" i="79"/>
  <c r="C81" i="79"/>
  <c r="H13" i="80"/>
  <c r="D33" i="80"/>
  <c r="G12" i="80"/>
  <c r="F25" i="80"/>
  <c r="F24" i="80"/>
  <c r="F23" i="80"/>
  <c r="F22" i="80"/>
  <c r="E26" i="80"/>
  <c r="H25" i="80" s="1"/>
  <c r="D78" i="80"/>
  <c r="E43" i="80"/>
  <c r="G42" i="80"/>
  <c r="G41" i="80"/>
  <c r="G40" i="80"/>
  <c r="G39" i="80"/>
  <c r="F49" i="80"/>
  <c r="F48" i="80"/>
  <c r="F47" i="80"/>
  <c r="F46" i="80"/>
  <c r="C70" i="80"/>
  <c r="C74" i="80" s="1"/>
  <c r="C93" i="80" s="1"/>
  <c r="H62" i="80"/>
  <c r="H64" i="80"/>
  <c r="D70" i="80"/>
  <c r="C83" i="80"/>
  <c r="C33" i="81"/>
  <c r="E26" i="81"/>
  <c r="G25" i="81"/>
  <c r="G24" i="81"/>
  <c r="G23" i="81"/>
  <c r="G22" i="81"/>
  <c r="F29" i="81"/>
  <c r="E32" i="81"/>
  <c r="H28" i="81" s="1"/>
  <c r="G28" i="81"/>
  <c r="C78" i="81"/>
  <c r="C70" i="81"/>
  <c r="C74" i="81" s="1"/>
  <c r="C93" i="81" s="1"/>
  <c r="F42" i="81"/>
  <c r="F41" i="81"/>
  <c r="F40" i="81"/>
  <c r="F39" i="81"/>
  <c r="E43" i="81"/>
  <c r="H54" i="81"/>
  <c r="G66" i="81"/>
  <c r="E14" i="82"/>
  <c r="H23" i="82"/>
  <c r="G28" i="82"/>
  <c r="F40" i="82"/>
  <c r="H46" i="82"/>
  <c r="H63" i="82"/>
  <c r="G17" i="83"/>
  <c r="E20" i="83"/>
  <c r="H22" i="83"/>
  <c r="H23" i="83"/>
  <c r="H24" i="83"/>
  <c r="F40" i="83"/>
  <c r="E43" i="83"/>
  <c r="H42" i="83" s="1"/>
  <c r="G39" i="83"/>
  <c r="D33" i="84"/>
  <c r="D83" i="84" s="1"/>
  <c r="G13" i="84"/>
  <c r="F66" i="84"/>
  <c r="D79" i="84"/>
  <c r="H25" i="85"/>
  <c r="H28" i="85"/>
  <c r="D33" i="85"/>
  <c r="H39" i="85"/>
  <c r="F48" i="85"/>
  <c r="F49" i="85"/>
  <c r="H55" i="85"/>
  <c r="H64" i="85"/>
  <c r="E66" i="85"/>
  <c r="G65" i="85"/>
  <c r="G64" i="85"/>
  <c r="G63" i="85"/>
  <c r="G62" i="85"/>
  <c r="D68" i="85"/>
  <c r="E68" i="85" s="1"/>
  <c r="G66" i="85"/>
  <c r="C79" i="85"/>
  <c r="E26" i="86"/>
  <c r="H22" i="86" s="1"/>
  <c r="F25" i="86"/>
  <c r="F22" i="86"/>
  <c r="F31" i="87"/>
  <c r="F30" i="87"/>
  <c r="F29" i="87"/>
  <c r="F28" i="87"/>
  <c r="E32" i="87"/>
  <c r="H28" i="87" s="1"/>
  <c r="C83" i="87"/>
  <c r="C79" i="87"/>
  <c r="E43" i="87"/>
  <c r="H40" i="87" s="1"/>
  <c r="F42" i="87"/>
  <c r="F39" i="87"/>
  <c r="D68" i="87"/>
  <c r="G66" i="87"/>
  <c r="E66" i="87"/>
  <c r="G65" i="87"/>
  <c r="G64" i="87"/>
  <c r="G63" i="87"/>
  <c r="G62" i="87"/>
  <c r="C70" i="87"/>
  <c r="C74" i="87" s="1"/>
  <c r="C93" i="87" s="1"/>
  <c r="D79" i="87"/>
  <c r="F10" i="88"/>
  <c r="G13" i="88"/>
  <c r="E14" i="88"/>
  <c r="H12" i="88" s="1"/>
  <c r="G10" i="88"/>
  <c r="G19" i="88"/>
  <c r="F53" i="88"/>
  <c r="E57" i="88"/>
  <c r="G56" i="88"/>
  <c r="G55" i="88"/>
  <c r="G54" i="88"/>
  <c r="G53" i="88"/>
  <c r="H25" i="89"/>
  <c r="F40" i="89"/>
  <c r="E50" i="89"/>
  <c r="G49" i="89"/>
  <c r="G48" i="89"/>
  <c r="G47" i="89"/>
  <c r="G46" i="89"/>
  <c r="D70" i="89"/>
  <c r="H10" i="90"/>
  <c r="G53" i="91"/>
  <c r="H65" i="91"/>
  <c r="F25" i="93"/>
  <c r="F23" i="93"/>
  <c r="F62" i="93"/>
  <c r="G55" i="94"/>
  <c r="G56" i="94"/>
  <c r="H12" i="95"/>
  <c r="F19" i="95"/>
  <c r="F17" i="95"/>
  <c r="C33" i="95"/>
  <c r="H29" i="95"/>
  <c r="E33" i="96"/>
  <c r="H66" i="96" s="1"/>
  <c r="D35" i="96"/>
  <c r="G66" i="96"/>
  <c r="H46" i="96"/>
  <c r="H48" i="96"/>
  <c r="E57" i="97"/>
  <c r="G53" i="97"/>
  <c r="G56" i="97"/>
  <c r="D78" i="97"/>
  <c r="G54" i="97"/>
  <c r="F16" i="98"/>
  <c r="C33" i="98"/>
  <c r="E33" i="98" s="1"/>
  <c r="F19" i="98"/>
  <c r="F17" i="98"/>
  <c r="G56" i="98"/>
  <c r="E57" i="98"/>
  <c r="G53" i="98"/>
  <c r="D83" i="98"/>
  <c r="H54" i="100"/>
  <c r="E14" i="101"/>
  <c r="G10" i="101"/>
  <c r="G11" i="101"/>
  <c r="G13" i="101"/>
  <c r="D33" i="101"/>
  <c r="G12" i="101"/>
  <c r="H30" i="102"/>
  <c r="H19" i="104"/>
  <c r="H24" i="104"/>
  <c r="F46" i="104"/>
  <c r="F48" i="104"/>
  <c r="C79" i="104"/>
  <c r="E50" i="104"/>
  <c r="H46" i="104" s="1"/>
  <c r="F49" i="104"/>
  <c r="F47" i="104"/>
  <c r="E57" i="106"/>
  <c r="G56" i="106"/>
  <c r="G55" i="106"/>
  <c r="G54" i="106"/>
  <c r="G53" i="106"/>
  <c r="D79" i="106"/>
  <c r="D78" i="106"/>
  <c r="D70" i="106"/>
  <c r="C33" i="77"/>
  <c r="C83" i="77" s="1"/>
  <c r="E66" i="77"/>
  <c r="G65" i="77"/>
  <c r="G64" i="77"/>
  <c r="G63" i="77"/>
  <c r="G62" i="77"/>
  <c r="C81" i="77"/>
  <c r="F13" i="78"/>
  <c r="F12" i="78"/>
  <c r="F11" i="78"/>
  <c r="F10" i="78"/>
  <c r="E20" i="78"/>
  <c r="H17" i="78" s="1"/>
  <c r="G19" i="78"/>
  <c r="G18" i="78"/>
  <c r="G17" i="78"/>
  <c r="G16" i="78"/>
  <c r="H64" i="78"/>
  <c r="H19" i="79"/>
  <c r="H10" i="80"/>
  <c r="F65" i="80"/>
  <c r="F64" i="80"/>
  <c r="F63" i="80"/>
  <c r="F62" i="80"/>
  <c r="H24" i="82"/>
  <c r="H49" i="82"/>
  <c r="H16" i="83"/>
  <c r="F56" i="83"/>
  <c r="F55" i="83"/>
  <c r="F54" i="83"/>
  <c r="F53" i="83"/>
  <c r="F55" i="84"/>
  <c r="H31" i="85"/>
  <c r="D79" i="85"/>
  <c r="H53" i="85"/>
  <c r="G55" i="85"/>
  <c r="F18" i="86"/>
  <c r="H25" i="86"/>
  <c r="H46" i="86"/>
  <c r="H62" i="86"/>
  <c r="C68" i="86"/>
  <c r="C78" i="86" s="1"/>
  <c r="E14" i="87"/>
  <c r="G13" i="87"/>
  <c r="G12" i="87"/>
  <c r="G11" i="87"/>
  <c r="G10" i="87"/>
  <c r="D83" i="87"/>
  <c r="D78" i="87"/>
  <c r="F25" i="88"/>
  <c r="F24" i="88"/>
  <c r="F23" i="88"/>
  <c r="F22" i="88"/>
  <c r="E32" i="88"/>
  <c r="G31" i="88"/>
  <c r="G30" i="88"/>
  <c r="G29" i="88"/>
  <c r="G28" i="88"/>
  <c r="C79" i="88"/>
  <c r="D79" i="88"/>
  <c r="C33" i="89"/>
  <c r="H28" i="89"/>
  <c r="H39" i="89"/>
  <c r="F10" i="90"/>
  <c r="H24" i="90"/>
  <c r="C33" i="90"/>
  <c r="D83" i="90"/>
  <c r="D79" i="90"/>
  <c r="D70" i="90"/>
  <c r="D78" i="90"/>
  <c r="H31" i="91"/>
  <c r="H41" i="91"/>
  <c r="H53" i="91"/>
  <c r="H56" i="91"/>
  <c r="F13" i="92"/>
  <c r="F12" i="92"/>
  <c r="F11" i="92"/>
  <c r="F10" i="92"/>
  <c r="C33" i="92"/>
  <c r="D79" i="92"/>
  <c r="F19" i="93"/>
  <c r="F18" i="93"/>
  <c r="F17" i="93"/>
  <c r="F16" i="93"/>
  <c r="E20" i="93"/>
  <c r="H31" i="93"/>
  <c r="F46" i="93"/>
  <c r="F47" i="93"/>
  <c r="H55" i="93"/>
  <c r="C83" i="94"/>
  <c r="C79" i="94"/>
  <c r="F39" i="94"/>
  <c r="F42" i="94"/>
  <c r="G49" i="94"/>
  <c r="E50" i="94"/>
  <c r="H46" i="94" s="1"/>
  <c r="C81" i="94"/>
  <c r="G65" i="94"/>
  <c r="G62" i="94"/>
  <c r="D68" i="94"/>
  <c r="E68" i="94" s="1"/>
  <c r="H30" i="95"/>
  <c r="C78" i="95"/>
  <c r="C79" i="95"/>
  <c r="H10" i="96"/>
  <c r="D70" i="96"/>
  <c r="D78" i="96"/>
  <c r="G42" i="96"/>
  <c r="D83" i="96"/>
  <c r="E43" i="96"/>
  <c r="G39" i="96"/>
  <c r="D79" i="96"/>
  <c r="H13" i="97"/>
  <c r="H12" i="97"/>
  <c r="H11" i="97"/>
  <c r="H10" i="97"/>
  <c r="F22" i="97"/>
  <c r="F25" i="97"/>
  <c r="F23" i="97"/>
  <c r="H64" i="97"/>
  <c r="D35" i="98"/>
  <c r="E32" i="98"/>
  <c r="G31" i="98"/>
  <c r="G30" i="98"/>
  <c r="G29" i="98"/>
  <c r="G28" i="98"/>
  <c r="H46" i="98"/>
  <c r="C33" i="99"/>
  <c r="F12" i="99"/>
  <c r="H17" i="99"/>
  <c r="E33" i="99"/>
  <c r="D35" i="99"/>
  <c r="D68" i="99"/>
  <c r="E68" i="99" s="1"/>
  <c r="G66" i="99"/>
  <c r="E66" i="99"/>
  <c r="G65" i="99"/>
  <c r="G64" i="99"/>
  <c r="G63" i="99"/>
  <c r="G62" i="99"/>
  <c r="H30" i="100"/>
  <c r="F25" i="102"/>
  <c r="F23" i="102"/>
  <c r="F24" i="102"/>
  <c r="F22" i="102"/>
  <c r="F24" i="103"/>
  <c r="F23" i="103"/>
  <c r="F25" i="103"/>
  <c r="F19" i="104"/>
  <c r="F17" i="104"/>
  <c r="F18" i="104"/>
  <c r="H31" i="104"/>
  <c r="H30" i="104"/>
  <c r="H29" i="104"/>
  <c r="H28" i="104"/>
  <c r="F49" i="106"/>
  <c r="F48" i="106"/>
  <c r="F47" i="106"/>
  <c r="F46" i="106"/>
  <c r="E50" i="106"/>
  <c r="C70" i="106"/>
  <c r="C74" i="106" s="1"/>
  <c r="C93" i="106" s="1"/>
  <c r="F65" i="84"/>
  <c r="F64" i="84"/>
  <c r="F63" i="84"/>
  <c r="F62" i="84"/>
  <c r="H30" i="85"/>
  <c r="H56" i="85"/>
  <c r="H24" i="86"/>
  <c r="H65" i="86"/>
  <c r="C81" i="86"/>
  <c r="H16" i="87"/>
  <c r="F56" i="87"/>
  <c r="F55" i="87"/>
  <c r="F54" i="87"/>
  <c r="F53" i="87"/>
  <c r="H11" i="88"/>
  <c r="E68" i="88"/>
  <c r="H31" i="89"/>
  <c r="H41" i="89"/>
  <c r="H56" i="89"/>
  <c r="D68" i="89"/>
  <c r="G66" i="89"/>
  <c r="E66" i="89"/>
  <c r="G65" i="89"/>
  <c r="G64" i="89"/>
  <c r="G63" i="89"/>
  <c r="G62" i="89"/>
  <c r="C81" i="89"/>
  <c r="H19" i="90"/>
  <c r="H18" i="90"/>
  <c r="H17" i="90"/>
  <c r="H16" i="90"/>
  <c r="H47" i="90"/>
  <c r="F49" i="90"/>
  <c r="F48" i="90"/>
  <c r="F47" i="90"/>
  <c r="F46" i="90"/>
  <c r="F65" i="90"/>
  <c r="F64" i="90"/>
  <c r="F63" i="90"/>
  <c r="F62" i="90"/>
  <c r="C68" i="90"/>
  <c r="E66" i="90"/>
  <c r="H17" i="91"/>
  <c r="F19" i="91"/>
  <c r="F18" i="91"/>
  <c r="F17" i="91"/>
  <c r="F16" i="91"/>
  <c r="C68" i="91"/>
  <c r="F65" i="91"/>
  <c r="H11" i="92"/>
  <c r="E14" i="92"/>
  <c r="H12" i="92" s="1"/>
  <c r="G10" i="92"/>
  <c r="D33" i="92"/>
  <c r="F49" i="92"/>
  <c r="F48" i="92"/>
  <c r="F47" i="92"/>
  <c r="F46" i="92"/>
  <c r="C83" i="92"/>
  <c r="E50" i="92"/>
  <c r="D79" i="93"/>
  <c r="H11" i="94"/>
  <c r="F13" i="94"/>
  <c r="F12" i="94"/>
  <c r="F11" i="94"/>
  <c r="F10" i="94"/>
  <c r="H25" i="95"/>
  <c r="H24" i="95"/>
  <c r="H23" i="95"/>
  <c r="H22" i="95"/>
  <c r="H40" i="95"/>
  <c r="D70" i="95"/>
  <c r="G41" i="95"/>
  <c r="D79" i="95"/>
  <c r="G42" i="95"/>
  <c r="G39" i="95"/>
  <c r="F56" i="95"/>
  <c r="F55" i="95"/>
  <c r="F54" i="95"/>
  <c r="F53" i="95"/>
  <c r="E57" i="95"/>
  <c r="C70" i="95"/>
  <c r="C74" i="95" s="1"/>
  <c r="C93" i="95" s="1"/>
  <c r="C78" i="96"/>
  <c r="C70" i="96"/>
  <c r="C74" i="96" s="1"/>
  <c r="C93" i="96" s="1"/>
  <c r="H41" i="97"/>
  <c r="E50" i="97"/>
  <c r="H47" i="97" s="1"/>
  <c r="G49" i="97"/>
  <c r="G48" i="97"/>
  <c r="G47" i="97"/>
  <c r="G46" i="97"/>
  <c r="D70" i="97"/>
  <c r="F56" i="97"/>
  <c r="F53" i="97"/>
  <c r="F24" i="98"/>
  <c r="F23" i="98"/>
  <c r="H62" i="98"/>
  <c r="H65" i="98"/>
  <c r="H54" i="99"/>
  <c r="F25" i="100"/>
  <c r="F24" i="100"/>
  <c r="F23" i="100"/>
  <c r="F22" i="100"/>
  <c r="E26" i="100"/>
  <c r="C33" i="100"/>
  <c r="F19" i="102"/>
  <c r="F18" i="102"/>
  <c r="F17" i="102"/>
  <c r="F16" i="102"/>
  <c r="E20" i="102"/>
  <c r="H53" i="102"/>
  <c r="F55" i="102"/>
  <c r="F56" i="102"/>
  <c r="F53" i="102"/>
  <c r="E57" i="102"/>
  <c r="H10" i="105"/>
  <c r="E14" i="105"/>
  <c r="H12" i="105" s="1"/>
  <c r="G13" i="105"/>
  <c r="G12" i="105"/>
  <c r="G11" i="105"/>
  <c r="G10" i="105"/>
  <c r="D33" i="105"/>
  <c r="H17" i="105"/>
  <c r="H19" i="105"/>
  <c r="C83" i="105"/>
  <c r="C79" i="105"/>
  <c r="F42" i="105"/>
  <c r="F40" i="105"/>
  <c r="C78" i="105"/>
  <c r="C70" i="105"/>
  <c r="C74" i="105" s="1"/>
  <c r="C93" i="105" s="1"/>
  <c r="E32" i="96"/>
  <c r="G31" i="96"/>
  <c r="G30" i="96"/>
  <c r="G29" i="96"/>
  <c r="G28" i="96"/>
  <c r="H63" i="96"/>
  <c r="F65" i="96"/>
  <c r="F64" i="96"/>
  <c r="F63" i="96"/>
  <c r="F62" i="96"/>
  <c r="C33" i="97"/>
  <c r="C78" i="97"/>
  <c r="C70" i="97"/>
  <c r="C74" i="97" s="1"/>
  <c r="C93" i="97" s="1"/>
  <c r="F42" i="97"/>
  <c r="F41" i="97"/>
  <c r="F40" i="97"/>
  <c r="F39" i="97"/>
  <c r="C79" i="97"/>
  <c r="H53" i="97"/>
  <c r="H56" i="97"/>
  <c r="H12" i="99"/>
  <c r="H42" i="99"/>
  <c r="H53" i="99"/>
  <c r="H19" i="100"/>
  <c r="H18" i="100"/>
  <c r="H17" i="100"/>
  <c r="H16" i="100"/>
  <c r="H31" i="100"/>
  <c r="H55" i="100"/>
  <c r="H11" i="101"/>
  <c r="D83" i="101"/>
  <c r="D79" i="101"/>
  <c r="D70" i="101"/>
  <c r="H47" i="102"/>
  <c r="H55" i="102"/>
  <c r="C68" i="102"/>
  <c r="C79" i="102" s="1"/>
  <c r="F65" i="102"/>
  <c r="D70" i="102"/>
  <c r="F13" i="103"/>
  <c r="F12" i="103"/>
  <c r="F11" i="103"/>
  <c r="F10" i="103"/>
  <c r="C33" i="103"/>
  <c r="E14" i="103"/>
  <c r="H47" i="106"/>
  <c r="D83" i="89"/>
  <c r="D78" i="89"/>
  <c r="H12" i="90"/>
  <c r="F25" i="90"/>
  <c r="F24" i="90"/>
  <c r="F23" i="90"/>
  <c r="F22" i="90"/>
  <c r="E32" i="90"/>
  <c r="G31" i="90"/>
  <c r="G30" i="90"/>
  <c r="G29" i="90"/>
  <c r="G28" i="90"/>
  <c r="C33" i="91"/>
  <c r="H28" i="91"/>
  <c r="C78" i="91"/>
  <c r="C70" i="91"/>
  <c r="C74" i="91" s="1"/>
  <c r="C93" i="91" s="1"/>
  <c r="F42" i="91"/>
  <c r="F41" i="91"/>
  <c r="F40" i="91"/>
  <c r="F39" i="91"/>
  <c r="E50" i="91"/>
  <c r="G49" i="91"/>
  <c r="G48" i="91"/>
  <c r="G47" i="91"/>
  <c r="G46" i="91"/>
  <c r="H54" i="91"/>
  <c r="H13" i="92"/>
  <c r="E57" i="92"/>
  <c r="G56" i="92"/>
  <c r="G55" i="92"/>
  <c r="G54" i="92"/>
  <c r="G53" i="92"/>
  <c r="E26" i="93"/>
  <c r="G25" i="93"/>
  <c r="G24" i="93"/>
  <c r="G23" i="93"/>
  <c r="G22" i="93"/>
  <c r="H29" i="93"/>
  <c r="H62" i="93"/>
  <c r="H24" i="94"/>
  <c r="H49" i="94"/>
  <c r="H64" i="94"/>
  <c r="C68" i="94"/>
  <c r="C78" i="94" s="1"/>
  <c r="F66" i="94"/>
  <c r="F64" i="94"/>
  <c r="E14" i="95"/>
  <c r="G13" i="95"/>
  <c r="G12" i="95"/>
  <c r="G11" i="95"/>
  <c r="G10" i="95"/>
  <c r="D33" i="95"/>
  <c r="E20" i="95"/>
  <c r="H19" i="95" s="1"/>
  <c r="G16" i="95"/>
  <c r="H41" i="95"/>
  <c r="D82" i="96"/>
  <c r="E20" i="96"/>
  <c r="G19" i="96"/>
  <c r="G18" i="96"/>
  <c r="G17" i="96"/>
  <c r="G16" i="96"/>
  <c r="F25" i="96"/>
  <c r="F24" i="96"/>
  <c r="F23" i="96"/>
  <c r="F22" i="96"/>
  <c r="C33" i="96"/>
  <c r="D33" i="97"/>
  <c r="H16" i="97"/>
  <c r="H18" i="97"/>
  <c r="H28" i="97"/>
  <c r="H31" i="97"/>
  <c r="E32" i="97"/>
  <c r="D79" i="97"/>
  <c r="F63" i="97"/>
  <c r="H12" i="98"/>
  <c r="E26" i="98"/>
  <c r="H24" i="98" s="1"/>
  <c r="E43" i="98"/>
  <c r="G42" i="98"/>
  <c r="G41" i="98"/>
  <c r="G40" i="98"/>
  <c r="G39" i="98"/>
  <c r="D79" i="98"/>
  <c r="F47" i="98"/>
  <c r="E50" i="98"/>
  <c r="H49" i="98" s="1"/>
  <c r="G46" i="98"/>
  <c r="H63" i="98"/>
  <c r="C68" i="98"/>
  <c r="F65" i="98"/>
  <c r="C78" i="98"/>
  <c r="H16" i="99"/>
  <c r="H39" i="99"/>
  <c r="F56" i="99"/>
  <c r="F55" i="99"/>
  <c r="F54" i="99"/>
  <c r="F53" i="99"/>
  <c r="C78" i="99"/>
  <c r="H13" i="100"/>
  <c r="D33" i="100"/>
  <c r="G12" i="100"/>
  <c r="E14" i="100"/>
  <c r="H12" i="100" s="1"/>
  <c r="G11" i="100"/>
  <c r="H40" i="100"/>
  <c r="G39" i="101"/>
  <c r="G40" i="101"/>
  <c r="G41" i="101"/>
  <c r="G42" i="101"/>
  <c r="E43" i="101"/>
  <c r="H47" i="101"/>
  <c r="F49" i="101"/>
  <c r="F48" i="101"/>
  <c r="F47" i="101"/>
  <c r="F46" i="101"/>
  <c r="C83" i="101"/>
  <c r="C70" i="101"/>
  <c r="C74" i="101" s="1"/>
  <c r="C93" i="101" s="1"/>
  <c r="E50" i="101"/>
  <c r="F65" i="101"/>
  <c r="F64" i="101"/>
  <c r="F63" i="101"/>
  <c r="F62" i="101"/>
  <c r="C68" i="101"/>
  <c r="C78" i="101" s="1"/>
  <c r="E66" i="101"/>
  <c r="H63" i="101" s="1"/>
  <c r="F66" i="101"/>
  <c r="H10" i="102"/>
  <c r="H11" i="102"/>
  <c r="H12" i="102"/>
  <c r="H16" i="102"/>
  <c r="G29" i="102"/>
  <c r="E32" i="102"/>
  <c r="H31" i="102" s="1"/>
  <c r="F46" i="102"/>
  <c r="C83" i="102"/>
  <c r="F47" i="102"/>
  <c r="F48" i="102"/>
  <c r="F62" i="102"/>
  <c r="F64" i="102"/>
  <c r="H31" i="103"/>
  <c r="H30" i="103"/>
  <c r="H29" i="103"/>
  <c r="H28" i="103"/>
  <c r="F49" i="103"/>
  <c r="C79" i="103"/>
  <c r="F47" i="103"/>
  <c r="C83" i="103"/>
  <c r="C70" i="103"/>
  <c r="C74" i="103" s="1"/>
  <c r="C93" i="103" s="1"/>
  <c r="D68" i="105"/>
  <c r="G66" i="105"/>
  <c r="G64" i="105"/>
  <c r="G65" i="105"/>
  <c r="G62" i="105"/>
  <c r="E66" i="105"/>
  <c r="G63" i="105"/>
  <c r="E20" i="106"/>
  <c r="G19" i="106"/>
  <c r="G18" i="106"/>
  <c r="G17" i="106"/>
  <c r="G16" i="106"/>
  <c r="D33" i="106"/>
  <c r="E79" i="106"/>
  <c r="H42" i="106"/>
  <c r="H41" i="106"/>
  <c r="H40" i="106"/>
  <c r="H39" i="106"/>
  <c r="F25" i="92"/>
  <c r="F24" i="92"/>
  <c r="F23" i="92"/>
  <c r="F22" i="92"/>
  <c r="E32" i="92"/>
  <c r="G31" i="92"/>
  <c r="G30" i="92"/>
  <c r="G29" i="92"/>
  <c r="G28" i="92"/>
  <c r="C33" i="93"/>
  <c r="F66" i="93" s="1"/>
  <c r="H28" i="93"/>
  <c r="C78" i="93"/>
  <c r="C70" i="93"/>
  <c r="C74" i="93" s="1"/>
  <c r="C93" i="93" s="1"/>
  <c r="F42" i="93"/>
  <c r="F41" i="93"/>
  <c r="F40" i="93"/>
  <c r="F39" i="93"/>
  <c r="E50" i="93"/>
  <c r="H46" i="93" s="1"/>
  <c r="G49" i="93"/>
  <c r="G48" i="93"/>
  <c r="G47" i="93"/>
  <c r="G46" i="93"/>
  <c r="H54" i="93"/>
  <c r="D33" i="94"/>
  <c r="H22" i="94"/>
  <c r="E43" i="94"/>
  <c r="G42" i="94"/>
  <c r="G41" i="94"/>
  <c r="G40" i="94"/>
  <c r="G39" i="94"/>
  <c r="H47" i="94"/>
  <c r="H63" i="94"/>
  <c r="F31" i="95"/>
  <c r="F30" i="95"/>
  <c r="F29" i="95"/>
  <c r="F28" i="95"/>
  <c r="H39" i="95"/>
  <c r="D68" i="95"/>
  <c r="G66" i="95"/>
  <c r="H13" i="96"/>
  <c r="F49" i="96"/>
  <c r="F48" i="96"/>
  <c r="F47" i="96"/>
  <c r="F46" i="96"/>
  <c r="E57" i="96"/>
  <c r="H56" i="96" s="1"/>
  <c r="G56" i="96"/>
  <c r="G55" i="96"/>
  <c r="G54" i="96"/>
  <c r="G53" i="96"/>
  <c r="F19" i="97"/>
  <c r="F18" i="97"/>
  <c r="F17" i="97"/>
  <c r="F16" i="97"/>
  <c r="E26" i="97"/>
  <c r="G25" i="97"/>
  <c r="G24" i="97"/>
  <c r="G23" i="97"/>
  <c r="G22" i="97"/>
  <c r="H29" i="97"/>
  <c r="H55" i="97"/>
  <c r="E66" i="97"/>
  <c r="G65" i="97"/>
  <c r="G64" i="97"/>
  <c r="G63" i="97"/>
  <c r="G62" i="97"/>
  <c r="C81" i="97"/>
  <c r="F13" i="98"/>
  <c r="F12" i="98"/>
  <c r="F11" i="98"/>
  <c r="F10" i="98"/>
  <c r="E20" i="98"/>
  <c r="G19" i="98"/>
  <c r="G18" i="98"/>
  <c r="G17" i="98"/>
  <c r="G16" i="98"/>
  <c r="H23" i="98"/>
  <c r="H48" i="98"/>
  <c r="H64" i="98"/>
  <c r="D82" i="98"/>
  <c r="E14" i="99"/>
  <c r="H11" i="99" s="1"/>
  <c r="G13" i="99"/>
  <c r="G12" i="99"/>
  <c r="G11" i="99"/>
  <c r="G10" i="99"/>
  <c r="F16" i="99"/>
  <c r="E26" i="99"/>
  <c r="G25" i="99"/>
  <c r="G24" i="99"/>
  <c r="G23" i="99"/>
  <c r="G22" i="99"/>
  <c r="F31" i="99"/>
  <c r="F30" i="99"/>
  <c r="F29" i="99"/>
  <c r="F28" i="99"/>
  <c r="H41" i="99"/>
  <c r="C70" i="99"/>
  <c r="C74" i="99" s="1"/>
  <c r="C93" i="99" s="1"/>
  <c r="F41" i="99"/>
  <c r="E32" i="100"/>
  <c r="G31" i="100"/>
  <c r="G30" i="100"/>
  <c r="G29" i="100"/>
  <c r="G28" i="100"/>
  <c r="D68" i="100"/>
  <c r="G66" i="100"/>
  <c r="E66" i="100"/>
  <c r="G65" i="100"/>
  <c r="G64" i="100"/>
  <c r="G63" i="100"/>
  <c r="G62" i="100"/>
  <c r="F56" i="101"/>
  <c r="F54" i="101"/>
  <c r="H63" i="102"/>
  <c r="E66" i="102"/>
  <c r="G65" i="102"/>
  <c r="G64" i="102"/>
  <c r="G63" i="102"/>
  <c r="G62" i="102"/>
  <c r="G66" i="102"/>
  <c r="E20" i="103"/>
  <c r="G19" i="103"/>
  <c r="G18" i="103"/>
  <c r="G17" i="103"/>
  <c r="G16" i="103"/>
  <c r="D68" i="103"/>
  <c r="E68" i="103" s="1"/>
  <c r="E66" i="103"/>
  <c r="G62" i="103"/>
  <c r="G65" i="103"/>
  <c r="H11" i="104"/>
  <c r="F13" i="104"/>
  <c r="F12" i="104"/>
  <c r="F11" i="104"/>
  <c r="F10" i="104"/>
  <c r="E14" i="104"/>
  <c r="C33" i="104"/>
  <c r="H17" i="104"/>
  <c r="H25" i="104"/>
  <c r="G24" i="104"/>
  <c r="E26" i="104"/>
  <c r="G23" i="104"/>
  <c r="H40" i="104"/>
  <c r="D78" i="104"/>
  <c r="D70" i="104"/>
  <c r="E43" i="104"/>
  <c r="G42" i="104"/>
  <c r="G41" i="104"/>
  <c r="G40" i="104"/>
  <c r="G39" i="104"/>
  <c r="D83" i="104"/>
  <c r="D79" i="104"/>
  <c r="H25" i="105"/>
  <c r="H24" i="105"/>
  <c r="H23" i="105"/>
  <c r="H22" i="105"/>
  <c r="H19" i="99"/>
  <c r="H40" i="99"/>
  <c r="H10" i="100"/>
  <c r="E50" i="100"/>
  <c r="G49" i="100"/>
  <c r="G48" i="100"/>
  <c r="G47" i="100"/>
  <c r="G46" i="100"/>
  <c r="F56" i="100"/>
  <c r="F55" i="100"/>
  <c r="F54" i="100"/>
  <c r="F53" i="100"/>
  <c r="C70" i="100"/>
  <c r="C74" i="100" s="1"/>
  <c r="C93" i="100" s="1"/>
  <c r="C83" i="100"/>
  <c r="H10" i="101"/>
  <c r="H13" i="101"/>
  <c r="E57" i="101"/>
  <c r="G56" i="101"/>
  <c r="G55" i="101"/>
  <c r="G54" i="101"/>
  <c r="G53" i="101"/>
  <c r="E26" i="102"/>
  <c r="G25" i="102"/>
  <c r="G24" i="102"/>
  <c r="G23" i="102"/>
  <c r="G22" i="102"/>
  <c r="H29" i="102"/>
  <c r="H62" i="102"/>
  <c r="F19" i="103"/>
  <c r="G25" i="103"/>
  <c r="E26" i="103"/>
  <c r="H25" i="103" s="1"/>
  <c r="H16" i="104"/>
  <c r="H39" i="105"/>
  <c r="H49" i="105"/>
  <c r="H48" i="105"/>
  <c r="H47" i="105"/>
  <c r="H46" i="105"/>
  <c r="H56" i="105"/>
  <c r="H53" i="105"/>
  <c r="H12" i="106"/>
  <c r="F31" i="106"/>
  <c r="F28" i="106"/>
  <c r="F30" i="106"/>
  <c r="H42" i="100"/>
  <c r="D83" i="100"/>
  <c r="H12" i="101"/>
  <c r="F25" i="101"/>
  <c r="F24" i="101"/>
  <c r="F23" i="101"/>
  <c r="F22" i="101"/>
  <c r="E32" i="101"/>
  <c r="G31" i="101"/>
  <c r="G30" i="101"/>
  <c r="G29" i="101"/>
  <c r="G28" i="101"/>
  <c r="C79" i="101"/>
  <c r="C33" i="102"/>
  <c r="H28" i="102"/>
  <c r="C70" i="102"/>
  <c r="C74" i="102" s="1"/>
  <c r="C93" i="102" s="1"/>
  <c r="F42" i="102"/>
  <c r="F41" i="102"/>
  <c r="F40" i="102"/>
  <c r="F39" i="102"/>
  <c r="E50" i="102"/>
  <c r="G49" i="102"/>
  <c r="G48" i="102"/>
  <c r="G47" i="102"/>
  <c r="G46" i="102"/>
  <c r="H54" i="102"/>
  <c r="H22" i="103"/>
  <c r="D70" i="103"/>
  <c r="E43" i="103"/>
  <c r="H40" i="103" s="1"/>
  <c r="G42" i="103"/>
  <c r="G41" i="103"/>
  <c r="G40" i="103"/>
  <c r="G39" i="103"/>
  <c r="E50" i="103"/>
  <c r="H47" i="103" s="1"/>
  <c r="G46" i="103"/>
  <c r="H63" i="103"/>
  <c r="C68" i="103"/>
  <c r="C78" i="103" s="1"/>
  <c r="F66" i="103"/>
  <c r="F65" i="103"/>
  <c r="H48" i="104"/>
  <c r="C68" i="104"/>
  <c r="C70" i="104" s="1"/>
  <c r="C74" i="104" s="1"/>
  <c r="C93" i="104" s="1"/>
  <c r="F66" i="104"/>
  <c r="F62" i="104"/>
  <c r="F64" i="104"/>
  <c r="E68" i="104"/>
  <c r="F13" i="105"/>
  <c r="F10" i="105"/>
  <c r="G18" i="105"/>
  <c r="E20" i="105"/>
  <c r="G17" i="105"/>
  <c r="G19" i="105"/>
  <c r="H40" i="105"/>
  <c r="H10" i="106"/>
  <c r="C33" i="106"/>
  <c r="F12" i="106"/>
  <c r="F13" i="106"/>
  <c r="F10" i="106"/>
  <c r="H22" i="106"/>
  <c r="H24" i="106"/>
  <c r="C78" i="106"/>
  <c r="F55" i="106"/>
  <c r="F54" i="106"/>
  <c r="C81" i="106"/>
  <c r="D33" i="103"/>
  <c r="H23" i="103"/>
  <c r="E20" i="104"/>
  <c r="G19" i="104"/>
  <c r="G18" i="104"/>
  <c r="G17" i="104"/>
  <c r="G16" i="104"/>
  <c r="H23" i="104"/>
  <c r="C83" i="104"/>
  <c r="C78" i="104"/>
  <c r="F39" i="104"/>
  <c r="E57" i="104"/>
  <c r="G56" i="104"/>
  <c r="G55" i="104"/>
  <c r="G54" i="104"/>
  <c r="G53" i="104"/>
  <c r="H64" i="104"/>
  <c r="H13" i="105"/>
  <c r="H18" i="105"/>
  <c r="H29" i="105"/>
  <c r="F31" i="105"/>
  <c r="F30" i="105"/>
  <c r="F29" i="105"/>
  <c r="F28" i="105"/>
  <c r="E32" i="105"/>
  <c r="H42" i="105"/>
  <c r="H55" i="105"/>
  <c r="D70" i="105"/>
  <c r="E32" i="106"/>
  <c r="G31" i="106"/>
  <c r="G30" i="106"/>
  <c r="G29" i="106"/>
  <c r="G28" i="106"/>
  <c r="H46" i="106"/>
  <c r="F65" i="106"/>
  <c r="F64" i="106"/>
  <c r="F63" i="106"/>
  <c r="F62" i="106"/>
  <c r="F66" i="106"/>
  <c r="C68" i="106"/>
  <c r="D33" i="104"/>
  <c r="H22" i="104"/>
  <c r="H42" i="104"/>
  <c r="H63" i="104"/>
  <c r="H28" i="105"/>
  <c r="D83" i="105"/>
  <c r="E43" i="105"/>
  <c r="G39" i="105"/>
  <c r="H23" i="106"/>
  <c r="F25" i="106"/>
  <c r="F24" i="106"/>
  <c r="F23" i="106"/>
  <c r="F22" i="106"/>
  <c r="C79" i="106"/>
  <c r="H65" i="104"/>
  <c r="C81" i="104"/>
  <c r="H16" i="105"/>
  <c r="C82" i="105"/>
  <c r="H41" i="105"/>
  <c r="F56" i="105"/>
  <c r="F55" i="105"/>
  <c r="F54" i="105"/>
  <c r="F53" i="105"/>
  <c r="H11" i="106"/>
  <c r="E68" i="106"/>
  <c r="E33" i="53"/>
  <c r="E14" i="50"/>
  <c r="H12" i="50" s="1"/>
  <c r="G13" i="50"/>
  <c r="G12" i="50"/>
  <c r="G11" i="50"/>
  <c r="G10" i="50"/>
  <c r="G19" i="50"/>
  <c r="H19" i="51"/>
  <c r="C35" i="51"/>
  <c r="C80" i="51" s="1"/>
  <c r="H39" i="51"/>
  <c r="C83" i="51"/>
  <c r="F39" i="51"/>
  <c r="F42" i="51"/>
  <c r="G49" i="51"/>
  <c r="G48" i="51"/>
  <c r="H23" i="54"/>
  <c r="F56" i="54"/>
  <c r="F55" i="54"/>
  <c r="F62" i="54"/>
  <c r="C68" i="54"/>
  <c r="E68" i="54" s="1"/>
  <c r="F65" i="54"/>
  <c r="H25" i="55"/>
  <c r="H24" i="55"/>
  <c r="H23" i="55"/>
  <c r="H22" i="55"/>
  <c r="E20" i="56"/>
  <c r="G19" i="56"/>
  <c r="G18" i="56"/>
  <c r="G17" i="56"/>
  <c r="G16" i="56"/>
  <c r="H22" i="58"/>
  <c r="F25" i="58"/>
  <c r="F24" i="58"/>
  <c r="F23" i="58"/>
  <c r="F22" i="58"/>
  <c r="E26" i="58"/>
  <c r="H24" i="58" s="1"/>
  <c r="E14" i="59"/>
  <c r="G13" i="59"/>
  <c r="G12" i="59"/>
  <c r="G11" i="59"/>
  <c r="G10" i="59"/>
  <c r="D33" i="59"/>
  <c r="D83" i="59" s="1"/>
  <c r="H16" i="50"/>
  <c r="C82" i="50"/>
  <c r="H40" i="50"/>
  <c r="H42" i="50"/>
  <c r="F46" i="50"/>
  <c r="F49" i="50"/>
  <c r="H55" i="50"/>
  <c r="G56" i="50"/>
  <c r="G55" i="50"/>
  <c r="C68" i="50"/>
  <c r="C79" i="50" s="1"/>
  <c r="F66" i="50"/>
  <c r="F65" i="50"/>
  <c r="F64" i="50"/>
  <c r="H10" i="51"/>
  <c r="F19" i="51"/>
  <c r="C82" i="51"/>
  <c r="F18" i="51"/>
  <c r="H24" i="51"/>
  <c r="E50" i="51"/>
  <c r="H48" i="51" s="1"/>
  <c r="H53" i="51"/>
  <c r="H54" i="51"/>
  <c r="H55" i="51"/>
  <c r="H64" i="51"/>
  <c r="C81" i="51"/>
  <c r="G65" i="51"/>
  <c r="G64" i="51"/>
  <c r="F19" i="52"/>
  <c r="F18" i="52"/>
  <c r="G22" i="52"/>
  <c r="E26" i="52"/>
  <c r="H29" i="52"/>
  <c r="H41" i="52"/>
  <c r="H48" i="53"/>
  <c r="H49" i="53"/>
  <c r="H53" i="53"/>
  <c r="F53" i="53"/>
  <c r="F56" i="53"/>
  <c r="F66" i="53"/>
  <c r="G10" i="54"/>
  <c r="E14" i="54"/>
  <c r="H17" i="54"/>
  <c r="F53" i="54"/>
  <c r="E57" i="54"/>
  <c r="H56" i="54" s="1"/>
  <c r="G53" i="54"/>
  <c r="G56" i="54"/>
  <c r="F13" i="55"/>
  <c r="F12" i="55"/>
  <c r="F11" i="55"/>
  <c r="F10" i="55"/>
  <c r="E14" i="55"/>
  <c r="H12" i="55" s="1"/>
  <c r="C33" i="55"/>
  <c r="E33" i="55" s="1"/>
  <c r="H66" i="55" s="1"/>
  <c r="D33" i="56"/>
  <c r="H64" i="58"/>
  <c r="F65" i="58"/>
  <c r="F64" i="58"/>
  <c r="F63" i="58"/>
  <c r="F62" i="58"/>
  <c r="C68" i="58"/>
  <c r="E68" i="58" s="1"/>
  <c r="F66" i="58"/>
  <c r="E66" i="58"/>
  <c r="H16" i="64"/>
  <c r="H10" i="65"/>
  <c r="H19" i="50"/>
  <c r="D33" i="50"/>
  <c r="D83" i="50" s="1"/>
  <c r="E66" i="50"/>
  <c r="H65" i="50" s="1"/>
  <c r="G65" i="50"/>
  <c r="G64" i="50"/>
  <c r="G63" i="50"/>
  <c r="G62" i="50"/>
  <c r="D68" i="50"/>
  <c r="E20" i="51"/>
  <c r="G19" i="51"/>
  <c r="G18" i="51"/>
  <c r="G17" i="51"/>
  <c r="G16" i="51"/>
  <c r="H23" i="51"/>
  <c r="E20" i="52"/>
  <c r="H18" i="52" s="1"/>
  <c r="G16" i="52"/>
  <c r="G19" i="52"/>
  <c r="G25" i="52"/>
  <c r="H40" i="52"/>
  <c r="F56" i="52"/>
  <c r="F55" i="52"/>
  <c r="F54" i="52"/>
  <c r="F53" i="52"/>
  <c r="E57" i="52"/>
  <c r="H53" i="52" s="1"/>
  <c r="C70" i="52"/>
  <c r="C74" i="52" s="1"/>
  <c r="C93" i="52" s="1"/>
  <c r="C79" i="52"/>
  <c r="C83" i="52"/>
  <c r="E20" i="53"/>
  <c r="G19" i="53"/>
  <c r="G18" i="53"/>
  <c r="G17" i="53"/>
  <c r="G16" i="53"/>
  <c r="D70" i="53"/>
  <c r="D79" i="53"/>
  <c r="G13" i="54"/>
  <c r="D35" i="54"/>
  <c r="F63" i="54"/>
  <c r="G66" i="54"/>
  <c r="H11" i="55"/>
  <c r="D35" i="55"/>
  <c r="C35" i="57"/>
  <c r="C80" i="57" s="1"/>
  <c r="C77" i="57"/>
  <c r="F66" i="57"/>
  <c r="C83" i="57"/>
  <c r="H10" i="50"/>
  <c r="G16" i="50"/>
  <c r="H18" i="50"/>
  <c r="E20" i="50"/>
  <c r="H17" i="50" s="1"/>
  <c r="H22" i="50"/>
  <c r="H23" i="50"/>
  <c r="H24" i="50"/>
  <c r="F31" i="50"/>
  <c r="F30" i="50"/>
  <c r="F29" i="50"/>
  <c r="F28" i="50"/>
  <c r="E32" i="50"/>
  <c r="H29" i="50" s="1"/>
  <c r="F47" i="50"/>
  <c r="F13" i="51"/>
  <c r="F12" i="51"/>
  <c r="F11" i="51"/>
  <c r="F10" i="51"/>
  <c r="E14" i="51"/>
  <c r="G47" i="51"/>
  <c r="D79" i="51"/>
  <c r="G18" i="52"/>
  <c r="H30" i="52"/>
  <c r="C33" i="52"/>
  <c r="F10" i="53"/>
  <c r="E14" i="53"/>
  <c r="H11" i="53" s="1"/>
  <c r="F13" i="53"/>
  <c r="C35" i="53"/>
  <c r="G39" i="53"/>
  <c r="E43" i="53"/>
  <c r="H47" i="53"/>
  <c r="F54" i="53"/>
  <c r="H63" i="53"/>
  <c r="F65" i="53"/>
  <c r="F64" i="53"/>
  <c r="F63" i="53"/>
  <c r="F62" i="53"/>
  <c r="C68" i="53"/>
  <c r="C78" i="53" s="1"/>
  <c r="E66" i="53"/>
  <c r="D78" i="53"/>
  <c r="G12" i="54"/>
  <c r="H18" i="54"/>
  <c r="H19" i="54"/>
  <c r="H22" i="54"/>
  <c r="F22" i="54"/>
  <c r="F25" i="54"/>
  <c r="H30" i="54"/>
  <c r="G31" i="54"/>
  <c r="G30" i="54"/>
  <c r="H47" i="54"/>
  <c r="F54" i="54"/>
  <c r="G24" i="55"/>
  <c r="G25" i="55"/>
  <c r="G23" i="55"/>
  <c r="G22" i="55"/>
  <c r="D78" i="56"/>
  <c r="D70" i="56"/>
  <c r="E43" i="56"/>
  <c r="G42" i="56"/>
  <c r="G41" i="56"/>
  <c r="G40" i="56"/>
  <c r="G39" i="56"/>
  <c r="D79" i="56"/>
  <c r="H53" i="50"/>
  <c r="H25" i="51"/>
  <c r="H62" i="51"/>
  <c r="C68" i="51"/>
  <c r="E68" i="51" s="1"/>
  <c r="F66" i="51"/>
  <c r="E14" i="52"/>
  <c r="G13" i="52"/>
  <c r="G12" i="52"/>
  <c r="G11" i="52"/>
  <c r="G10" i="52"/>
  <c r="H17" i="52"/>
  <c r="H42" i="52"/>
  <c r="F25" i="53"/>
  <c r="F24" i="53"/>
  <c r="F23" i="53"/>
  <c r="F22" i="53"/>
  <c r="E32" i="53"/>
  <c r="G31" i="53"/>
  <c r="G30" i="53"/>
  <c r="G29" i="53"/>
  <c r="G28" i="53"/>
  <c r="C33" i="54"/>
  <c r="H28" i="54"/>
  <c r="C70" i="54"/>
  <c r="C74" i="54" s="1"/>
  <c r="C93" i="54" s="1"/>
  <c r="F42" i="54"/>
  <c r="F41" i="54"/>
  <c r="F40" i="54"/>
  <c r="F39" i="54"/>
  <c r="E50" i="54"/>
  <c r="G49" i="54"/>
  <c r="G48" i="54"/>
  <c r="G47" i="54"/>
  <c r="G46" i="54"/>
  <c r="H54" i="54"/>
  <c r="F19" i="55"/>
  <c r="F17" i="55"/>
  <c r="D83" i="55"/>
  <c r="G41" i="55"/>
  <c r="G42" i="55"/>
  <c r="G39" i="55"/>
  <c r="E32" i="56"/>
  <c r="G31" i="56"/>
  <c r="G30" i="56"/>
  <c r="G29" i="56"/>
  <c r="G28" i="56"/>
  <c r="E57" i="56"/>
  <c r="G56" i="56"/>
  <c r="G55" i="56"/>
  <c r="G54" i="56"/>
  <c r="G53" i="56"/>
  <c r="D35" i="58"/>
  <c r="G66" i="58"/>
  <c r="E26" i="59"/>
  <c r="G25" i="59"/>
  <c r="G24" i="59"/>
  <c r="G23" i="59"/>
  <c r="G22" i="59"/>
  <c r="F19" i="61"/>
  <c r="F18" i="61"/>
  <c r="F17" i="61"/>
  <c r="F16" i="61"/>
  <c r="E20" i="61"/>
  <c r="H17" i="61" s="1"/>
  <c r="G66" i="61"/>
  <c r="F49" i="63"/>
  <c r="F48" i="63"/>
  <c r="F47" i="63"/>
  <c r="F46" i="63"/>
  <c r="C83" i="63"/>
  <c r="E50" i="63"/>
  <c r="C35" i="64"/>
  <c r="C68" i="64"/>
  <c r="F66" i="64"/>
  <c r="F65" i="64"/>
  <c r="F63" i="64"/>
  <c r="F62" i="64"/>
  <c r="H46" i="58"/>
  <c r="F49" i="58"/>
  <c r="F48" i="58"/>
  <c r="F47" i="58"/>
  <c r="F46" i="58"/>
  <c r="E50" i="58"/>
  <c r="H48" i="58" s="1"/>
  <c r="C70" i="58"/>
  <c r="C74" i="58" s="1"/>
  <c r="C93" i="58" s="1"/>
  <c r="C78" i="59"/>
  <c r="C70" i="59"/>
  <c r="C74" i="59" s="1"/>
  <c r="C93" i="59" s="1"/>
  <c r="F42" i="59"/>
  <c r="F41" i="59"/>
  <c r="F40" i="59"/>
  <c r="F39" i="59"/>
  <c r="E43" i="59"/>
  <c r="H39" i="59" s="1"/>
  <c r="C79" i="59"/>
  <c r="E66" i="59"/>
  <c r="C81" i="59" s="1"/>
  <c r="G65" i="59"/>
  <c r="G64" i="59"/>
  <c r="G63" i="59"/>
  <c r="G62" i="59"/>
  <c r="D68" i="59"/>
  <c r="E68" i="59" s="1"/>
  <c r="H17" i="64"/>
  <c r="H12" i="65"/>
  <c r="H48" i="66"/>
  <c r="H49" i="66"/>
  <c r="H64" i="66"/>
  <c r="F65" i="66"/>
  <c r="F64" i="66"/>
  <c r="F63" i="66"/>
  <c r="F62" i="66"/>
  <c r="E66" i="66"/>
  <c r="C68" i="66"/>
  <c r="C70" i="66" s="1"/>
  <c r="C74" i="66" s="1"/>
  <c r="C93" i="66" s="1"/>
  <c r="C70" i="50"/>
  <c r="C74" i="50" s="1"/>
  <c r="F42" i="50"/>
  <c r="E50" i="50"/>
  <c r="H46" i="50" s="1"/>
  <c r="G49" i="50"/>
  <c r="G48" i="50"/>
  <c r="G47" i="50"/>
  <c r="G46" i="50"/>
  <c r="H54" i="50"/>
  <c r="D33" i="51"/>
  <c r="G66" i="51" s="1"/>
  <c r="H22" i="51"/>
  <c r="D78" i="51"/>
  <c r="D70" i="51"/>
  <c r="E43" i="51"/>
  <c r="H40" i="51" s="1"/>
  <c r="G42" i="51"/>
  <c r="G41" i="51"/>
  <c r="G40" i="51"/>
  <c r="G39" i="51"/>
  <c r="H63" i="51"/>
  <c r="F64" i="51"/>
  <c r="F31" i="52"/>
  <c r="F30" i="52"/>
  <c r="F29" i="52"/>
  <c r="F28" i="52"/>
  <c r="D33" i="52"/>
  <c r="H39" i="52"/>
  <c r="G41" i="52"/>
  <c r="D68" i="52"/>
  <c r="D78" i="52" s="1"/>
  <c r="G66" i="52"/>
  <c r="F49" i="53"/>
  <c r="F48" i="53"/>
  <c r="F47" i="53"/>
  <c r="F46" i="53"/>
  <c r="E57" i="53"/>
  <c r="G56" i="53"/>
  <c r="G55" i="53"/>
  <c r="G54" i="53"/>
  <c r="G53" i="53"/>
  <c r="C83" i="53"/>
  <c r="F19" i="54"/>
  <c r="F18" i="54"/>
  <c r="F17" i="54"/>
  <c r="F16" i="54"/>
  <c r="E26" i="54"/>
  <c r="G25" i="54"/>
  <c r="G24" i="54"/>
  <c r="G23" i="54"/>
  <c r="G22" i="54"/>
  <c r="H29" i="54"/>
  <c r="H55" i="54"/>
  <c r="E66" i="54"/>
  <c r="H63" i="54" s="1"/>
  <c r="G65" i="54"/>
  <c r="G64" i="54"/>
  <c r="G63" i="54"/>
  <c r="G62" i="54"/>
  <c r="D70" i="54"/>
  <c r="D83" i="54"/>
  <c r="F56" i="55"/>
  <c r="F55" i="55"/>
  <c r="F54" i="55"/>
  <c r="F53" i="55"/>
  <c r="E57" i="55"/>
  <c r="C68" i="56"/>
  <c r="C79" i="56" s="1"/>
  <c r="F65" i="56"/>
  <c r="F64" i="56"/>
  <c r="F63" i="56"/>
  <c r="F62" i="56"/>
  <c r="E66" i="56"/>
  <c r="C78" i="57"/>
  <c r="C70" i="57"/>
  <c r="C74" i="57" s="1"/>
  <c r="C93" i="57" s="1"/>
  <c r="F42" i="57"/>
  <c r="F41" i="57"/>
  <c r="F40" i="57"/>
  <c r="F39" i="57"/>
  <c r="C79" i="57"/>
  <c r="E43" i="57"/>
  <c r="H42" i="57" s="1"/>
  <c r="D68" i="57"/>
  <c r="E66" i="57"/>
  <c r="C81" i="57" s="1"/>
  <c r="G65" i="57"/>
  <c r="G64" i="57"/>
  <c r="G63" i="57"/>
  <c r="G62" i="57"/>
  <c r="H10" i="58"/>
  <c r="H12" i="58"/>
  <c r="F13" i="58"/>
  <c r="F12" i="58"/>
  <c r="F11" i="58"/>
  <c r="F10" i="58"/>
  <c r="C33" i="58"/>
  <c r="E14" i="58"/>
  <c r="C78" i="58"/>
  <c r="H41" i="64"/>
  <c r="E50" i="64"/>
  <c r="G46" i="64"/>
  <c r="G47" i="64"/>
  <c r="G49" i="64"/>
  <c r="E50" i="65"/>
  <c r="G49" i="65"/>
  <c r="G48" i="65"/>
  <c r="G47" i="65"/>
  <c r="G46" i="65"/>
  <c r="E20" i="55"/>
  <c r="H16" i="55" s="1"/>
  <c r="G16" i="55"/>
  <c r="H41" i="55"/>
  <c r="H22" i="56"/>
  <c r="H24" i="56"/>
  <c r="F25" i="56"/>
  <c r="F24" i="56"/>
  <c r="F23" i="56"/>
  <c r="F22" i="56"/>
  <c r="H46" i="56"/>
  <c r="H48" i="56"/>
  <c r="F49" i="56"/>
  <c r="F48" i="56"/>
  <c r="F47" i="56"/>
  <c r="F46" i="56"/>
  <c r="C78" i="56"/>
  <c r="E14" i="57"/>
  <c r="G13" i="57"/>
  <c r="G12" i="57"/>
  <c r="G11" i="57"/>
  <c r="G10" i="57"/>
  <c r="D33" i="57"/>
  <c r="G66" i="57" s="1"/>
  <c r="H11" i="58"/>
  <c r="H13" i="58"/>
  <c r="E32" i="58"/>
  <c r="G31" i="58"/>
  <c r="G30" i="58"/>
  <c r="G29" i="58"/>
  <c r="G28" i="58"/>
  <c r="E57" i="58"/>
  <c r="G56" i="58"/>
  <c r="G55" i="58"/>
  <c r="G54" i="58"/>
  <c r="G53" i="58"/>
  <c r="C81" i="58"/>
  <c r="D79" i="58"/>
  <c r="H16" i="59"/>
  <c r="H18" i="59"/>
  <c r="F19" i="59"/>
  <c r="F18" i="59"/>
  <c r="F17" i="59"/>
  <c r="F16" i="59"/>
  <c r="E50" i="59"/>
  <c r="G49" i="59"/>
  <c r="G48" i="59"/>
  <c r="G47" i="59"/>
  <c r="G46" i="59"/>
  <c r="C35" i="60"/>
  <c r="E26" i="61"/>
  <c r="G25" i="61"/>
  <c r="G24" i="61"/>
  <c r="G23" i="61"/>
  <c r="G22" i="61"/>
  <c r="H56" i="61"/>
  <c r="F10" i="62"/>
  <c r="C33" i="62"/>
  <c r="E33" i="62" s="1"/>
  <c r="F12" i="62"/>
  <c r="F13" i="62"/>
  <c r="F11" i="62"/>
  <c r="D35" i="62"/>
  <c r="H55" i="62"/>
  <c r="F56" i="62"/>
  <c r="F55" i="62"/>
  <c r="F54" i="62"/>
  <c r="F53" i="62"/>
  <c r="C79" i="62"/>
  <c r="E57" i="62"/>
  <c r="E14" i="63"/>
  <c r="H13" i="63" s="1"/>
  <c r="G10" i="63"/>
  <c r="D33" i="63"/>
  <c r="G12" i="63"/>
  <c r="G13" i="63"/>
  <c r="G11" i="63"/>
  <c r="G55" i="64"/>
  <c r="E57" i="64"/>
  <c r="G53" i="64"/>
  <c r="G54" i="64"/>
  <c r="G56" i="64"/>
  <c r="D79" i="65"/>
  <c r="D83" i="65"/>
  <c r="G42" i="65"/>
  <c r="G39" i="65"/>
  <c r="D70" i="65"/>
  <c r="E43" i="65"/>
  <c r="G40" i="65"/>
  <c r="H40" i="55"/>
  <c r="H10" i="56"/>
  <c r="F13" i="56"/>
  <c r="F12" i="56"/>
  <c r="F11" i="56"/>
  <c r="F10" i="56"/>
  <c r="C33" i="56"/>
  <c r="E14" i="56"/>
  <c r="H12" i="56" s="1"/>
  <c r="H28" i="57"/>
  <c r="H30" i="57"/>
  <c r="F31" i="57"/>
  <c r="F30" i="57"/>
  <c r="F29" i="57"/>
  <c r="F28" i="57"/>
  <c r="D83" i="57"/>
  <c r="E50" i="57"/>
  <c r="G49" i="57"/>
  <c r="G48" i="57"/>
  <c r="G47" i="57"/>
  <c r="G46" i="57"/>
  <c r="D70" i="57"/>
  <c r="D82" i="58"/>
  <c r="E20" i="58"/>
  <c r="G19" i="58"/>
  <c r="G18" i="58"/>
  <c r="G17" i="58"/>
  <c r="G16" i="58"/>
  <c r="D78" i="58"/>
  <c r="D70" i="58"/>
  <c r="E43" i="58"/>
  <c r="G42" i="58"/>
  <c r="G41" i="58"/>
  <c r="G40" i="58"/>
  <c r="G39" i="58"/>
  <c r="H63" i="58"/>
  <c r="H65" i="58"/>
  <c r="F56" i="59"/>
  <c r="F55" i="59"/>
  <c r="F54" i="59"/>
  <c r="F53" i="59"/>
  <c r="F31" i="61"/>
  <c r="F30" i="61"/>
  <c r="F29" i="61"/>
  <c r="F28" i="61"/>
  <c r="E32" i="61"/>
  <c r="H30" i="61" s="1"/>
  <c r="G48" i="61"/>
  <c r="E50" i="61"/>
  <c r="H49" i="61" s="1"/>
  <c r="G46" i="61"/>
  <c r="G47" i="61"/>
  <c r="G49" i="61"/>
  <c r="H28" i="62"/>
  <c r="H30" i="62"/>
  <c r="C35" i="63"/>
  <c r="H22" i="64"/>
  <c r="H24" i="64"/>
  <c r="D35" i="65"/>
  <c r="H10" i="66"/>
  <c r="F13" i="66"/>
  <c r="F12" i="66"/>
  <c r="F11" i="66"/>
  <c r="F10" i="66"/>
  <c r="C33" i="66"/>
  <c r="E14" i="66"/>
  <c r="H12" i="66" s="1"/>
  <c r="H22" i="60"/>
  <c r="H24" i="60"/>
  <c r="F25" i="60"/>
  <c r="F24" i="60"/>
  <c r="F23" i="60"/>
  <c r="F22" i="60"/>
  <c r="E32" i="60"/>
  <c r="G31" i="60"/>
  <c r="G30" i="60"/>
  <c r="G29" i="60"/>
  <c r="G28" i="60"/>
  <c r="F49" i="60"/>
  <c r="F48" i="60"/>
  <c r="F47" i="60"/>
  <c r="F46" i="60"/>
  <c r="E57" i="60"/>
  <c r="G56" i="60"/>
  <c r="G55" i="60"/>
  <c r="G54" i="60"/>
  <c r="G53" i="60"/>
  <c r="C81" i="60"/>
  <c r="E14" i="61"/>
  <c r="G13" i="61"/>
  <c r="G12" i="61"/>
  <c r="G11" i="61"/>
  <c r="G10" i="61"/>
  <c r="F42" i="61"/>
  <c r="F41" i="61"/>
  <c r="F40" i="61"/>
  <c r="F39" i="61"/>
  <c r="H18" i="62"/>
  <c r="F18" i="62"/>
  <c r="F16" i="62"/>
  <c r="E26" i="62"/>
  <c r="G25" i="62"/>
  <c r="G24" i="62"/>
  <c r="G23" i="62"/>
  <c r="G22" i="62"/>
  <c r="H29" i="62"/>
  <c r="H56" i="62"/>
  <c r="D68" i="62"/>
  <c r="G66" i="62"/>
  <c r="E66" i="62"/>
  <c r="C81" i="62" s="1"/>
  <c r="G65" i="62"/>
  <c r="G64" i="62"/>
  <c r="G63" i="62"/>
  <c r="G62" i="62"/>
  <c r="H19" i="63"/>
  <c r="H18" i="63"/>
  <c r="H17" i="63"/>
  <c r="H16" i="63"/>
  <c r="F24" i="64"/>
  <c r="F25" i="64"/>
  <c r="F22" i="64"/>
  <c r="E32" i="64"/>
  <c r="G31" i="64"/>
  <c r="G30" i="64"/>
  <c r="G29" i="64"/>
  <c r="G28" i="64"/>
  <c r="E33" i="66"/>
  <c r="E83" i="66" s="1"/>
  <c r="D35" i="66"/>
  <c r="H42" i="66"/>
  <c r="H41" i="66"/>
  <c r="H40" i="66"/>
  <c r="H39" i="66"/>
  <c r="G66" i="66"/>
  <c r="F31" i="55"/>
  <c r="F30" i="55"/>
  <c r="F29" i="55"/>
  <c r="F28" i="55"/>
  <c r="H39" i="55"/>
  <c r="D68" i="55"/>
  <c r="E68" i="55" s="1"/>
  <c r="G66" i="55"/>
  <c r="C81" i="55"/>
  <c r="H11" i="56"/>
  <c r="H13" i="56"/>
  <c r="H63" i="56"/>
  <c r="H16" i="57"/>
  <c r="H18" i="57"/>
  <c r="C82" i="57"/>
  <c r="F19" i="57"/>
  <c r="F18" i="57"/>
  <c r="F17" i="57"/>
  <c r="F16" i="57"/>
  <c r="E26" i="57"/>
  <c r="G25" i="57"/>
  <c r="G24" i="57"/>
  <c r="G23" i="57"/>
  <c r="G22" i="57"/>
  <c r="D79" i="57"/>
  <c r="H53" i="57"/>
  <c r="H55" i="57"/>
  <c r="F56" i="57"/>
  <c r="F55" i="57"/>
  <c r="F54" i="57"/>
  <c r="F53" i="57"/>
  <c r="H23" i="58"/>
  <c r="H25" i="58"/>
  <c r="C79" i="58"/>
  <c r="H47" i="58"/>
  <c r="H49" i="58"/>
  <c r="H28" i="59"/>
  <c r="F31" i="59"/>
  <c r="F30" i="59"/>
  <c r="F29" i="59"/>
  <c r="F28" i="59"/>
  <c r="H40" i="59"/>
  <c r="H12" i="60"/>
  <c r="F13" i="60"/>
  <c r="F12" i="60"/>
  <c r="F11" i="60"/>
  <c r="F10" i="60"/>
  <c r="E20" i="60"/>
  <c r="G19" i="60"/>
  <c r="G18" i="60"/>
  <c r="G17" i="60"/>
  <c r="G16" i="60"/>
  <c r="D78" i="60"/>
  <c r="D70" i="60"/>
  <c r="E43" i="60"/>
  <c r="G42" i="60"/>
  <c r="G41" i="60"/>
  <c r="G40" i="60"/>
  <c r="G39" i="60"/>
  <c r="H62" i="60"/>
  <c r="C68" i="60"/>
  <c r="E68" i="60" s="1"/>
  <c r="F66" i="60"/>
  <c r="F65" i="60"/>
  <c r="F64" i="60"/>
  <c r="F63" i="60"/>
  <c r="F62" i="60"/>
  <c r="D79" i="60"/>
  <c r="C33" i="61"/>
  <c r="H19" i="61"/>
  <c r="G64" i="61"/>
  <c r="D68" i="61"/>
  <c r="D78" i="61" s="1"/>
  <c r="E66" i="61"/>
  <c r="C81" i="61" s="1"/>
  <c r="G62" i="61"/>
  <c r="H16" i="62"/>
  <c r="F19" i="62"/>
  <c r="F31" i="62"/>
  <c r="F30" i="62"/>
  <c r="F29" i="62"/>
  <c r="F28" i="62"/>
  <c r="F39" i="62"/>
  <c r="C70" i="62"/>
  <c r="C74" i="62" s="1"/>
  <c r="C93" i="62" s="1"/>
  <c r="F41" i="62"/>
  <c r="E50" i="62"/>
  <c r="G49" i="62"/>
  <c r="G48" i="62"/>
  <c r="G47" i="62"/>
  <c r="G46" i="62"/>
  <c r="C78" i="62"/>
  <c r="F28" i="63"/>
  <c r="F30" i="63"/>
  <c r="D79" i="63"/>
  <c r="D70" i="63"/>
  <c r="D78" i="63"/>
  <c r="E43" i="63"/>
  <c r="G42" i="63"/>
  <c r="G41" i="63"/>
  <c r="G40" i="63"/>
  <c r="G39" i="63"/>
  <c r="E57" i="63"/>
  <c r="H55" i="63" s="1"/>
  <c r="G53" i="63"/>
  <c r="G54" i="63"/>
  <c r="D33" i="64"/>
  <c r="F16" i="64"/>
  <c r="F18" i="64"/>
  <c r="F17" i="64"/>
  <c r="H25" i="64"/>
  <c r="H40" i="64"/>
  <c r="D78" i="64"/>
  <c r="D70" i="64"/>
  <c r="E43" i="64"/>
  <c r="G42" i="64"/>
  <c r="G41" i="64"/>
  <c r="G40" i="64"/>
  <c r="G39" i="64"/>
  <c r="C33" i="65"/>
  <c r="E33" i="65" s="1"/>
  <c r="F12" i="65"/>
  <c r="F13" i="65"/>
  <c r="F10" i="65"/>
  <c r="H56" i="66"/>
  <c r="D83" i="66"/>
  <c r="C83" i="58"/>
  <c r="H19" i="62"/>
  <c r="H40" i="62"/>
  <c r="H53" i="63"/>
  <c r="H56" i="63"/>
  <c r="H47" i="64"/>
  <c r="C78" i="64"/>
  <c r="H39" i="65"/>
  <c r="H42" i="65"/>
  <c r="D82" i="66"/>
  <c r="E20" i="66"/>
  <c r="G19" i="66"/>
  <c r="G18" i="66"/>
  <c r="G17" i="66"/>
  <c r="G16" i="66"/>
  <c r="H18" i="67"/>
  <c r="H25" i="67"/>
  <c r="H41" i="67"/>
  <c r="C78" i="67"/>
  <c r="C70" i="67"/>
  <c r="C74" i="67" s="1"/>
  <c r="F42" i="67"/>
  <c r="F41" i="67"/>
  <c r="F40" i="67"/>
  <c r="F39" i="67"/>
  <c r="C79" i="67"/>
  <c r="C83" i="67"/>
  <c r="C68" i="61"/>
  <c r="E14" i="62"/>
  <c r="H11" i="62" s="1"/>
  <c r="G13" i="62"/>
  <c r="G12" i="62"/>
  <c r="G11" i="62"/>
  <c r="G10" i="62"/>
  <c r="H17" i="62"/>
  <c r="H42" i="62"/>
  <c r="D83" i="62"/>
  <c r="H12" i="63"/>
  <c r="F25" i="63"/>
  <c r="F24" i="63"/>
  <c r="F23" i="63"/>
  <c r="F22" i="63"/>
  <c r="E32" i="63"/>
  <c r="H29" i="63" s="1"/>
  <c r="G31" i="63"/>
  <c r="G30" i="63"/>
  <c r="G29" i="63"/>
  <c r="G28" i="63"/>
  <c r="H54" i="63"/>
  <c r="F65" i="63"/>
  <c r="F66" i="63"/>
  <c r="C68" i="63"/>
  <c r="E68" i="63" s="1"/>
  <c r="G23" i="64"/>
  <c r="H46" i="64"/>
  <c r="H49" i="64"/>
  <c r="D68" i="64"/>
  <c r="D79" i="64" s="1"/>
  <c r="E66" i="64"/>
  <c r="H62" i="64" s="1"/>
  <c r="G62" i="64"/>
  <c r="E14" i="65"/>
  <c r="H11" i="65" s="1"/>
  <c r="G13" i="65"/>
  <c r="G12" i="65"/>
  <c r="G11" i="65"/>
  <c r="G10" i="65"/>
  <c r="F16" i="65"/>
  <c r="E26" i="65"/>
  <c r="G25" i="65"/>
  <c r="G24" i="65"/>
  <c r="G23" i="65"/>
  <c r="G22" i="65"/>
  <c r="F31" i="65"/>
  <c r="F30" i="65"/>
  <c r="F29" i="65"/>
  <c r="F28" i="65"/>
  <c r="H41" i="65"/>
  <c r="C78" i="65"/>
  <c r="C70" i="65"/>
  <c r="C74" i="65" s="1"/>
  <c r="C93" i="65" s="1"/>
  <c r="F41" i="65"/>
  <c r="F56" i="65"/>
  <c r="F55" i="65"/>
  <c r="F54" i="65"/>
  <c r="F53" i="65"/>
  <c r="E57" i="65"/>
  <c r="H56" i="65" s="1"/>
  <c r="C79" i="65"/>
  <c r="E32" i="66"/>
  <c r="G31" i="66"/>
  <c r="G30" i="66"/>
  <c r="G29" i="66"/>
  <c r="G28" i="66"/>
  <c r="H47" i="66"/>
  <c r="H13" i="67"/>
  <c r="H12" i="67"/>
  <c r="H11" i="67"/>
  <c r="H10" i="67"/>
  <c r="E43" i="67"/>
  <c r="D83" i="67"/>
  <c r="E50" i="67"/>
  <c r="G49" i="67"/>
  <c r="G48" i="67"/>
  <c r="G47" i="67"/>
  <c r="G46" i="67"/>
  <c r="F66" i="67"/>
  <c r="C78" i="63"/>
  <c r="C70" i="63"/>
  <c r="C74" i="63" s="1"/>
  <c r="C93" i="63" s="1"/>
  <c r="E66" i="63"/>
  <c r="G65" i="63"/>
  <c r="G64" i="63"/>
  <c r="G63" i="63"/>
  <c r="G62" i="63"/>
  <c r="C79" i="63"/>
  <c r="C81" i="63"/>
  <c r="F13" i="64"/>
  <c r="F12" i="64"/>
  <c r="F11" i="64"/>
  <c r="F10" i="64"/>
  <c r="E20" i="64"/>
  <c r="G19" i="64"/>
  <c r="G18" i="64"/>
  <c r="G17" i="64"/>
  <c r="G16" i="64"/>
  <c r="H23" i="64"/>
  <c r="C83" i="64"/>
  <c r="H48" i="64"/>
  <c r="H19" i="65"/>
  <c r="H40" i="65"/>
  <c r="H54" i="65"/>
  <c r="E66" i="65"/>
  <c r="G65" i="65"/>
  <c r="G64" i="65"/>
  <c r="G63" i="65"/>
  <c r="G62" i="65"/>
  <c r="D68" i="65"/>
  <c r="G66" i="65"/>
  <c r="H22" i="66"/>
  <c r="H24" i="66"/>
  <c r="F25" i="66"/>
  <c r="F24" i="66"/>
  <c r="F23" i="66"/>
  <c r="F22" i="66"/>
  <c r="H46" i="66"/>
  <c r="F53" i="66"/>
  <c r="F55" i="66"/>
  <c r="H65" i="66"/>
  <c r="H16" i="67"/>
  <c r="F22" i="67"/>
  <c r="F24" i="67"/>
  <c r="F30" i="67"/>
  <c r="F28" i="67"/>
  <c r="E68" i="66"/>
  <c r="E78" i="66" s="1"/>
  <c r="H31" i="67"/>
  <c r="H54" i="67"/>
  <c r="H56" i="67"/>
  <c r="D68" i="67"/>
  <c r="E68" i="67" s="1"/>
  <c r="E66" i="67"/>
  <c r="G65" i="67"/>
  <c r="G64" i="67"/>
  <c r="G63" i="67"/>
  <c r="G62" i="67"/>
  <c r="F49" i="66"/>
  <c r="F48" i="66"/>
  <c r="F47" i="66"/>
  <c r="F46" i="66"/>
  <c r="E57" i="66"/>
  <c r="G56" i="66"/>
  <c r="G55" i="66"/>
  <c r="G54" i="66"/>
  <c r="G53" i="66"/>
  <c r="D70" i="66"/>
  <c r="C83" i="66"/>
  <c r="C82" i="67"/>
  <c r="F19" i="67"/>
  <c r="F18" i="67"/>
  <c r="F17" i="67"/>
  <c r="F16" i="67"/>
  <c r="E26" i="67"/>
  <c r="G25" i="67"/>
  <c r="G24" i="67"/>
  <c r="G23" i="67"/>
  <c r="G22" i="67"/>
  <c r="H29" i="67"/>
  <c r="D33" i="67"/>
  <c r="D79" i="67"/>
  <c r="H53" i="67"/>
  <c r="H55" i="67"/>
  <c r="F56" i="67"/>
  <c r="F55" i="67"/>
  <c r="F54" i="67"/>
  <c r="F53" i="67"/>
  <c r="H13" i="38"/>
  <c r="H12" i="38"/>
  <c r="H11" i="38"/>
  <c r="H10" i="38"/>
  <c r="H22" i="38"/>
  <c r="E78" i="38"/>
  <c r="H18" i="37"/>
  <c r="H16" i="37"/>
  <c r="H54" i="37"/>
  <c r="H55" i="39"/>
  <c r="H54" i="39"/>
  <c r="H47" i="38"/>
  <c r="E68" i="38"/>
  <c r="D80" i="41"/>
  <c r="E68" i="37"/>
  <c r="H53" i="38"/>
  <c r="D78" i="38"/>
  <c r="H25" i="39"/>
  <c r="C68" i="39"/>
  <c r="C79" i="39" s="1"/>
  <c r="F56" i="41"/>
  <c r="F53" i="41"/>
  <c r="H13" i="42"/>
  <c r="H12" i="42"/>
  <c r="H11" i="42"/>
  <c r="H10" i="42"/>
  <c r="G56" i="42"/>
  <c r="D70" i="42"/>
  <c r="E57" i="42"/>
  <c r="H54" i="42" s="1"/>
  <c r="G53" i="42"/>
  <c r="H10" i="37"/>
  <c r="D33" i="37"/>
  <c r="D83" i="37" s="1"/>
  <c r="G40" i="37"/>
  <c r="G42" i="37"/>
  <c r="F10" i="37"/>
  <c r="H13" i="37"/>
  <c r="G16" i="37"/>
  <c r="G17" i="37"/>
  <c r="G18" i="37"/>
  <c r="G19" i="37"/>
  <c r="F49" i="37"/>
  <c r="F48" i="37"/>
  <c r="F47" i="37"/>
  <c r="F46" i="37"/>
  <c r="F53" i="37"/>
  <c r="E57" i="37"/>
  <c r="G56" i="37"/>
  <c r="G55" i="37"/>
  <c r="G54" i="37"/>
  <c r="G53" i="37"/>
  <c r="D70" i="37"/>
  <c r="C77" i="37"/>
  <c r="F19" i="38"/>
  <c r="F18" i="38"/>
  <c r="F17" i="38"/>
  <c r="F16" i="38"/>
  <c r="F22" i="38"/>
  <c r="E26" i="38"/>
  <c r="G25" i="38"/>
  <c r="G24" i="38"/>
  <c r="G23" i="38"/>
  <c r="G22" i="38"/>
  <c r="H29" i="38"/>
  <c r="G31" i="38"/>
  <c r="D33" i="38"/>
  <c r="G53" i="38"/>
  <c r="H55" i="38"/>
  <c r="F56" i="38"/>
  <c r="E57" i="38"/>
  <c r="F62" i="38"/>
  <c r="E66" i="38"/>
  <c r="G65" i="38"/>
  <c r="G64" i="38"/>
  <c r="G63" i="38"/>
  <c r="G62" i="38"/>
  <c r="D70" i="38"/>
  <c r="C79" i="38"/>
  <c r="D83" i="38"/>
  <c r="F13" i="39"/>
  <c r="F12" i="39"/>
  <c r="F11" i="39"/>
  <c r="F10" i="39"/>
  <c r="F16" i="39"/>
  <c r="E20" i="39"/>
  <c r="H17" i="39" s="1"/>
  <c r="G19" i="39"/>
  <c r="G18" i="39"/>
  <c r="G17" i="39"/>
  <c r="G16" i="39"/>
  <c r="H23" i="39"/>
  <c r="G25" i="39"/>
  <c r="G46" i="39"/>
  <c r="F49" i="39"/>
  <c r="E50" i="39"/>
  <c r="H46" i="39" s="1"/>
  <c r="G62" i="39"/>
  <c r="F65" i="39"/>
  <c r="E66" i="39"/>
  <c r="C81" i="39" s="1"/>
  <c r="D68" i="39"/>
  <c r="D70" i="39" s="1"/>
  <c r="H30" i="40"/>
  <c r="H31" i="40"/>
  <c r="C33" i="40"/>
  <c r="C83" i="40" s="1"/>
  <c r="H46" i="40"/>
  <c r="H10" i="41"/>
  <c r="D82" i="41"/>
  <c r="E20" i="41"/>
  <c r="G19" i="41"/>
  <c r="G18" i="41"/>
  <c r="G17" i="41"/>
  <c r="G16" i="41"/>
  <c r="G39" i="41"/>
  <c r="E43" i="41"/>
  <c r="F54" i="41"/>
  <c r="H63" i="41"/>
  <c r="F65" i="41"/>
  <c r="F64" i="41"/>
  <c r="F63" i="41"/>
  <c r="F62" i="41"/>
  <c r="C68" i="41"/>
  <c r="C79" i="41" s="1"/>
  <c r="E66" i="41"/>
  <c r="D78" i="41"/>
  <c r="F25" i="42"/>
  <c r="F22" i="42"/>
  <c r="H30" i="42"/>
  <c r="D79" i="42"/>
  <c r="D70" i="43"/>
  <c r="F25" i="44"/>
  <c r="F23" i="44"/>
  <c r="F24" i="44"/>
  <c r="F22" i="44"/>
  <c r="D35" i="44"/>
  <c r="D83" i="44"/>
  <c r="E68" i="44"/>
  <c r="D70" i="44"/>
  <c r="G24" i="45"/>
  <c r="G25" i="45"/>
  <c r="G22" i="45"/>
  <c r="G23" i="45"/>
  <c r="E26" i="45"/>
  <c r="G10" i="37"/>
  <c r="H12" i="37"/>
  <c r="F25" i="37"/>
  <c r="F24" i="37"/>
  <c r="F23" i="37"/>
  <c r="F22" i="37"/>
  <c r="E32" i="37"/>
  <c r="H29" i="37" s="1"/>
  <c r="G31" i="37"/>
  <c r="G30" i="37"/>
  <c r="G29" i="37"/>
  <c r="G28" i="37"/>
  <c r="C79" i="37"/>
  <c r="F56" i="37"/>
  <c r="E66" i="37"/>
  <c r="H63" i="37" s="1"/>
  <c r="D79" i="37"/>
  <c r="C33" i="38"/>
  <c r="H28" i="38"/>
  <c r="G30" i="38"/>
  <c r="C78" i="38"/>
  <c r="C70" i="38"/>
  <c r="C74" i="38" s="1"/>
  <c r="C93" i="38" s="1"/>
  <c r="F42" i="38"/>
  <c r="F41" i="38"/>
  <c r="F40" i="38"/>
  <c r="F39" i="38"/>
  <c r="E50" i="38"/>
  <c r="G49" i="38"/>
  <c r="G48" i="38"/>
  <c r="G47" i="38"/>
  <c r="G46" i="38"/>
  <c r="H54" i="38"/>
  <c r="F55" i="38"/>
  <c r="F65" i="38"/>
  <c r="E79" i="38"/>
  <c r="D33" i="39"/>
  <c r="G66" i="39" s="1"/>
  <c r="H22" i="39"/>
  <c r="G24" i="39"/>
  <c r="F39" i="39"/>
  <c r="D79" i="39"/>
  <c r="E43" i="39"/>
  <c r="H40" i="39" s="1"/>
  <c r="G42" i="39"/>
  <c r="G41" i="39"/>
  <c r="G40" i="39"/>
  <c r="G39" i="39"/>
  <c r="D83" i="39"/>
  <c r="F48" i="39"/>
  <c r="F64" i="39"/>
  <c r="G65" i="39"/>
  <c r="C70" i="40"/>
  <c r="C74" i="40" s="1"/>
  <c r="C93" i="40" s="1"/>
  <c r="C79" i="40"/>
  <c r="H11" i="41"/>
  <c r="F13" i="41"/>
  <c r="F10" i="41"/>
  <c r="C33" i="41"/>
  <c r="E33" i="41" s="1"/>
  <c r="G30" i="42"/>
  <c r="G31" i="42"/>
  <c r="G54" i="42"/>
  <c r="F55" i="42"/>
  <c r="F56" i="42"/>
  <c r="C68" i="42"/>
  <c r="E68" i="42" s="1"/>
  <c r="F65" i="42"/>
  <c r="F62" i="42"/>
  <c r="D78" i="42"/>
  <c r="F19" i="43"/>
  <c r="F18" i="43"/>
  <c r="F17" i="43"/>
  <c r="E20" i="43"/>
  <c r="H17" i="43" s="1"/>
  <c r="F16" i="43"/>
  <c r="C68" i="43"/>
  <c r="E68" i="43" s="1"/>
  <c r="F65" i="43"/>
  <c r="F63" i="43"/>
  <c r="D78" i="43"/>
  <c r="D79" i="44"/>
  <c r="C68" i="44"/>
  <c r="C79" i="44" s="1"/>
  <c r="F65" i="44"/>
  <c r="F63" i="44"/>
  <c r="D78" i="44"/>
  <c r="H23" i="45"/>
  <c r="H62" i="45"/>
  <c r="H11" i="37"/>
  <c r="H31" i="38"/>
  <c r="F18" i="40"/>
  <c r="F19" i="40"/>
  <c r="H24" i="40"/>
  <c r="F56" i="40"/>
  <c r="F55" i="40"/>
  <c r="F54" i="40"/>
  <c r="F53" i="40"/>
  <c r="E57" i="40"/>
  <c r="H53" i="40" s="1"/>
  <c r="H62" i="41"/>
  <c r="G56" i="45"/>
  <c r="E57" i="45"/>
  <c r="G53" i="45"/>
  <c r="G39" i="37"/>
  <c r="G41" i="37"/>
  <c r="E43" i="37"/>
  <c r="F65" i="37"/>
  <c r="F64" i="37"/>
  <c r="F63" i="37"/>
  <c r="F62" i="37"/>
  <c r="G10" i="38"/>
  <c r="G11" i="38"/>
  <c r="G12" i="38"/>
  <c r="G13" i="38"/>
  <c r="H19" i="38"/>
  <c r="G28" i="38"/>
  <c r="H30" i="38"/>
  <c r="F53" i="38"/>
  <c r="H56" i="38"/>
  <c r="G22" i="39"/>
  <c r="H24" i="39"/>
  <c r="C33" i="39"/>
  <c r="G53" i="39"/>
  <c r="G54" i="39"/>
  <c r="G55" i="39"/>
  <c r="G56" i="39"/>
  <c r="F62" i="39"/>
  <c r="F16" i="40"/>
  <c r="G19" i="40"/>
  <c r="D33" i="40"/>
  <c r="D83" i="40" s="1"/>
  <c r="E20" i="40"/>
  <c r="G16" i="40"/>
  <c r="D83" i="41"/>
  <c r="D79" i="41"/>
  <c r="D70" i="41"/>
  <c r="G66" i="41"/>
  <c r="C78" i="41"/>
  <c r="G55" i="42"/>
  <c r="G30" i="43"/>
  <c r="D33" i="43"/>
  <c r="D83" i="43" s="1"/>
  <c r="G31" i="43"/>
  <c r="G28" i="43"/>
  <c r="F13" i="45"/>
  <c r="F12" i="45"/>
  <c r="F11" i="45"/>
  <c r="F10" i="45"/>
  <c r="C33" i="45"/>
  <c r="E14" i="45"/>
  <c r="H31" i="45"/>
  <c r="H30" i="45"/>
  <c r="H29" i="45"/>
  <c r="H28" i="45"/>
  <c r="G54" i="45"/>
  <c r="F31" i="40"/>
  <c r="F30" i="40"/>
  <c r="F29" i="40"/>
  <c r="F28" i="40"/>
  <c r="H39" i="40"/>
  <c r="D68" i="40"/>
  <c r="C78" i="40"/>
  <c r="H13" i="41"/>
  <c r="F49" i="41"/>
  <c r="F48" i="41"/>
  <c r="F47" i="41"/>
  <c r="F46" i="41"/>
  <c r="E57" i="41"/>
  <c r="H54" i="41" s="1"/>
  <c r="G56" i="41"/>
  <c r="G55" i="41"/>
  <c r="G54" i="41"/>
  <c r="G53" i="41"/>
  <c r="F19" i="42"/>
  <c r="F18" i="42"/>
  <c r="F17" i="42"/>
  <c r="F16" i="42"/>
  <c r="E26" i="42"/>
  <c r="G25" i="42"/>
  <c r="G24" i="42"/>
  <c r="G23" i="42"/>
  <c r="G22" i="42"/>
  <c r="H29" i="42"/>
  <c r="E66" i="42"/>
  <c r="H63" i="42" s="1"/>
  <c r="G65" i="42"/>
  <c r="G64" i="42"/>
  <c r="G63" i="42"/>
  <c r="G62" i="42"/>
  <c r="C81" i="42"/>
  <c r="C33" i="43"/>
  <c r="C83" i="43" s="1"/>
  <c r="F13" i="43"/>
  <c r="F12" i="43"/>
  <c r="F11" i="43"/>
  <c r="F10" i="43"/>
  <c r="E66" i="43"/>
  <c r="H62" i="43" s="1"/>
  <c r="G65" i="43"/>
  <c r="G64" i="43"/>
  <c r="G63" i="43"/>
  <c r="G62" i="43"/>
  <c r="E66" i="44"/>
  <c r="G65" i="44"/>
  <c r="G64" i="44"/>
  <c r="G63" i="44"/>
  <c r="G62" i="44"/>
  <c r="G66" i="44"/>
  <c r="E20" i="45"/>
  <c r="G19" i="45"/>
  <c r="G18" i="45"/>
  <c r="G17" i="45"/>
  <c r="G16" i="45"/>
  <c r="H25" i="45"/>
  <c r="H48" i="45"/>
  <c r="F48" i="45"/>
  <c r="F47" i="45"/>
  <c r="E14" i="40"/>
  <c r="G13" i="40"/>
  <c r="G12" i="40"/>
  <c r="G11" i="40"/>
  <c r="G10" i="40"/>
  <c r="G46" i="40"/>
  <c r="G47" i="40"/>
  <c r="G48" i="40"/>
  <c r="G49" i="40"/>
  <c r="G62" i="40"/>
  <c r="G63" i="40"/>
  <c r="G64" i="40"/>
  <c r="G65" i="40"/>
  <c r="E66" i="40"/>
  <c r="G10" i="41"/>
  <c r="H12" i="41"/>
  <c r="F25" i="41"/>
  <c r="F24" i="41"/>
  <c r="F23" i="41"/>
  <c r="F22" i="41"/>
  <c r="E32" i="41"/>
  <c r="G31" i="41"/>
  <c r="G30" i="41"/>
  <c r="G29" i="41"/>
  <c r="G28" i="41"/>
  <c r="C33" i="42"/>
  <c r="H28" i="42"/>
  <c r="F42" i="42"/>
  <c r="F41" i="42"/>
  <c r="F40" i="42"/>
  <c r="F39" i="42"/>
  <c r="E50" i="42"/>
  <c r="H48" i="42" s="1"/>
  <c r="G49" i="42"/>
  <c r="G48" i="42"/>
  <c r="G47" i="42"/>
  <c r="G46" i="42"/>
  <c r="F23" i="43"/>
  <c r="E26" i="43"/>
  <c r="H22" i="43" s="1"/>
  <c r="G25" i="43"/>
  <c r="G24" i="43"/>
  <c r="G23" i="43"/>
  <c r="G22" i="43"/>
  <c r="F47" i="43"/>
  <c r="G10" i="44"/>
  <c r="G11" i="44"/>
  <c r="G12" i="44"/>
  <c r="G13" i="44"/>
  <c r="F19" i="44"/>
  <c r="F18" i="44"/>
  <c r="F17" i="44"/>
  <c r="F16" i="44"/>
  <c r="E20" i="44"/>
  <c r="H31" i="44"/>
  <c r="F46" i="44"/>
  <c r="F47" i="44"/>
  <c r="H55" i="44"/>
  <c r="F39" i="45"/>
  <c r="F42" i="45"/>
  <c r="G49" i="45"/>
  <c r="E50" i="45"/>
  <c r="C81" i="45"/>
  <c r="G65" i="45"/>
  <c r="G62" i="45"/>
  <c r="D68" i="45"/>
  <c r="E68" i="45" s="1"/>
  <c r="C79" i="43"/>
  <c r="F42" i="43"/>
  <c r="F41" i="43"/>
  <c r="F40" i="43"/>
  <c r="F39" i="43"/>
  <c r="E50" i="43"/>
  <c r="G49" i="43"/>
  <c r="G48" i="43"/>
  <c r="G47" i="43"/>
  <c r="G46" i="43"/>
  <c r="E26" i="44"/>
  <c r="G25" i="44"/>
  <c r="G24" i="44"/>
  <c r="G23" i="44"/>
  <c r="G22" i="44"/>
  <c r="H29" i="44"/>
  <c r="H24" i="45"/>
  <c r="H46" i="45"/>
  <c r="H49" i="45"/>
  <c r="H64" i="45"/>
  <c r="C68" i="45"/>
  <c r="C70" i="45" s="1"/>
  <c r="C74" i="45" s="1"/>
  <c r="C93" i="45" s="1"/>
  <c r="F66" i="45"/>
  <c r="F64" i="45"/>
  <c r="D79" i="43"/>
  <c r="C33" i="44"/>
  <c r="H28" i="44"/>
  <c r="C78" i="44"/>
  <c r="C70" i="44"/>
  <c r="C74" i="44" s="1"/>
  <c r="C93" i="44" s="1"/>
  <c r="F42" i="44"/>
  <c r="F41" i="44"/>
  <c r="F40" i="44"/>
  <c r="F39" i="44"/>
  <c r="E50" i="44"/>
  <c r="G49" i="44"/>
  <c r="G48" i="44"/>
  <c r="G47" i="44"/>
  <c r="G46" i="44"/>
  <c r="H54" i="44"/>
  <c r="D33" i="45"/>
  <c r="H22" i="45"/>
  <c r="E43" i="45"/>
  <c r="H40" i="45" s="1"/>
  <c r="G42" i="45"/>
  <c r="G41" i="45"/>
  <c r="G40" i="45"/>
  <c r="G39" i="45"/>
  <c r="H47" i="45"/>
  <c r="H63" i="45"/>
  <c r="H63" i="84" l="1"/>
  <c r="H65" i="84"/>
  <c r="H64" i="84"/>
  <c r="H62" i="84"/>
  <c r="D78" i="84"/>
  <c r="H10" i="84"/>
  <c r="H11" i="84"/>
  <c r="D74" i="84"/>
  <c r="E70" i="84"/>
  <c r="H46" i="84"/>
  <c r="H42" i="84"/>
  <c r="H41" i="84"/>
  <c r="H40" i="84"/>
  <c r="H39" i="84"/>
  <c r="E68" i="84"/>
  <c r="E79" i="84" s="1"/>
  <c r="C81" i="81"/>
  <c r="D70" i="81"/>
  <c r="H31" i="81"/>
  <c r="H49" i="80"/>
  <c r="H46" i="80"/>
  <c r="H47" i="80"/>
  <c r="H19" i="80"/>
  <c r="H18" i="80"/>
  <c r="H17" i="80"/>
  <c r="H16" i="80"/>
  <c r="C79" i="86"/>
  <c r="H18" i="86"/>
  <c r="F66" i="86"/>
  <c r="H40" i="83"/>
  <c r="C77" i="83"/>
  <c r="F66" i="83"/>
  <c r="C82" i="83"/>
  <c r="C83" i="83"/>
  <c r="H10" i="83"/>
  <c r="D78" i="75"/>
  <c r="H42" i="75"/>
  <c r="H39" i="75"/>
  <c r="H25" i="75"/>
  <c r="H18" i="75"/>
  <c r="H19" i="75"/>
  <c r="H16" i="75"/>
  <c r="H13" i="75"/>
  <c r="D83" i="75"/>
  <c r="H31" i="75"/>
  <c r="H40" i="75"/>
  <c r="E74" i="76"/>
  <c r="E70" i="76"/>
  <c r="E79" i="77"/>
  <c r="H29" i="77"/>
  <c r="G66" i="78"/>
  <c r="H12" i="78"/>
  <c r="H13" i="78"/>
  <c r="H11" i="78"/>
  <c r="H23" i="74"/>
  <c r="H24" i="74"/>
  <c r="H22" i="74"/>
  <c r="H62" i="61"/>
  <c r="H39" i="61"/>
  <c r="H54" i="61"/>
  <c r="D83" i="61"/>
  <c r="H53" i="61"/>
  <c r="H16" i="61"/>
  <c r="H40" i="61"/>
  <c r="D79" i="61"/>
  <c r="D70" i="61"/>
  <c r="D74" i="61" s="1"/>
  <c r="H46" i="61"/>
  <c r="H18" i="61"/>
  <c r="H48" i="61"/>
  <c r="H64" i="61"/>
  <c r="H41" i="61"/>
  <c r="H64" i="60"/>
  <c r="G66" i="60"/>
  <c r="H10" i="60"/>
  <c r="H11" i="60"/>
  <c r="H48" i="60"/>
  <c r="H49" i="60"/>
  <c r="H46" i="60"/>
  <c r="D35" i="60"/>
  <c r="E35" i="60" s="1"/>
  <c r="E80" i="60" s="1"/>
  <c r="E33" i="60"/>
  <c r="H66" i="60" s="1"/>
  <c r="C83" i="59"/>
  <c r="C35" i="59"/>
  <c r="C80" i="59" s="1"/>
  <c r="D79" i="59"/>
  <c r="H30" i="59"/>
  <c r="H29" i="59"/>
  <c r="C82" i="59"/>
  <c r="H42" i="59"/>
  <c r="C77" i="59"/>
  <c r="H55" i="59"/>
  <c r="H56" i="59"/>
  <c r="H53" i="59"/>
  <c r="D70" i="55"/>
  <c r="C70" i="55"/>
  <c r="C74" i="55" s="1"/>
  <c r="C93" i="55" s="1"/>
  <c r="C78" i="55"/>
  <c r="H19" i="55"/>
  <c r="H18" i="55"/>
  <c r="E83" i="55"/>
  <c r="C81" i="54"/>
  <c r="H62" i="54"/>
  <c r="H53" i="54"/>
  <c r="C79" i="54"/>
  <c r="C78" i="54"/>
  <c r="C79" i="53"/>
  <c r="E68" i="53"/>
  <c r="D35" i="53"/>
  <c r="D83" i="53"/>
  <c r="H10" i="53"/>
  <c r="H12" i="53"/>
  <c r="H65" i="52"/>
  <c r="H64" i="52"/>
  <c r="H63" i="52"/>
  <c r="H62" i="52"/>
  <c r="C81" i="52"/>
  <c r="H56" i="52"/>
  <c r="C78" i="51"/>
  <c r="C70" i="51"/>
  <c r="C74" i="51" s="1"/>
  <c r="C93" i="51" s="1"/>
  <c r="H30" i="51"/>
  <c r="H29" i="51"/>
  <c r="H28" i="51"/>
  <c r="H31" i="51"/>
  <c r="D83" i="51"/>
  <c r="H13" i="50"/>
  <c r="H11" i="50"/>
  <c r="H62" i="37"/>
  <c r="H49" i="37"/>
  <c r="H46" i="37"/>
  <c r="H48" i="37"/>
  <c r="H22" i="37"/>
  <c r="H23" i="37"/>
  <c r="H24" i="37"/>
  <c r="C35" i="37"/>
  <c r="C82" i="37" s="1"/>
  <c r="H19" i="37"/>
  <c r="C83" i="37"/>
  <c r="H55" i="43"/>
  <c r="H41" i="43"/>
  <c r="H40" i="43"/>
  <c r="H28" i="43"/>
  <c r="H29" i="43"/>
  <c r="H30" i="43"/>
  <c r="D78" i="39"/>
  <c r="H56" i="39"/>
  <c r="C70" i="39"/>
  <c r="C74" i="39" s="1"/>
  <c r="C93" i="39" s="1"/>
  <c r="H29" i="39"/>
  <c r="H41" i="39"/>
  <c r="H28" i="39"/>
  <c r="H30" i="39"/>
  <c r="C78" i="39"/>
  <c r="C78" i="43"/>
  <c r="C70" i="43"/>
  <c r="C74" i="43" s="1"/>
  <c r="C93" i="43" s="1"/>
  <c r="H54" i="43"/>
  <c r="H53" i="43"/>
  <c r="H42" i="43"/>
  <c r="G66" i="43"/>
  <c r="H16" i="43"/>
  <c r="C78" i="42"/>
  <c r="H62" i="42"/>
  <c r="H53" i="42"/>
  <c r="H41" i="42"/>
  <c r="C70" i="42"/>
  <c r="C74" i="42" s="1"/>
  <c r="C93" i="42" s="1"/>
  <c r="C79" i="42"/>
  <c r="D83" i="42"/>
  <c r="D82" i="42"/>
  <c r="E33" i="42"/>
  <c r="G66" i="42"/>
  <c r="H18" i="42"/>
  <c r="H17" i="42"/>
  <c r="H19" i="42"/>
  <c r="H24" i="41"/>
  <c r="H25" i="41"/>
  <c r="H23" i="41"/>
  <c r="C83" i="41"/>
  <c r="H56" i="40"/>
  <c r="H42" i="40"/>
  <c r="H41" i="40"/>
  <c r="H25" i="40"/>
  <c r="H22" i="40"/>
  <c r="C79" i="127"/>
  <c r="C82" i="127"/>
  <c r="E78" i="131"/>
  <c r="H30" i="131"/>
  <c r="H28" i="131"/>
  <c r="H31" i="131"/>
  <c r="H25" i="131"/>
  <c r="E33" i="131"/>
  <c r="E83" i="131" s="1"/>
  <c r="H39" i="126"/>
  <c r="H42" i="126"/>
  <c r="C79" i="129"/>
  <c r="C83" i="129"/>
  <c r="H12" i="129"/>
  <c r="D79" i="125"/>
  <c r="D70" i="125"/>
  <c r="D74" i="125" s="1"/>
  <c r="E68" i="125"/>
  <c r="H64" i="125"/>
  <c r="H63" i="125"/>
  <c r="H65" i="125"/>
  <c r="H62" i="125"/>
  <c r="D82" i="125"/>
  <c r="F66" i="125"/>
  <c r="D74" i="133"/>
  <c r="E70" i="133"/>
  <c r="H49" i="131"/>
  <c r="H48" i="131"/>
  <c r="H46" i="131"/>
  <c r="H66" i="131"/>
  <c r="H64" i="131"/>
  <c r="H63" i="131"/>
  <c r="H47" i="128"/>
  <c r="H49" i="128"/>
  <c r="H46" i="128"/>
  <c r="H48" i="128"/>
  <c r="E83" i="128"/>
  <c r="H17" i="133"/>
  <c r="H19" i="133"/>
  <c r="H18" i="133"/>
  <c r="H46" i="130"/>
  <c r="H48" i="130"/>
  <c r="H47" i="130"/>
  <c r="H49" i="130"/>
  <c r="H53" i="129"/>
  <c r="H55" i="129"/>
  <c r="H54" i="129"/>
  <c r="H56" i="129"/>
  <c r="H10" i="126"/>
  <c r="H11" i="126"/>
  <c r="H12" i="126"/>
  <c r="H13" i="126"/>
  <c r="H53" i="125"/>
  <c r="H54" i="125"/>
  <c r="H55" i="125"/>
  <c r="H56" i="125"/>
  <c r="H12" i="132"/>
  <c r="H10" i="132"/>
  <c r="H13" i="132"/>
  <c r="H11" i="132"/>
  <c r="E68" i="129"/>
  <c r="E68" i="128"/>
  <c r="E78" i="128" s="1"/>
  <c r="D70" i="128"/>
  <c r="H31" i="127"/>
  <c r="H28" i="127"/>
  <c r="H29" i="127"/>
  <c r="H30" i="127"/>
  <c r="H65" i="126"/>
  <c r="C81" i="126"/>
  <c r="H62" i="126"/>
  <c r="H63" i="126"/>
  <c r="H64" i="126"/>
  <c r="D79" i="128"/>
  <c r="C78" i="127"/>
  <c r="C70" i="127"/>
  <c r="C74" i="127" s="1"/>
  <c r="D74" i="127"/>
  <c r="D77" i="127" s="1"/>
  <c r="E33" i="125"/>
  <c r="E83" i="125" s="1"/>
  <c r="H63" i="133"/>
  <c r="H48" i="133"/>
  <c r="H62" i="132"/>
  <c r="C81" i="131"/>
  <c r="H24" i="131"/>
  <c r="H23" i="131"/>
  <c r="H23" i="130"/>
  <c r="H25" i="130"/>
  <c r="H24" i="130"/>
  <c r="H22" i="130"/>
  <c r="H11" i="129"/>
  <c r="H11" i="128"/>
  <c r="H13" i="128"/>
  <c r="H12" i="128"/>
  <c r="H10" i="128"/>
  <c r="F66" i="129"/>
  <c r="E79" i="129"/>
  <c r="H42" i="129"/>
  <c r="H40" i="129"/>
  <c r="H41" i="129"/>
  <c r="H39" i="129"/>
  <c r="E78" i="129"/>
  <c r="H19" i="129"/>
  <c r="H17" i="129"/>
  <c r="H18" i="129"/>
  <c r="H16" i="129"/>
  <c r="H42" i="128"/>
  <c r="C79" i="125"/>
  <c r="D70" i="126"/>
  <c r="E33" i="126"/>
  <c r="D35" i="126"/>
  <c r="H55" i="132"/>
  <c r="D78" i="126"/>
  <c r="D35" i="129"/>
  <c r="G66" i="129"/>
  <c r="E33" i="129"/>
  <c r="H62" i="128"/>
  <c r="H64" i="128"/>
  <c r="H65" i="128"/>
  <c r="H66" i="128"/>
  <c r="H63" i="128"/>
  <c r="H56" i="127"/>
  <c r="H53" i="127"/>
  <c r="H54" i="127"/>
  <c r="H55" i="127"/>
  <c r="G66" i="126"/>
  <c r="E79" i="125"/>
  <c r="H42" i="125"/>
  <c r="H39" i="125"/>
  <c r="H40" i="125"/>
  <c r="E78" i="125"/>
  <c r="H41" i="125"/>
  <c r="H19" i="125"/>
  <c r="H16" i="125"/>
  <c r="H17" i="125"/>
  <c r="H18" i="125"/>
  <c r="C70" i="129"/>
  <c r="C74" i="129" s="1"/>
  <c r="C93" i="129" s="1"/>
  <c r="H28" i="129"/>
  <c r="H30" i="129"/>
  <c r="H31" i="129"/>
  <c r="H29" i="129"/>
  <c r="E33" i="128"/>
  <c r="D35" i="128"/>
  <c r="C35" i="128"/>
  <c r="F66" i="128"/>
  <c r="C77" i="128"/>
  <c r="E79" i="130"/>
  <c r="H49" i="132"/>
  <c r="H48" i="132"/>
  <c r="C35" i="132"/>
  <c r="C77" i="132"/>
  <c r="F66" i="132"/>
  <c r="E79" i="132"/>
  <c r="H13" i="133"/>
  <c r="H10" i="133"/>
  <c r="C35" i="129"/>
  <c r="C77" i="133"/>
  <c r="D74" i="129"/>
  <c r="D77" i="129" s="1"/>
  <c r="H64" i="132"/>
  <c r="H65" i="132"/>
  <c r="D80" i="131"/>
  <c r="H23" i="126"/>
  <c r="H24" i="126"/>
  <c r="H25" i="126"/>
  <c r="H22" i="126"/>
  <c r="C35" i="125"/>
  <c r="H47" i="132"/>
  <c r="E70" i="131"/>
  <c r="D74" i="131"/>
  <c r="H65" i="131"/>
  <c r="E33" i="130"/>
  <c r="D35" i="130"/>
  <c r="H24" i="128"/>
  <c r="H22" i="128"/>
  <c r="H25" i="128"/>
  <c r="H23" i="128"/>
  <c r="H12" i="133"/>
  <c r="E79" i="133"/>
  <c r="E78" i="133"/>
  <c r="E83" i="133"/>
  <c r="H39" i="133"/>
  <c r="H42" i="133"/>
  <c r="D35" i="133"/>
  <c r="D77" i="133"/>
  <c r="E33" i="133"/>
  <c r="H65" i="133"/>
  <c r="H16" i="133"/>
  <c r="C83" i="132"/>
  <c r="H47" i="131"/>
  <c r="H41" i="128"/>
  <c r="H41" i="133"/>
  <c r="H62" i="131"/>
  <c r="H66" i="130"/>
  <c r="H65" i="130"/>
  <c r="H63" i="130"/>
  <c r="H64" i="130"/>
  <c r="C81" i="130"/>
  <c r="H62" i="130"/>
  <c r="C35" i="130"/>
  <c r="C77" i="130"/>
  <c r="F66" i="130"/>
  <c r="H64" i="129"/>
  <c r="E68" i="132"/>
  <c r="E78" i="132" s="1"/>
  <c r="D78" i="132"/>
  <c r="D70" i="132"/>
  <c r="H63" i="132"/>
  <c r="C70" i="125"/>
  <c r="C74" i="125" s="1"/>
  <c r="C93" i="125" s="1"/>
  <c r="C35" i="131"/>
  <c r="C77" i="131"/>
  <c r="D70" i="130"/>
  <c r="C81" i="129"/>
  <c r="H46" i="126"/>
  <c r="H47" i="126"/>
  <c r="H48" i="126"/>
  <c r="H49" i="126"/>
  <c r="H28" i="125"/>
  <c r="H29" i="125"/>
  <c r="H30" i="125"/>
  <c r="H31" i="125"/>
  <c r="E33" i="132"/>
  <c r="E83" i="132" s="1"/>
  <c r="D35" i="132"/>
  <c r="D83" i="132"/>
  <c r="D35" i="127"/>
  <c r="G66" i="127"/>
  <c r="E33" i="127"/>
  <c r="E83" i="127" s="1"/>
  <c r="C35" i="126"/>
  <c r="F66" i="126"/>
  <c r="C77" i="126"/>
  <c r="E79" i="131"/>
  <c r="H10" i="130"/>
  <c r="H12" i="130"/>
  <c r="H13" i="130"/>
  <c r="H11" i="130"/>
  <c r="E79" i="127"/>
  <c r="E78" i="127"/>
  <c r="H41" i="127"/>
  <c r="H42" i="127"/>
  <c r="H39" i="127"/>
  <c r="H40" i="127"/>
  <c r="H18" i="127"/>
  <c r="H19" i="127"/>
  <c r="H16" i="127"/>
  <c r="H17" i="127"/>
  <c r="E78" i="126"/>
  <c r="E79" i="126"/>
  <c r="C83" i="125"/>
  <c r="C83" i="126"/>
  <c r="D78" i="130"/>
  <c r="C74" i="121"/>
  <c r="C93" i="121" s="1"/>
  <c r="E70" i="121"/>
  <c r="E83" i="116"/>
  <c r="C70" i="124"/>
  <c r="C74" i="124" s="1"/>
  <c r="H66" i="122"/>
  <c r="E78" i="120"/>
  <c r="E83" i="120"/>
  <c r="E79" i="120"/>
  <c r="E68" i="124"/>
  <c r="E78" i="124" s="1"/>
  <c r="H65" i="122"/>
  <c r="E79" i="122"/>
  <c r="E78" i="122"/>
  <c r="H39" i="122"/>
  <c r="H42" i="122"/>
  <c r="C35" i="122"/>
  <c r="D78" i="120"/>
  <c r="H12" i="120"/>
  <c r="H13" i="120"/>
  <c r="H24" i="122"/>
  <c r="H23" i="122"/>
  <c r="C79" i="117"/>
  <c r="C78" i="117"/>
  <c r="H30" i="124"/>
  <c r="H19" i="124"/>
  <c r="H18" i="124"/>
  <c r="H17" i="124"/>
  <c r="H16" i="124"/>
  <c r="H55" i="121"/>
  <c r="H54" i="121"/>
  <c r="H40" i="120"/>
  <c r="H56" i="119"/>
  <c r="H54" i="119"/>
  <c r="H55" i="119"/>
  <c r="H53" i="119"/>
  <c r="H22" i="122"/>
  <c r="H53" i="121"/>
  <c r="H24" i="117"/>
  <c r="C83" i="122"/>
  <c r="D80" i="120"/>
  <c r="D82" i="120"/>
  <c r="H22" i="118"/>
  <c r="H23" i="118"/>
  <c r="H24" i="118"/>
  <c r="H25" i="118"/>
  <c r="E33" i="122"/>
  <c r="C78" i="121"/>
  <c r="C35" i="121"/>
  <c r="C77" i="121"/>
  <c r="D78" i="117"/>
  <c r="H22" i="117"/>
  <c r="E79" i="116"/>
  <c r="C35" i="116"/>
  <c r="C77" i="116"/>
  <c r="D79" i="120"/>
  <c r="H10" i="120"/>
  <c r="H66" i="117"/>
  <c r="H63" i="117"/>
  <c r="H66" i="116"/>
  <c r="H64" i="116"/>
  <c r="H65" i="116"/>
  <c r="D35" i="116"/>
  <c r="G66" i="116"/>
  <c r="E33" i="116"/>
  <c r="D83" i="116"/>
  <c r="E35" i="118"/>
  <c r="D80" i="118"/>
  <c r="D82" i="118"/>
  <c r="H62" i="116"/>
  <c r="E78" i="116"/>
  <c r="H12" i="118"/>
  <c r="H63" i="123"/>
  <c r="H65" i="123"/>
  <c r="H62" i="123"/>
  <c r="H64" i="123"/>
  <c r="C78" i="124"/>
  <c r="H48" i="124"/>
  <c r="H49" i="124"/>
  <c r="H46" i="124"/>
  <c r="C77" i="123"/>
  <c r="F66" i="123"/>
  <c r="C35" i="123"/>
  <c r="H24" i="119"/>
  <c r="H23" i="119"/>
  <c r="E33" i="123"/>
  <c r="H66" i="123" s="1"/>
  <c r="D35" i="123"/>
  <c r="D74" i="119"/>
  <c r="E70" i="119"/>
  <c r="H18" i="117"/>
  <c r="H19" i="117"/>
  <c r="D80" i="122"/>
  <c r="D82" i="122"/>
  <c r="C70" i="122"/>
  <c r="C74" i="122" s="1"/>
  <c r="C93" i="122" s="1"/>
  <c r="D80" i="121"/>
  <c r="E35" i="121"/>
  <c r="C77" i="120"/>
  <c r="F66" i="120"/>
  <c r="C35" i="120"/>
  <c r="H65" i="118"/>
  <c r="H62" i="118"/>
  <c r="H63" i="118"/>
  <c r="H64" i="118"/>
  <c r="D74" i="117"/>
  <c r="E70" i="117"/>
  <c r="H31" i="120"/>
  <c r="H30" i="120"/>
  <c r="H48" i="118"/>
  <c r="H49" i="118"/>
  <c r="H46" i="118"/>
  <c r="H47" i="118"/>
  <c r="D74" i="116"/>
  <c r="D77" i="116" s="1"/>
  <c r="E70" i="116"/>
  <c r="H24" i="116"/>
  <c r="H25" i="116"/>
  <c r="H17" i="117"/>
  <c r="D79" i="123"/>
  <c r="E68" i="123"/>
  <c r="E78" i="123" s="1"/>
  <c r="D70" i="123"/>
  <c r="H55" i="124"/>
  <c r="H54" i="124"/>
  <c r="E68" i="121"/>
  <c r="E79" i="121" s="1"/>
  <c r="E68" i="122"/>
  <c r="D70" i="122"/>
  <c r="C79" i="121"/>
  <c r="E83" i="124"/>
  <c r="E79" i="124"/>
  <c r="H42" i="124"/>
  <c r="H41" i="124"/>
  <c r="H40" i="124"/>
  <c r="H39" i="124"/>
  <c r="H28" i="124"/>
  <c r="D77" i="124"/>
  <c r="D35" i="124"/>
  <c r="E33" i="124"/>
  <c r="G66" i="124"/>
  <c r="H65" i="120"/>
  <c r="H64" i="120"/>
  <c r="H63" i="120"/>
  <c r="H62" i="120"/>
  <c r="H66" i="120"/>
  <c r="C79" i="122"/>
  <c r="H22" i="119"/>
  <c r="D35" i="119"/>
  <c r="E33" i="119"/>
  <c r="D77" i="119"/>
  <c r="D83" i="119"/>
  <c r="G66" i="119"/>
  <c r="H56" i="124"/>
  <c r="E33" i="120"/>
  <c r="E79" i="118"/>
  <c r="C77" i="118"/>
  <c r="F66" i="118"/>
  <c r="C35" i="118"/>
  <c r="H19" i="122"/>
  <c r="H18" i="122"/>
  <c r="D70" i="120"/>
  <c r="D70" i="118"/>
  <c r="E68" i="118"/>
  <c r="E78" i="118" s="1"/>
  <c r="C77" i="117"/>
  <c r="C35" i="117"/>
  <c r="D35" i="117"/>
  <c r="E33" i="117"/>
  <c r="D77" i="117"/>
  <c r="H49" i="120"/>
  <c r="H48" i="120"/>
  <c r="H47" i="120"/>
  <c r="H46" i="120"/>
  <c r="E33" i="118"/>
  <c r="H23" i="116"/>
  <c r="D83" i="123"/>
  <c r="H66" i="124"/>
  <c r="C81" i="124"/>
  <c r="H64" i="124"/>
  <c r="H65" i="124"/>
  <c r="C81" i="123"/>
  <c r="H49" i="123"/>
  <c r="H47" i="123"/>
  <c r="H48" i="123"/>
  <c r="E83" i="123"/>
  <c r="H46" i="123"/>
  <c r="H29" i="124"/>
  <c r="D79" i="122"/>
  <c r="D78" i="122"/>
  <c r="H30" i="121"/>
  <c r="H31" i="121"/>
  <c r="H31" i="123"/>
  <c r="H30" i="123"/>
  <c r="D82" i="121"/>
  <c r="E70" i="124"/>
  <c r="D74" i="124"/>
  <c r="E79" i="119"/>
  <c r="E78" i="119"/>
  <c r="H40" i="119"/>
  <c r="H39" i="119"/>
  <c r="C77" i="119"/>
  <c r="C35" i="119"/>
  <c r="H23" i="117"/>
  <c r="H41" i="122"/>
  <c r="E74" i="121"/>
  <c r="E77" i="121" s="1"/>
  <c r="E93" i="121"/>
  <c r="H28" i="120"/>
  <c r="D83" i="117"/>
  <c r="H66" i="121"/>
  <c r="C81" i="121"/>
  <c r="H64" i="121"/>
  <c r="H63" i="121"/>
  <c r="H25" i="119"/>
  <c r="E83" i="118"/>
  <c r="H49" i="121"/>
  <c r="H48" i="121"/>
  <c r="H29" i="120"/>
  <c r="C81" i="118"/>
  <c r="D79" i="118"/>
  <c r="G66" i="117"/>
  <c r="E79" i="117"/>
  <c r="E83" i="117"/>
  <c r="E78" i="117"/>
  <c r="H42" i="117"/>
  <c r="H39" i="117"/>
  <c r="H40" i="117"/>
  <c r="H49" i="116"/>
  <c r="H46" i="116"/>
  <c r="H16" i="122"/>
  <c r="H39" i="120"/>
  <c r="H13" i="118"/>
  <c r="H16" i="117"/>
  <c r="H22" i="116"/>
  <c r="C77" i="114"/>
  <c r="F66" i="114"/>
  <c r="C35" i="114"/>
  <c r="H62" i="115"/>
  <c r="H31" i="112"/>
  <c r="H30" i="112"/>
  <c r="H40" i="113"/>
  <c r="H46" i="112"/>
  <c r="H11" i="109"/>
  <c r="H12" i="109"/>
  <c r="H56" i="110"/>
  <c r="H54" i="110"/>
  <c r="H55" i="110"/>
  <c r="H53" i="110"/>
  <c r="H25" i="113"/>
  <c r="E83" i="109"/>
  <c r="C35" i="108"/>
  <c r="C80" i="115"/>
  <c r="C82" i="115"/>
  <c r="D77" i="112"/>
  <c r="G66" i="112"/>
  <c r="E33" i="112"/>
  <c r="E77" i="112" s="1"/>
  <c r="D35" i="112"/>
  <c r="E70" i="111"/>
  <c r="D74" i="111"/>
  <c r="E78" i="111"/>
  <c r="E79" i="111"/>
  <c r="H22" i="110"/>
  <c r="H39" i="109"/>
  <c r="E35" i="115"/>
  <c r="H41" i="108"/>
  <c r="H13" i="107"/>
  <c r="H12" i="107"/>
  <c r="H11" i="107"/>
  <c r="H10" i="107"/>
  <c r="H28" i="111"/>
  <c r="E68" i="109"/>
  <c r="E78" i="109" s="1"/>
  <c r="D70" i="109"/>
  <c r="H31" i="108"/>
  <c r="H30" i="108"/>
  <c r="H29" i="108"/>
  <c r="H28" i="108"/>
  <c r="H22" i="108"/>
  <c r="E78" i="107"/>
  <c r="H40" i="107"/>
  <c r="E83" i="107"/>
  <c r="E79" i="107"/>
  <c r="H41" i="107"/>
  <c r="C80" i="107"/>
  <c r="C82" i="107"/>
  <c r="C79" i="108"/>
  <c r="C70" i="108"/>
  <c r="C74" i="108" s="1"/>
  <c r="C93" i="108" s="1"/>
  <c r="C83" i="114"/>
  <c r="H41" i="111"/>
  <c r="H29" i="115"/>
  <c r="C81" i="113"/>
  <c r="H18" i="113"/>
  <c r="H19" i="113"/>
  <c r="E70" i="112"/>
  <c r="C77" i="111"/>
  <c r="F66" i="111"/>
  <c r="C35" i="111"/>
  <c r="C70" i="110"/>
  <c r="C74" i="110" s="1"/>
  <c r="C93" i="110" s="1"/>
  <c r="E68" i="110"/>
  <c r="E79" i="110" s="1"/>
  <c r="H48" i="115"/>
  <c r="H49" i="115"/>
  <c r="H46" i="115"/>
  <c r="E83" i="115"/>
  <c r="E79" i="115"/>
  <c r="H42" i="115"/>
  <c r="H41" i="115"/>
  <c r="H40" i="115"/>
  <c r="H39" i="115"/>
  <c r="E78" i="115"/>
  <c r="H12" i="114"/>
  <c r="H40" i="111"/>
  <c r="E78" i="110"/>
  <c r="H40" i="110"/>
  <c r="C35" i="110"/>
  <c r="H64" i="108"/>
  <c r="C83" i="108"/>
  <c r="H62" i="107"/>
  <c r="H65" i="107"/>
  <c r="H22" i="107"/>
  <c r="H25" i="107"/>
  <c r="H12" i="111"/>
  <c r="H13" i="111"/>
  <c r="H25" i="110"/>
  <c r="H41" i="109"/>
  <c r="C81" i="108"/>
  <c r="H24" i="108"/>
  <c r="C77" i="115"/>
  <c r="D35" i="110"/>
  <c r="E33" i="110"/>
  <c r="D77" i="110"/>
  <c r="G66" i="110"/>
  <c r="D83" i="110"/>
  <c r="H29" i="109"/>
  <c r="H30" i="109"/>
  <c r="H62" i="108"/>
  <c r="D79" i="114"/>
  <c r="E68" i="114"/>
  <c r="E78" i="114" s="1"/>
  <c r="D70" i="114"/>
  <c r="H63" i="107"/>
  <c r="H46" i="107"/>
  <c r="H47" i="107"/>
  <c r="D35" i="107"/>
  <c r="E33" i="107"/>
  <c r="G66" i="107"/>
  <c r="H31" i="114"/>
  <c r="H30" i="114"/>
  <c r="H49" i="109"/>
  <c r="H48" i="109"/>
  <c r="H47" i="109"/>
  <c r="H46" i="109"/>
  <c r="H31" i="109"/>
  <c r="C78" i="108"/>
  <c r="E33" i="113"/>
  <c r="H66" i="113" s="1"/>
  <c r="D35" i="113"/>
  <c r="G66" i="113"/>
  <c r="H42" i="110"/>
  <c r="H63" i="108"/>
  <c r="H42" i="113"/>
  <c r="H39" i="113"/>
  <c r="C77" i="113"/>
  <c r="C35" i="113"/>
  <c r="H49" i="111"/>
  <c r="H48" i="111"/>
  <c r="H47" i="111"/>
  <c r="H46" i="111"/>
  <c r="H66" i="115"/>
  <c r="C81" i="115"/>
  <c r="H64" i="115"/>
  <c r="H65" i="115"/>
  <c r="H48" i="112"/>
  <c r="H49" i="112"/>
  <c r="H30" i="111"/>
  <c r="H29" i="111"/>
  <c r="D74" i="110"/>
  <c r="E33" i="114"/>
  <c r="H66" i="114" s="1"/>
  <c r="D35" i="114"/>
  <c r="E83" i="108"/>
  <c r="H39" i="108"/>
  <c r="H40" i="108"/>
  <c r="E74" i="115"/>
  <c r="E77" i="115" s="1"/>
  <c r="E93" i="115"/>
  <c r="H66" i="109"/>
  <c r="H65" i="109"/>
  <c r="H64" i="109"/>
  <c r="H63" i="109"/>
  <c r="H62" i="109"/>
  <c r="D80" i="109"/>
  <c r="D82" i="109"/>
  <c r="H24" i="113"/>
  <c r="H23" i="113"/>
  <c r="H23" i="110"/>
  <c r="H56" i="108"/>
  <c r="H55" i="108"/>
  <c r="H54" i="108"/>
  <c r="H53" i="108"/>
  <c r="H55" i="115"/>
  <c r="H56" i="115"/>
  <c r="H54" i="115"/>
  <c r="H47" i="114"/>
  <c r="H48" i="114"/>
  <c r="H49" i="114"/>
  <c r="H46" i="114"/>
  <c r="E68" i="113"/>
  <c r="E78" i="113" s="1"/>
  <c r="D70" i="113"/>
  <c r="C79" i="112"/>
  <c r="H53" i="115"/>
  <c r="E79" i="114"/>
  <c r="C35" i="112"/>
  <c r="C77" i="112"/>
  <c r="H42" i="111"/>
  <c r="H12" i="110"/>
  <c r="C79" i="113"/>
  <c r="C81" i="112"/>
  <c r="H63" i="112"/>
  <c r="H64" i="112"/>
  <c r="H47" i="112"/>
  <c r="E68" i="108"/>
  <c r="E78" i="108" s="1"/>
  <c r="H16" i="108"/>
  <c r="H19" i="108"/>
  <c r="H54" i="112"/>
  <c r="H55" i="112"/>
  <c r="H65" i="111"/>
  <c r="H64" i="111"/>
  <c r="H63" i="111"/>
  <c r="H62" i="111"/>
  <c r="C81" i="111"/>
  <c r="D77" i="111"/>
  <c r="E33" i="111"/>
  <c r="E83" i="111" s="1"/>
  <c r="D35" i="111"/>
  <c r="C79" i="110"/>
  <c r="C78" i="110"/>
  <c r="H11" i="110"/>
  <c r="H10" i="114"/>
  <c r="H19" i="112"/>
  <c r="H18" i="112"/>
  <c r="H17" i="112"/>
  <c r="H16" i="112"/>
  <c r="H39" i="110"/>
  <c r="D79" i="109"/>
  <c r="H13" i="109"/>
  <c r="D70" i="108"/>
  <c r="H42" i="107"/>
  <c r="E70" i="115"/>
  <c r="H65" i="114"/>
  <c r="H62" i="114"/>
  <c r="H63" i="114"/>
  <c r="H64" i="114"/>
  <c r="H28" i="109"/>
  <c r="D74" i="107"/>
  <c r="D77" i="107" s="1"/>
  <c r="E70" i="107"/>
  <c r="H23" i="107"/>
  <c r="E74" i="112"/>
  <c r="H29" i="112"/>
  <c r="H48" i="107"/>
  <c r="C77" i="107"/>
  <c r="H56" i="112"/>
  <c r="C77" i="109"/>
  <c r="F66" i="109"/>
  <c r="C35" i="109"/>
  <c r="F66" i="108"/>
  <c r="D35" i="108"/>
  <c r="E33" i="108"/>
  <c r="D83" i="108"/>
  <c r="G66" i="108"/>
  <c r="H24" i="107"/>
  <c r="H24" i="102"/>
  <c r="H23" i="102"/>
  <c r="H66" i="103"/>
  <c r="C81" i="103"/>
  <c r="D35" i="97"/>
  <c r="E33" i="97"/>
  <c r="G66" i="97"/>
  <c r="H24" i="93"/>
  <c r="H25" i="93"/>
  <c r="H23" i="93"/>
  <c r="H22" i="102"/>
  <c r="C35" i="100"/>
  <c r="C77" i="100"/>
  <c r="F66" i="100"/>
  <c r="H48" i="92"/>
  <c r="H49" i="92"/>
  <c r="C70" i="90"/>
  <c r="C74" i="90" s="1"/>
  <c r="C93" i="90" s="1"/>
  <c r="E68" i="90"/>
  <c r="E79" i="90" s="1"/>
  <c r="E78" i="84"/>
  <c r="H53" i="84"/>
  <c r="H54" i="84"/>
  <c r="H24" i="84"/>
  <c r="H25" i="84"/>
  <c r="H49" i="83"/>
  <c r="H48" i="83"/>
  <c r="H47" i="83"/>
  <c r="H46" i="83"/>
  <c r="D35" i="82"/>
  <c r="G66" i="82"/>
  <c r="E33" i="82"/>
  <c r="C35" i="74"/>
  <c r="D80" i="102"/>
  <c r="D82" i="102"/>
  <c r="H25" i="91"/>
  <c r="H24" i="91"/>
  <c r="E33" i="93"/>
  <c r="D35" i="93"/>
  <c r="D83" i="93"/>
  <c r="H65" i="81"/>
  <c r="H49" i="78"/>
  <c r="H19" i="92"/>
  <c r="H18" i="92"/>
  <c r="H17" i="92"/>
  <c r="H16" i="92"/>
  <c r="H47" i="85"/>
  <c r="H48" i="85"/>
  <c r="E70" i="75"/>
  <c r="D74" i="75"/>
  <c r="D77" i="75" s="1"/>
  <c r="H11" i="83"/>
  <c r="H53" i="104"/>
  <c r="H54" i="104"/>
  <c r="H55" i="104"/>
  <c r="H56" i="104"/>
  <c r="H64" i="103"/>
  <c r="D35" i="103"/>
  <c r="E33" i="103"/>
  <c r="G66" i="103"/>
  <c r="C35" i="106"/>
  <c r="C77" i="106"/>
  <c r="D74" i="103"/>
  <c r="E70" i="103"/>
  <c r="C78" i="102"/>
  <c r="H31" i="101"/>
  <c r="H28" i="101"/>
  <c r="H30" i="101"/>
  <c r="H55" i="101"/>
  <c r="H56" i="101"/>
  <c r="H54" i="101"/>
  <c r="E79" i="104"/>
  <c r="H41" i="104"/>
  <c r="E78" i="104"/>
  <c r="H18" i="103"/>
  <c r="H19" i="103"/>
  <c r="H17" i="103"/>
  <c r="H62" i="101"/>
  <c r="H53" i="101"/>
  <c r="E68" i="100"/>
  <c r="D79" i="100"/>
  <c r="D70" i="100"/>
  <c r="H19" i="98"/>
  <c r="H18" i="98"/>
  <c r="H16" i="98"/>
  <c r="H18" i="95"/>
  <c r="E79" i="94"/>
  <c r="H41" i="94"/>
  <c r="E78" i="94"/>
  <c r="H39" i="94"/>
  <c r="H42" i="94"/>
  <c r="D35" i="94"/>
  <c r="E33" i="94"/>
  <c r="C79" i="92"/>
  <c r="H62" i="103"/>
  <c r="D35" i="100"/>
  <c r="E33" i="100"/>
  <c r="E79" i="98"/>
  <c r="E78" i="98"/>
  <c r="H42" i="98"/>
  <c r="H39" i="98"/>
  <c r="H40" i="98"/>
  <c r="E83" i="98"/>
  <c r="H25" i="98"/>
  <c r="H48" i="97"/>
  <c r="H54" i="96"/>
  <c r="E79" i="93"/>
  <c r="H55" i="92"/>
  <c r="H56" i="92"/>
  <c r="H54" i="92"/>
  <c r="H49" i="91"/>
  <c r="H46" i="91"/>
  <c r="H48" i="91"/>
  <c r="C35" i="91"/>
  <c r="C77" i="91"/>
  <c r="H12" i="103"/>
  <c r="H10" i="103"/>
  <c r="H13" i="103"/>
  <c r="E68" i="102"/>
  <c r="E79" i="102" s="1"/>
  <c r="E70" i="101"/>
  <c r="D74" i="101"/>
  <c r="H28" i="96"/>
  <c r="H31" i="96"/>
  <c r="H24" i="103"/>
  <c r="H19" i="102"/>
  <c r="H18" i="102"/>
  <c r="H24" i="100"/>
  <c r="H25" i="100"/>
  <c r="H55" i="95"/>
  <c r="H54" i="95"/>
  <c r="E83" i="95"/>
  <c r="H16" i="95"/>
  <c r="H47" i="93"/>
  <c r="C70" i="92"/>
  <c r="D77" i="92"/>
  <c r="D35" i="92"/>
  <c r="G66" i="92"/>
  <c r="E33" i="92"/>
  <c r="H63" i="89"/>
  <c r="H64" i="89"/>
  <c r="H62" i="89"/>
  <c r="H66" i="89"/>
  <c r="H65" i="89"/>
  <c r="C83" i="106"/>
  <c r="H66" i="99"/>
  <c r="H65" i="99"/>
  <c r="H62" i="99"/>
  <c r="H63" i="99"/>
  <c r="H64" i="99"/>
  <c r="D82" i="99"/>
  <c r="D80" i="99"/>
  <c r="H31" i="98"/>
  <c r="H30" i="98"/>
  <c r="H29" i="98"/>
  <c r="H28" i="98"/>
  <c r="D80" i="98"/>
  <c r="E83" i="96"/>
  <c r="E78" i="96"/>
  <c r="H42" i="96"/>
  <c r="H41" i="96"/>
  <c r="H40" i="96"/>
  <c r="H39" i="96"/>
  <c r="E79" i="96"/>
  <c r="D74" i="96"/>
  <c r="E70" i="96"/>
  <c r="H18" i="93"/>
  <c r="H16" i="93"/>
  <c r="H19" i="93"/>
  <c r="D83" i="92"/>
  <c r="E70" i="90"/>
  <c r="D74" i="90"/>
  <c r="C35" i="90"/>
  <c r="F66" i="90"/>
  <c r="C77" i="90"/>
  <c r="H48" i="78"/>
  <c r="E70" i="106"/>
  <c r="D74" i="106"/>
  <c r="H54" i="106"/>
  <c r="H53" i="106"/>
  <c r="H55" i="106"/>
  <c r="H25" i="102"/>
  <c r="D70" i="99"/>
  <c r="C77" i="95"/>
  <c r="C35" i="95"/>
  <c r="F66" i="95"/>
  <c r="E70" i="89"/>
  <c r="D74" i="89"/>
  <c r="E78" i="88"/>
  <c r="H54" i="88"/>
  <c r="H55" i="88"/>
  <c r="E68" i="87"/>
  <c r="E79" i="87" s="1"/>
  <c r="D70" i="87"/>
  <c r="H29" i="87"/>
  <c r="H46" i="85"/>
  <c r="H18" i="83"/>
  <c r="E78" i="81"/>
  <c r="H41" i="81"/>
  <c r="E79" i="81"/>
  <c r="H40" i="81"/>
  <c r="H42" i="81"/>
  <c r="C35" i="81"/>
  <c r="C77" i="81"/>
  <c r="F66" i="81"/>
  <c r="H24" i="80"/>
  <c r="H23" i="80"/>
  <c r="H55" i="79"/>
  <c r="H53" i="79"/>
  <c r="H56" i="79"/>
  <c r="C77" i="79"/>
  <c r="F66" i="79"/>
  <c r="C35" i="79"/>
  <c r="C83" i="79"/>
  <c r="E68" i="74"/>
  <c r="E78" i="74" s="1"/>
  <c r="D78" i="74"/>
  <c r="D79" i="74"/>
  <c r="H16" i="74"/>
  <c r="H19" i="74"/>
  <c r="E68" i="71"/>
  <c r="E79" i="71" s="1"/>
  <c r="D78" i="71"/>
  <c r="D79" i="71"/>
  <c r="D78" i="99"/>
  <c r="G66" i="93"/>
  <c r="H53" i="92"/>
  <c r="C35" i="88"/>
  <c r="C77" i="88"/>
  <c r="D74" i="86"/>
  <c r="H55" i="84"/>
  <c r="H23" i="84"/>
  <c r="D74" i="82"/>
  <c r="H53" i="80"/>
  <c r="H56" i="80"/>
  <c r="E78" i="79"/>
  <c r="E79" i="79"/>
  <c r="H56" i="77"/>
  <c r="C80" i="94"/>
  <c r="C82" i="94"/>
  <c r="H66" i="91"/>
  <c r="H63" i="91"/>
  <c r="H64" i="91"/>
  <c r="H56" i="90"/>
  <c r="H55" i="90"/>
  <c r="H56" i="88"/>
  <c r="D35" i="86"/>
  <c r="E33" i="86"/>
  <c r="E83" i="86" s="1"/>
  <c r="G66" i="86"/>
  <c r="D77" i="86"/>
  <c r="H53" i="81"/>
  <c r="H54" i="79"/>
  <c r="H42" i="86"/>
  <c r="H66" i="82"/>
  <c r="C70" i="82"/>
  <c r="C74" i="82" s="1"/>
  <c r="C93" i="82" s="1"/>
  <c r="C78" i="82"/>
  <c r="C79" i="82"/>
  <c r="D78" i="79"/>
  <c r="H22" i="77"/>
  <c r="H23" i="77"/>
  <c r="F66" i="76"/>
  <c r="C35" i="76"/>
  <c r="C77" i="76"/>
  <c r="H25" i="71"/>
  <c r="H24" i="71"/>
  <c r="H23" i="71"/>
  <c r="H22" i="71"/>
  <c r="H63" i="81"/>
  <c r="D78" i="81"/>
  <c r="D80" i="78"/>
  <c r="D82" i="78"/>
  <c r="E33" i="71"/>
  <c r="D35" i="71"/>
  <c r="H41" i="79"/>
  <c r="E78" i="77"/>
  <c r="H13" i="76"/>
  <c r="H12" i="76"/>
  <c r="E79" i="74"/>
  <c r="H40" i="74"/>
  <c r="H39" i="74"/>
  <c r="H42" i="74"/>
  <c r="H11" i="86"/>
  <c r="H12" i="86"/>
  <c r="H16" i="82"/>
  <c r="H17" i="82"/>
  <c r="H19" i="82"/>
  <c r="H17" i="81"/>
  <c r="H18" i="81"/>
  <c r="H41" i="74"/>
  <c r="H18" i="74"/>
  <c r="F66" i="88"/>
  <c r="E33" i="81"/>
  <c r="H66" i="81" s="1"/>
  <c r="C77" i="78"/>
  <c r="C35" i="78"/>
  <c r="E33" i="78"/>
  <c r="H66" i="78" s="1"/>
  <c r="H49" i="104"/>
  <c r="D35" i="104"/>
  <c r="G66" i="104"/>
  <c r="E33" i="104"/>
  <c r="E83" i="104" s="1"/>
  <c r="H29" i="106"/>
  <c r="H30" i="106"/>
  <c r="H47" i="104"/>
  <c r="D78" i="103"/>
  <c r="H47" i="100"/>
  <c r="H48" i="100"/>
  <c r="H46" i="100"/>
  <c r="H49" i="100"/>
  <c r="E83" i="100"/>
  <c r="H31" i="106"/>
  <c r="D74" i="104"/>
  <c r="E70" i="104"/>
  <c r="C77" i="104"/>
  <c r="C35" i="104"/>
  <c r="H49" i="103"/>
  <c r="H29" i="101"/>
  <c r="H28" i="100"/>
  <c r="H29" i="100"/>
  <c r="H24" i="97"/>
  <c r="H22" i="97"/>
  <c r="H25" i="97"/>
  <c r="D83" i="94"/>
  <c r="D70" i="94"/>
  <c r="H31" i="92"/>
  <c r="H28" i="92"/>
  <c r="H30" i="92"/>
  <c r="G66" i="106"/>
  <c r="E33" i="106"/>
  <c r="D35" i="106"/>
  <c r="D77" i="106"/>
  <c r="H65" i="105"/>
  <c r="H64" i="105"/>
  <c r="H63" i="105"/>
  <c r="H62" i="105"/>
  <c r="C81" i="105"/>
  <c r="E68" i="101"/>
  <c r="F66" i="98"/>
  <c r="D70" i="98"/>
  <c r="H22" i="98"/>
  <c r="C77" i="96"/>
  <c r="C35" i="96"/>
  <c r="F66" i="96"/>
  <c r="D77" i="95"/>
  <c r="E33" i="95"/>
  <c r="D35" i="95"/>
  <c r="E83" i="93"/>
  <c r="C79" i="90"/>
  <c r="C77" i="103"/>
  <c r="C35" i="103"/>
  <c r="E79" i="100"/>
  <c r="H47" i="98"/>
  <c r="E33" i="105"/>
  <c r="D35" i="105"/>
  <c r="H16" i="103"/>
  <c r="H23" i="100"/>
  <c r="E70" i="97"/>
  <c r="D74" i="97"/>
  <c r="D77" i="97" s="1"/>
  <c r="E70" i="95"/>
  <c r="D74" i="95"/>
  <c r="H40" i="94"/>
  <c r="F66" i="91"/>
  <c r="E78" i="90"/>
  <c r="H41" i="87"/>
  <c r="C81" i="99"/>
  <c r="C77" i="99"/>
  <c r="F66" i="99"/>
  <c r="C35" i="99"/>
  <c r="C83" i="99"/>
  <c r="H17" i="98"/>
  <c r="H30" i="96"/>
  <c r="C83" i="93"/>
  <c r="C35" i="92"/>
  <c r="H53" i="90"/>
  <c r="H31" i="88"/>
  <c r="H30" i="88"/>
  <c r="H42" i="87"/>
  <c r="C81" i="82"/>
  <c r="H56" i="81"/>
  <c r="H40" i="79"/>
  <c r="C83" i="78"/>
  <c r="H65" i="77"/>
  <c r="H62" i="77"/>
  <c r="H63" i="77"/>
  <c r="H29" i="96"/>
  <c r="H47" i="91"/>
  <c r="H49" i="89"/>
  <c r="H46" i="89"/>
  <c r="H48" i="89"/>
  <c r="H47" i="89"/>
  <c r="H23" i="86"/>
  <c r="E78" i="83"/>
  <c r="E79" i="83"/>
  <c r="H39" i="83"/>
  <c r="H42" i="82"/>
  <c r="H11" i="82"/>
  <c r="H10" i="82"/>
  <c r="C83" i="81"/>
  <c r="C79" i="78"/>
  <c r="H63" i="78"/>
  <c r="H42" i="78"/>
  <c r="H39" i="78"/>
  <c r="H40" i="78"/>
  <c r="H25" i="78"/>
  <c r="H11" i="77"/>
  <c r="H12" i="77"/>
  <c r="H13" i="77"/>
  <c r="H10" i="77"/>
  <c r="H65" i="74"/>
  <c r="H39" i="104"/>
  <c r="H19" i="101"/>
  <c r="H18" i="101"/>
  <c r="H17" i="101"/>
  <c r="H16" i="101"/>
  <c r="E78" i="99"/>
  <c r="E83" i="99"/>
  <c r="E79" i="99"/>
  <c r="H55" i="96"/>
  <c r="H19" i="94"/>
  <c r="H17" i="94"/>
  <c r="H18" i="94"/>
  <c r="H65" i="93"/>
  <c r="H66" i="93"/>
  <c r="H64" i="93"/>
  <c r="F66" i="92"/>
  <c r="E83" i="89"/>
  <c r="H18" i="89"/>
  <c r="H19" i="89"/>
  <c r="H10" i="88"/>
  <c r="H10" i="86"/>
  <c r="H22" i="85"/>
  <c r="H23" i="85"/>
  <c r="H48" i="84"/>
  <c r="H47" i="84"/>
  <c r="H30" i="83"/>
  <c r="H31" i="83"/>
  <c r="H64" i="82"/>
  <c r="C77" i="80"/>
  <c r="H42" i="79"/>
  <c r="C78" i="78"/>
  <c r="H53" i="77"/>
  <c r="C81" i="74"/>
  <c r="H62" i="78"/>
  <c r="H56" i="103"/>
  <c r="H55" i="103"/>
  <c r="H54" i="103"/>
  <c r="H53" i="103"/>
  <c r="E78" i="97"/>
  <c r="C83" i="95"/>
  <c r="C77" i="94"/>
  <c r="E68" i="92"/>
  <c r="E79" i="92" s="1"/>
  <c r="E78" i="91"/>
  <c r="E79" i="91"/>
  <c r="E79" i="88"/>
  <c r="H30" i="84"/>
  <c r="H29" i="84"/>
  <c r="E33" i="83"/>
  <c r="E83" i="83" s="1"/>
  <c r="D35" i="83"/>
  <c r="G66" i="83"/>
  <c r="H41" i="78"/>
  <c r="C83" i="76"/>
  <c r="H24" i="76"/>
  <c r="H25" i="76"/>
  <c r="H23" i="97"/>
  <c r="H28" i="84"/>
  <c r="H46" i="78"/>
  <c r="H64" i="77"/>
  <c r="H24" i="77"/>
  <c r="H63" i="74"/>
  <c r="H17" i="74"/>
  <c r="D70" i="71"/>
  <c r="H10" i="71"/>
  <c r="H11" i="71"/>
  <c r="D70" i="74"/>
  <c r="C35" i="86"/>
  <c r="H29" i="83"/>
  <c r="D79" i="75"/>
  <c r="H49" i="97"/>
  <c r="E74" i="88"/>
  <c r="H28" i="88"/>
  <c r="D80" i="81"/>
  <c r="E35" i="81"/>
  <c r="E80" i="81" s="1"/>
  <c r="D82" i="81"/>
  <c r="H22" i="80"/>
  <c r="H25" i="77"/>
  <c r="C83" i="91"/>
  <c r="H56" i="106"/>
  <c r="E78" i="105"/>
  <c r="E83" i="105"/>
  <c r="E70" i="105"/>
  <c r="D74" i="105"/>
  <c r="H30" i="105"/>
  <c r="H31" i="105"/>
  <c r="H18" i="104"/>
  <c r="H48" i="103"/>
  <c r="H28" i="106"/>
  <c r="D83" i="103"/>
  <c r="H49" i="102"/>
  <c r="H46" i="102"/>
  <c r="H48" i="102"/>
  <c r="C35" i="102"/>
  <c r="C77" i="102"/>
  <c r="E33" i="102"/>
  <c r="D78" i="100"/>
  <c r="H46" i="103"/>
  <c r="H12" i="104"/>
  <c r="H10" i="104"/>
  <c r="H13" i="104"/>
  <c r="H64" i="102"/>
  <c r="C81" i="102"/>
  <c r="H66" i="102"/>
  <c r="H65" i="102"/>
  <c r="H66" i="100"/>
  <c r="H65" i="100"/>
  <c r="H64" i="100"/>
  <c r="C81" i="100"/>
  <c r="H62" i="100"/>
  <c r="H63" i="100"/>
  <c r="H22" i="100"/>
  <c r="H23" i="99"/>
  <c r="H25" i="99"/>
  <c r="H22" i="99"/>
  <c r="H24" i="99"/>
  <c r="C83" i="98"/>
  <c r="H66" i="97"/>
  <c r="H65" i="97"/>
  <c r="H62" i="97"/>
  <c r="C83" i="96"/>
  <c r="E68" i="95"/>
  <c r="E79" i="95" s="1"/>
  <c r="D78" i="95"/>
  <c r="D78" i="94"/>
  <c r="E78" i="106"/>
  <c r="H18" i="106"/>
  <c r="H17" i="106"/>
  <c r="H16" i="106"/>
  <c r="H19" i="106"/>
  <c r="E68" i="105"/>
  <c r="E79" i="105" s="1"/>
  <c r="D79" i="105"/>
  <c r="D78" i="105"/>
  <c r="H48" i="101"/>
  <c r="H49" i="101"/>
  <c r="E83" i="101"/>
  <c r="E79" i="101"/>
  <c r="E78" i="101"/>
  <c r="H39" i="101"/>
  <c r="H40" i="101"/>
  <c r="H41" i="101"/>
  <c r="H42" i="101"/>
  <c r="H11" i="100"/>
  <c r="H13" i="99"/>
  <c r="C79" i="98"/>
  <c r="C70" i="98"/>
  <c r="C74" i="98" s="1"/>
  <c r="C93" i="98" s="1"/>
  <c r="D78" i="98"/>
  <c r="H17" i="96"/>
  <c r="H18" i="96"/>
  <c r="H16" i="96"/>
  <c r="H19" i="96"/>
  <c r="H13" i="95"/>
  <c r="H10" i="95"/>
  <c r="H31" i="90"/>
  <c r="H28" i="90"/>
  <c r="H30" i="90"/>
  <c r="H42" i="89"/>
  <c r="H11" i="103"/>
  <c r="F66" i="102"/>
  <c r="E78" i="100"/>
  <c r="H63" i="97"/>
  <c r="C35" i="97"/>
  <c r="C77" i="97"/>
  <c r="F66" i="97"/>
  <c r="E78" i="102"/>
  <c r="H46" i="101"/>
  <c r="H41" i="98"/>
  <c r="C83" i="97"/>
  <c r="D83" i="97"/>
  <c r="D83" i="95"/>
  <c r="H47" i="92"/>
  <c r="C81" i="90"/>
  <c r="H64" i="90"/>
  <c r="H63" i="90"/>
  <c r="H62" i="90"/>
  <c r="D79" i="89"/>
  <c r="E68" i="89"/>
  <c r="E78" i="89" s="1"/>
  <c r="H49" i="106"/>
  <c r="H48" i="106"/>
  <c r="H56" i="102"/>
  <c r="H10" i="99"/>
  <c r="G66" i="94"/>
  <c r="H16" i="94"/>
  <c r="H17" i="93"/>
  <c r="H22" i="91"/>
  <c r="C35" i="89"/>
  <c r="F66" i="89"/>
  <c r="C77" i="89"/>
  <c r="H17" i="87"/>
  <c r="H41" i="83"/>
  <c r="H65" i="82"/>
  <c r="H30" i="81"/>
  <c r="H23" i="78"/>
  <c r="H55" i="77"/>
  <c r="D83" i="106"/>
  <c r="D77" i="101"/>
  <c r="D35" i="101"/>
  <c r="G66" i="101"/>
  <c r="E33" i="101"/>
  <c r="E79" i="97"/>
  <c r="H56" i="95"/>
  <c r="H65" i="90"/>
  <c r="E33" i="88"/>
  <c r="E77" i="88" s="1"/>
  <c r="H65" i="87"/>
  <c r="H64" i="87"/>
  <c r="H63" i="87"/>
  <c r="H62" i="87"/>
  <c r="C81" i="87"/>
  <c r="H66" i="87"/>
  <c r="H62" i="85"/>
  <c r="H63" i="85"/>
  <c r="C81" i="85"/>
  <c r="H65" i="85"/>
  <c r="D35" i="85"/>
  <c r="E33" i="85"/>
  <c r="D83" i="85"/>
  <c r="H56" i="84"/>
  <c r="D83" i="83"/>
  <c r="D83" i="82"/>
  <c r="H13" i="82"/>
  <c r="D74" i="80"/>
  <c r="D77" i="80" s="1"/>
  <c r="E70" i="80"/>
  <c r="E79" i="80"/>
  <c r="H40" i="80"/>
  <c r="H41" i="80"/>
  <c r="E78" i="80"/>
  <c r="H42" i="80"/>
  <c r="H39" i="80"/>
  <c r="D74" i="78"/>
  <c r="E70" i="78"/>
  <c r="H22" i="78"/>
  <c r="E79" i="76"/>
  <c r="E78" i="76"/>
  <c r="H40" i="76"/>
  <c r="H41" i="76"/>
  <c r="H42" i="76"/>
  <c r="H39" i="76"/>
  <c r="H64" i="74"/>
  <c r="C83" i="74"/>
  <c r="H16" i="71"/>
  <c r="H17" i="102"/>
  <c r="C35" i="101"/>
  <c r="C77" i="101"/>
  <c r="D79" i="99"/>
  <c r="H66" i="98"/>
  <c r="H66" i="92"/>
  <c r="C81" i="92"/>
  <c r="H64" i="92"/>
  <c r="H63" i="92"/>
  <c r="H65" i="92"/>
  <c r="H23" i="91"/>
  <c r="H54" i="90"/>
  <c r="H49" i="87"/>
  <c r="H48" i="87"/>
  <c r="H47" i="87"/>
  <c r="H46" i="87"/>
  <c r="C82" i="85"/>
  <c r="H24" i="85"/>
  <c r="C35" i="84"/>
  <c r="C77" i="84"/>
  <c r="E70" i="83"/>
  <c r="D74" i="83"/>
  <c r="H19" i="83"/>
  <c r="H53" i="82"/>
  <c r="H54" i="82"/>
  <c r="H55" i="82"/>
  <c r="H56" i="82"/>
  <c r="H18" i="82"/>
  <c r="H29" i="81"/>
  <c r="H39" i="79"/>
  <c r="H19" i="71"/>
  <c r="H54" i="97"/>
  <c r="H11" i="95"/>
  <c r="E70" i="91"/>
  <c r="D74" i="91"/>
  <c r="E83" i="91"/>
  <c r="H54" i="89"/>
  <c r="H53" i="89"/>
  <c r="H55" i="89"/>
  <c r="H29" i="88"/>
  <c r="H19" i="87"/>
  <c r="C70" i="86"/>
  <c r="C74" i="86" s="1"/>
  <c r="C93" i="86" s="1"/>
  <c r="D78" i="85"/>
  <c r="C77" i="85"/>
  <c r="H17" i="83"/>
  <c r="H63" i="93"/>
  <c r="E68" i="82"/>
  <c r="H12" i="81"/>
  <c r="H13" i="81"/>
  <c r="H10" i="81"/>
  <c r="H11" i="81"/>
  <c r="H29" i="79"/>
  <c r="H30" i="79"/>
  <c r="H23" i="76"/>
  <c r="E83" i="71"/>
  <c r="H53" i="95"/>
  <c r="H29" i="92"/>
  <c r="C78" i="90"/>
  <c r="D77" i="90"/>
  <c r="D35" i="90"/>
  <c r="G66" i="90"/>
  <c r="E33" i="90"/>
  <c r="E83" i="90" s="1"/>
  <c r="C83" i="88"/>
  <c r="H39" i="81"/>
  <c r="H31" i="78"/>
  <c r="H30" i="78"/>
  <c r="H29" i="78"/>
  <c r="H28" i="78"/>
  <c r="H18" i="77"/>
  <c r="H17" i="77"/>
  <c r="H16" i="77"/>
  <c r="H19" i="77"/>
  <c r="H48" i="76"/>
  <c r="H47" i="76"/>
  <c r="H30" i="76"/>
  <c r="H29" i="76"/>
  <c r="H56" i="74"/>
  <c r="H55" i="74"/>
  <c r="H54" i="74"/>
  <c r="H53" i="74"/>
  <c r="D35" i="74"/>
  <c r="E33" i="74"/>
  <c r="H66" i="74" s="1"/>
  <c r="D83" i="74"/>
  <c r="G66" i="74"/>
  <c r="D83" i="71"/>
  <c r="H54" i="77"/>
  <c r="H28" i="76"/>
  <c r="H65" i="75"/>
  <c r="H64" i="75"/>
  <c r="H63" i="75"/>
  <c r="H62" i="75"/>
  <c r="C81" i="75"/>
  <c r="H55" i="71"/>
  <c r="H56" i="71"/>
  <c r="H54" i="71"/>
  <c r="H46" i="92"/>
  <c r="E35" i="91"/>
  <c r="D80" i="91"/>
  <c r="D82" i="91"/>
  <c r="E33" i="87"/>
  <c r="D35" i="87"/>
  <c r="D70" i="85"/>
  <c r="H13" i="83"/>
  <c r="D79" i="81"/>
  <c r="H11" i="79"/>
  <c r="H12" i="79"/>
  <c r="C81" i="78"/>
  <c r="H31" i="76"/>
  <c r="G66" i="76"/>
  <c r="D35" i="76"/>
  <c r="E33" i="76"/>
  <c r="D77" i="76"/>
  <c r="D83" i="76"/>
  <c r="H66" i="88"/>
  <c r="C81" i="88"/>
  <c r="H63" i="88"/>
  <c r="H64" i="88"/>
  <c r="C77" i="87"/>
  <c r="F66" i="87"/>
  <c r="C35" i="87"/>
  <c r="E68" i="86"/>
  <c r="E79" i="86" s="1"/>
  <c r="H16" i="81"/>
  <c r="E83" i="103"/>
  <c r="E79" i="103"/>
  <c r="E78" i="103"/>
  <c r="H42" i="103"/>
  <c r="H39" i="103"/>
  <c r="E78" i="93"/>
  <c r="H49" i="93"/>
  <c r="H48" i="93"/>
  <c r="C35" i="93"/>
  <c r="C77" i="93"/>
  <c r="H65" i="103"/>
  <c r="H41" i="103"/>
  <c r="C81" i="101"/>
  <c r="H64" i="101"/>
  <c r="H65" i="101"/>
  <c r="H17" i="95"/>
  <c r="E70" i="102"/>
  <c r="D74" i="102"/>
  <c r="H46" i="97"/>
  <c r="E83" i="97"/>
  <c r="E83" i="92"/>
  <c r="H13" i="87"/>
  <c r="H12" i="87"/>
  <c r="H10" i="87"/>
  <c r="H19" i="78"/>
  <c r="H18" i="78"/>
  <c r="H16" i="78"/>
  <c r="C35" i="77"/>
  <c r="C77" i="77"/>
  <c r="F66" i="77"/>
  <c r="H56" i="98"/>
  <c r="H55" i="98"/>
  <c r="H54" i="98"/>
  <c r="H53" i="98"/>
  <c r="C77" i="98"/>
  <c r="C35" i="98"/>
  <c r="H53" i="96"/>
  <c r="D80" i="96"/>
  <c r="E35" i="96"/>
  <c r="E80" i="96" s="1"/>
  <c r="D79" i="94"/>
  <c r="E78" i="87"/>
  <c r="E83" i="87"/>
  <c r="H39" i="87"/>
  <c r="H30" i="87"/>
  <c r="H31" i="87"/>
  <c r="G66" i="84"/>
  <c r="D35" i="84"/>
  <c r="E33" i="84"/>
  <c r="E83" i="84" s="1"/>
  <c r="D77" i="84"/>
  <c r="H25" i="81"/>
  <c r="H22" i="81"/>
  <c r="H23" i="81"/>
  <c r="H24" i="81"/>
  <c r="G66" i="80"/>
  <c r="D35" i="80"/>
  <c r="E33" i="80"/>
  <c r="E83" i="80" s="1"/>
  <c r="D83" i="80"/>
  <c r="E68" i="79"/>
  <c r="D70" i="79"/>
  <c r="E93" i="92"/>
  <c r="H41" i="86"/>
  <c r="E78" i="86"/>
  <c r="H40" i="86"/>
  <c r="H31" i="86"/>
  <c r="H30" i="86"/>
  <c r="H29" i="86"/>
  <c r="H28" i="86"/>
  <c r="H18" i="85"/>
  <c r="H17" i="85"/>
  <c r="H16" i="85"/>
  <c r="E79" i="82"/>
  <c r="H39" i="82"/>
  <c r="E83" i="82"/>
  <c r="E78" i="82"/>
  <c r="H40" i="82"/>
  <c r="H22" i="93"/>
  <c r="H24" i="89"/>
  <c r="H23" i="89"/>
  <c r="H11" i="87"/>
  <c r="H62" i="81"/>
  <c r="E70" i="93"/>
  <c r="D74" i="93"/>
  <c r="D77" i="93" s="1"/>
  <c r="D74" i="81"/>
  <c r="E70" i="81"/>
  <c r="H24" i="79"/>
  <c r="H25" i="79"/>
  <c r="H22" i="79"/>
  <c r="H23" i="79"/>
  <c r="F66" i="74"/>
  <c r="H22" i="84"/>
  <c r="D35" i="77"/>
  <c r="E33" i="77"/>
  <c r="H66" i="77" s="1"/>
  <c r="G66" i="77"/>
  <c r="E78" i="85"/>
  <c r="H41" i="85"/>
  <c r="E83" i="85"/>
  <c r="H42" i="85"/>
  <c r="E79" i="85"/>
  <c r="H40" i="85"/>
  <c r="C77" i="82"/>
  <c r="C35" i="82"/>
  <c r="H13" i="93"/>
  <c r="H12" i="93"/>
  <c r="H11" i="93"/>
  <c r="H10" i="93"/>
  <c r="H17" i="86"/>
  <c r="H16" i="86"/>
  <c r="H49" i="79"/>
  <c r="H48" i="79"/>
  <c r="H47" i="79"/>
  <c r="H46" i="79"/>
  <c r="E70" i="77"/>
  <c r="D74" i="77"/>
  <c r="H53" i="76"/>
  <c r="H54" i="76"/>
  <c r="H29" i="75"/>
  <c r="H30" i="75"/>
  <c r="C77" i="75"/>
  <c r="F66" i="75"/>
  <c r="C35" i="75"/>
  <c r="H49" i="88"/>
  <c r="H48" i="88"/>
  <c r="H47" i="81"/>
  <c r="H48" i="81"/>
  <c r="H55" i="76"/>
  <c r="C79" i="74"/>
  <c r="C70" i="74"/>
  <c r="C74" i="74" s="1"/>
  <c r="C93" i="74" s="1"/>
  <c r="E33" i="75"/>
  <c r="E83" i="75" s="1"/>
  <c r="D35" i="75"/>
  <c r="D80" i="89"/>
  <c r="E35" i="89"/>
  <c r="E80" i="89" s="1"/>
  <c r="D82" i="89"/>
  <c r="E33" i="79"/>
  <c r="D35" i="79"/>
  <c r="E68" i="78"/>
  <c r="E78" i="78" s="1"/>
  <c r="H56" i="78"/>
  <c r="H55" i="78"/>
  <c r="H54" i="78"/>
  <c r="H53" i="78"/>
  <c r="E78" i="75"/>
  <c r="E79" i="75"/>
  <c r="H11" i="75"/>
  <c r="H12" i="75"/>
  <c r="C35" i="71"/>
  <c r="C77" i="71"/>
  <c r="F66" i="71"/>
  <c r="H65" i="83"/>
  <c r="H64" i="83"/>
  <c r="H63" i="83"/>
  <c r="H62" i="83"/>
  <c r="H29" i="80"/>
  <c r="H30" i="80"/>
  <c r="H30" i="64"/>
  <c r="H29" i="64"/>
  <c r="H28" i="64"/>
  <c r="H31" i="64"/>
  <c r="E79" i="58"/>
  <c r="E78" i="58"/>
  <c r="H41" i="58"/>
  <c r="H42" i="58"/>
  <c r="H39" i="58"/>
  <c r="H40" i="58"/>
  <c r="E70" i="65"/>
  <c r="D74" i="65"/>
  <c r="H49" i="59"/>
  <c r="H47" i="59"/>
  <c r="H48" i="59"/>
  <c r="H46" i="59"/>
  <c r="H28" i="56"/>
  <c r="H31" i="56"/>
  <c r="H30" i="56"/>
  <c r="H29" i="56"/>
  <c r="D70" i="50"/>
  <c r="E68" i="50"/>
  <c r="H16" i="52"/>
  <c r="D78" i="65"/>
  <c r="E68" i="65"/>
  <c r="H30" i="66"/>
  <c r="H29" i="66"/>
  <c r="H55" i="65"/>
  <c r="H13" i="62"/>
  <c r="H12" i="62"/>
  <c r="H10" i="62"/>
  <c r="H28" i="66"/>
  <c r="C35" i="61"/>
  <c r="E35" i="61" s="1"/>
  <c r="H31" i="61"/>
  <c r="E35" i="65"/>
  <c r="D80" i="65"/>
  <c r="D82" i="65"/>
  <c r="D74" i="58"/>
  <c r="E70" i="58"/>
  <c r="H56" i="64"/>
  <c r="H55" i="64"/>
  <c r="H54" i="64"/>
  <c r="H53" i="64"/>
  <c r="H54" i="62"/>
  <c r="H53" i="62"/>
  <c r="H48" i="65"/>
  <c r="H47" i="65"/>
  <c r="H49" i="65"/>
  <c r="H46" i="65"/>
  <c r="H39" i="57"/>
  <c r="H13" i="55"/>
  <c r="H55" i="53"/>
  <c r="H56" i="53"/>
  <c r="E33" i="52"/>
  <c r="D35" i="52"/>
  <c r="C78" i="50"/>
  <c r="C79" i="64"/>
  <c r="C70" i="64"/>
  <c r="C74" i="64" s="1"/>
  <c r="E83" i="62"/>
  <c r="C35" i="54"/>
  <c r="E35" i="54" s="1"/>
  <c r="C77" i="54"/>
  <c r="H10" i="52"/>
  <c r="H13" i="52"/>
  <c r="D79" i="50"/>
  <c r="E79" i="54"/>
  <c r="F66" i="52"/>
  <c r="C35" i="52"/>
  <c r="C77" i="52"/>
  <c r="H53" i="55"/>
  <c r="H18" i="51"/>
  <c r="H17" i="51"/>
  <c r="C83" i="54"/>
  <c r="H13" i="54"/>
  <c r="H12" i="54"/>
  <c r="H11" i="54"/>
  <c r="H10" i="54"/>
  <c r="H49" i="51"/>
  <c r="H19" i="52"/>
  <c r="D80" i="53"/>
  <c r="E35" i="53"/>
  <c r="E80" i="53" s="1"/>
  <c r="D74" i="66"/>
  <c r="E70" i="66"/>
  <c r="H65" i="67"/>
  <c r="H63" i="67"/>
  <c r="C81" i="67"/>
  <c r="H62" i="67"/>
  <c r="H64" i="67"/>
  <c r="H63" i="65"/>
  <c r="C81" i="65"/>
  <c r="H66" i="65"/>
  <c r="H65" i="65"/>
  <c r="H62" i="65"/>
  <c r="H64" i="65"/>
  <c r="H64" i="63"/>
  <c r="H62" i="63"/>
  <c r="H65" i="63"/>
  <c r="H53" i="65"/>
  <c r="C93" i="67"/>
  <c r="C77" i="67"/>
  <c r="H16" i="66"/>
  <c r="H19" i="66"/>
  <c r="H17" i="66"/>
  <c r="H18" i="66"/>
  <c r="H63" i="63"/>
  <c r="H10" i="63"/>
  <c r="E70" i="63"/>
  <c r="D74" i="63"/>
  <c r="D77" i="63" s="1"/>
  <c r="H47" i="62"/>
  <c r="H46" i="62"/>
  <c r="H48" i="62"/>
  <c r="H49" i="62"/>
  <c r="H65" i="61"/>
  <c r="H13" i="66"/>
  <c r="H66" i="62"/>
  <c r="H64" i="62"/>
  <c r="H63" i="62"/>
  <c r="H65" i="62"/>
  <c r="H62" i="62"/>
  <c r="C83" i="61"/>
  <c r="H29" i="61"/>
  <c r="C77" i="66"/>
  <c r="C35" i="66"/>
  <c r="C82" i="63"/>
  <c r="C80" i="63"/>
  <c r="H63" i="61"/>
  <c r="H28" i="61"/>
  <c r="E70" i="57"/>
  <c r="D74" i="57"/>
  <c r="D35" i="63"/>
  <c r="G66" i="63"/>
  <c r="E33" i="63"/>
  <c r="H66" i="63" s="1"/>
  <c r="H25" i="61"/>
  <c r="H24" i="61"/>
  <c r="H23" i="61"/>
  <c r="H22" i="61"/>
  <c r="D70" i="59"/>
  <c r="H56" i="58"/>
  <c r="H54" i="58"/>
  <c r="H55" i="58"/>
  <c r="H53" i="58"/>
  <c r="H13" i="65"/>
  <c r="H47" i="61"/>
  <c r="D78" i="57"/>
  <c r="E68" i="57"/>
  <c r="C81" i="56"/>
  <c r="H64" i="56"/>
  <c r="H10" i="55"/>
  <c r="E70" i="54"/>
  <c r="D74" i="54"/>
  <c r="H13" i="53"/>
  <c r="H47" i="51"/>
  <c r="H48" i="50"/>
  <c r="H49" i="50"/>
  <c r="H66" i="66"/>
  <c r="H63" i="66"/>
  <c r="C81" i="66"/>
  <c r="H62" i="66"/>
  <c r="H22" i="59"/>
  <c r="H25" i="59"/>
  <c r="H24" i="59"/>
  <c r="H23" i="59"/>
  <c r="H53" i="56"/>
  <c r="H56" i="56"/>
  <c r="H55" i="56"/>
  <c r="H54" i="56"/>
  <c r="D83" i="52"/>
  <c r="H46" i="51"/>
  <c r="H42" i="56"/>
  <c r="H39" i="56"/>
  <c r="H40" i="56"/>
  <c r="H41" i="56"/>
  <c r="C82" i="53"/>
  <c r="C80" i="53"/>
  <c r="H12" i="51"/>
  <c r="H13" i="51"/>
  <c r="H54" i="53"/>
  <c r="H19" i="53"/>
  <c r="H18" i="53"/>
  <c r="H17" i="53"/>
  <c r="H16" i="53"/>
  <c r="H12" i="52"/>
  <c r="E78" i="50"/>
  <c r="H17" i="55"/>
  <c r="H62" i="50"/>
  <c r="E33" i="54"/>
  <c r="H11" i="52"/>
  <c r="C79" i="51"/>
  <c r="H30" i="50"/>
  <c r="D78" i="67"/>
  <c r="C78" i="61"/>
  <c r="C79" i="61"/>
  <c r="C77" i="65"/>
  <c r="C35" i="65"/>
  <c r="F66" i="65"/>
  <c r="D74" i="64"/>
  <c r="E70" i="64"/>
  <c r="E79" i="63"/>
  <c r="H40" i="63"/>
  <c r="H39" i="63"/>
  <c r="E78" i="63"/>
  <c r="H42" i="63"/>
  <c r="H41" i="63"/>
  <c r="C78" i="60"/>
  <c r="C70" i="60"/>
  <c r="C74" i="60" s="1"/>
  <c r="D74" i="60"/>
  <c r="E70" i="60"/>
  <c r="E79" i="66"/>
  <c r="E68" i="62"/>
  <c r="E79" i="62" s="1"/>
  <c r="D70" i="62"/>
  <c r="H55" i="60"/>
  <c r="H54" i="60"/>
  <c r="H53" i="60"/>
  <c r="H56" i="60"/>
  <c r="C35" i="56"/>
  <c r="C35" i="62"/>
  <c r="F66" i="62"/>
  <c r="C77" i="62"/>
  <c r="D77" i="57"/>
  <c r="E33" i="57"/>
  <c r="E83" i="57" s="1"/>
  <c r="D35" i="57"/>
  <c r="H65" i="57"/>
  <c r="H62" i="57"/>
  <c r="H63" i="57"/>
  <c r="H64" i="57"/>
  <c r="E78" i="57"/>
  <c r="E79" i="57"/>
  <c r="H41" i="57"/>
  <c r="H55" i="55"/>
  <c r="H54" i="55"/>
  <c r="D74" i="51"/>
  <c r="D77" i="51" s="1"/>
  <c r="C93" i="50"/>
  <c r="C77" i="50"/>
  <c r="D80" i="61"/>
  <c r="D82" i="61"/>
  <c r="E70" i="55"/>
  <c r="D74" i="55"/>
  <c r="E68" i="56"/>
  <c r="E79" i="56" s="1"/>
  <c r="E83" i="53"/>
  <c r="E78" i="53"/>
  <c r="H42" i="53"/>
  <c r="H41" i="53"/>
  <c r="H40" i="53"/>
  <c r="H39" i="53"/>
  <c r="E79" i="53"/>
  <c r="H11" i="63"/>
  <c r="D80" i="55"/>
  <c r="E33" i="50"/>
  <c r="H66" i="50" s="1"/>
  <c r="D35" i="50"/>
  <c r="D35" i="56"/>
  <c r="G66" i="56"/>
  <c r="E33" i="56"/>
  <c r="H66" i="56" s="1"/>
  <c r="D78" i="50"/>
  <c r="E33" i="59"/>
  <c r="H66" i="59" s="1"/>
  <c r="D35" i="59"/>
  <c r="D35" i="67"/>
  <c r="E33" i="67"/>
  <c r="E78" i="67"/>
  <c r="E83" i="67"/>
  <c r="E79" i="67"/>
  <c r="D78" i="62"/>
  <c r="H39" i="67"/>
  <c r="C79" i="60"/>
  <c r="H65" i="64"/>
  <c r="D79" i="62"/>
  <c r="C70" i="61"/>
  <c r="C74" i="61" s="1"/>
  <c r="C93" i="61" s="1"/>
  <c r="H63" i="64"/>
  <c r="D80" i="62"/>
  <c r="D82" i="62"/>
  <c r="D78" i="59"/>
  <c r="H10" i="57"/>
  <c r="H11" i="57"/>
  <c r="H13" i="57"/>
  <c r="H12" i="57"/>
  <c r="C83" i="56"/>
  <c r="D79" i="52"/>
  <c r="E68" i="52"/>
  <c r="E78" i="52" s="1"/>
  <c r="H64" i="59"/>
  <c r="H65" i="59"/>
  <c r="H62" i="59"/>
  <c r="H63" i="59"/>
  <c r="H49" i="63"/>
  <c r="H46" i="63"/>
  <c r="E33" i="61"/>
  <c r="H66" i="61" s="1"/>
  <c r="D80" i="58"/>
  <c r="D78" i="55"/>
  <c r="H46" i="54"/>
  <c r="H49" i="54"/>
  <c r="H66" i="53"/>
  <c r="C81" i="53"/>
  <c r="H64" i="53"/>
  <c r="H65" i="53"/>
  <c r="D74" i="53"/>
  <c r="H64" i="50"/>
  <c r="H63" i="50"/>
  <c r="H56" i="55"/>
  <c r="E78" i="54"/>
  <c r="H62" i="53"/>
  <c r="H13" i="59"/>
  <c r="H10" i="59"/>
  <c r="H11" i="59"/>
  <c r="H12" i="59"/>
  <c r="F66" i="54"/>
  <c r="E79" i="55"/>
  <c r="D70" i="67"/>
  <c r="H42" i="67"/>
  <c r="C83" i="65"/>
  <c r="E68" i="64"/>
  <c r="H23" i="67"/>
  <c r="H24" i="67"/>
  <c r="H22" i="67"/>
  <c r="H54" i="66"/>
  <c r="H55" i="66"/>
  <c r="H53" i="66"/>
  <c r="G66" i="67"/>
  <c r="C78" i="66"/>
  <c r="H64" i="64"/>
  <c r="H19" i="64"/>
  <c r="H18" i="64"/>
  <c r="H46" i="67"/>
  <c r="H48" i="67"/>
  <c r="H49" i="67"/>
  <c r="H47" i="67"/>
  <c r="H40" i="67"/>
  <c r="H23" i="65"/>
  <c r="H25" i="65"/>
  <c r="H24" i="65"/>
  <c r="H22" i="65"/>
  <c r="C81" i="64"/>
  <c r="H31" i="63"/>
  <c r="H30" i="63"/>
  <c r="H28" i="63"/>
  <c r="F66" i="61"/>
  <c r="E79" i="64"/>
  <c r="E78" i="64"/>
  <c r="H42" i="64"/>
  <c r="H39" i="64"/>
  <c r="D35" i="64"/>
  <c r="E33" i="64"/>
  <c r="D77" i="64"/>
  <c r="G66" i="64"/>
  <c r="H47" i="63"/>
  <c r="D83" i="63"/>
  <c r="E68" i="61"/>
  <c r="E79" i="61" s="1"/>
  <c r="E79" i="60"/>
  <c r="H40" i="60"/>
  <c r="H39" i="60"/>
  <c r="H42" i="60"/>
  <c r="E78" i="60"/>
  <c r="H41" i="60"/>
  <c r="H17" i="60"/>
  <c r="H16" i="60"/>
  <c r="H18" i="60"/>
  <c r="H19" i="60"/>
  <c r="H23" i="57"/>
  <c r="H25" i="57"/>
  <c r="H22" i="57"/>
  <c r="H24" i="57"/>
  <c r="H65" i="56"/>
  <c r="D80" i="66"/>
  <c r="E35" i="66"/>
  <c r="E80" i="66" s="1"/>
  <c r="H11" i="66"/>
  <c r="H24" i="62"/>
  <c r="H23" i="62"/>
  <c r="H25" i="62"/>
  <c r="H22" i="62"/>
  <c r="H12" i="61"/>
  <c r="H11" i="61"/>
  <c r="H10" i="61"/>
  <c r="H13" i="61"/>
  <c r="H30" i="60"/>
  <c r="H29" i="60"/>
  <c r="H31" i="60"/>
  <c r="H28" i="60"/>
  <c r="C77" i="63"/>
  <c r="H18" i="58"/>
  <c r="H19" i="58"/>
  <c r="H16" i="58"/>
  <c r="H17" i="58"/>
  <c r="H46" i="57"/>
  <c r="H47" i="57"/>
  <c r="H48" i="57"/>
  <c r="H49" i="57"/>
  <c r="D82" i="55"/>
  <c r="E78" i="65"/>
  <c r="E83" i="65"/>
  <c r="E79" i="65"/>
  <c r="C83" i="62"/>
  <c r="C80" i="60"/>
  <c r="C82" i="60"/>
  <c r="H31" i="58"/>
  <c r="H29" i="58"/>
  <c r="H30" i="58"/>
  <c r="H28" i="58"/>
  <c r="H40" i="57"/>
  <c r="C70" i="56"/>
  <c r="C74" i="56" s="1"/>
  <c r="C93" i="56" s="1"/>
  <c r="C79" i="66"/>
  <c r="D83" i="64"/>
  <c r="C77" i="58"/>
  <c r="C35" i="58"/>
  <c r="F66" i="56"/>
  <c r="H62" i="56"/>
  <c r="H66" i="54"/>
  <c r="H65" i="54"/>
  <c r="H64" i="54"/>
  <c r="H25" i="54"/>
  <c r="H24" i="54"/>
  <c r="D70" i="52"/>
  <c r="E79" i="51"/>
  <c r="E83" i="51"/>
  <c r="H42" i="51"/>
  <c r="E78" i="51"/>
  <c r="H41" i="51"/>
  <c r="D35" i="51"/>
  <c r="E33" i="51"/>
  <c r="F66" i="66"/>
  <c r="H31" i="66"/>
  <c r="G66" i="59"/>
  <c r="E78" i="59"/>
  <c r="E79" i="59"/>
  <c r="E83" i="59"/>
  <c r="H41" i="59"/>
  <c r="C80" i="64"/>
  <c r="C82" i="64"/>
  <c r="H48" i="63"/>
  <c r="E33" i="58"/>
  <c r="D79" i="55"/>
  <c r="H28" i="53"/>
  <c r="H31" i="53"/>
  <c r="D83" i="56"/>
  <c r="D74" i="56"/>
  <c r="D77" i="56" s="1"/>
  <c r="E70" i="56"/>
  <c r="H29" i="53"/>
  <c r="H11" i="51"/>
  <c r="H31" i="50"/>
  <c r="H28" i="50"/>
  <c r="E78" i="55"/>
  <c r="D80" i="54"/>
  <c r="D82" i="54"/>
  <c r="D82" i="53"/>
  <c r="H55" i="52"/>
  <c r="H54" i="52"/>
  <c r="G66" i="50"/>
  <c r="H47" i="50"/>
  <c r="H66" i="58"/>
  <c r="H62" i="58"/>
  <c r="F66" i="55"/>
  <c r="C77" i="55"/>
  <c r="C35" i="55"/>
  <c r="E35" i="55" s="1"/>
  <c r="E80" i="55" s="1"/>
  <c r="C83" i="55"/>
  <c r="H48" i="54"/>
  <c r="C70" i="53"/>
  <c r="C74" i="53" s="1"/>
  <c r="H30" i="53"/>
  <c r="H25" i="52"/>
  <c r="H24" i="52"/>
  <c r="H23" i="52"/>
  <c r="H22" i="52"/>
  <c r="H16" i="51"/>
  <c r="H19" i="56"/>
  <c r="H16" i="56"/>
  <c r="H17" i="56"/>
  <c r="H18" i="56"/>
  <c r="E79" i="52"/>
  <c r="E79" i="50"/>
  <c r="C81" i="50"/>
  <c r="H49" i="44"/>
  <c r="E78" i="44"/>
  <c r="C35" i="44"/>
  <c r="C77" i="44"/>
  <c r="E79" i="44"/>
  <c r="H28" i="41"/>
  <c r="H31" i="41"/>
  <c r="H63" i="40"/>
  <c r="H65" i="40"/>
  <c r="C81" i="40"/>
  <c r="H62" i="40"/>
  <c r="H64" i="40"/>
  <c r="C35" i="43"/>
  <c r="C77" i="43"/>
  <c r="D79" i="40"/>
  <c r="E68" i="40"/>
  <c r="H13" i="45"/>
  <c r="H10" i="45"/>
  <c r="H12" i="45"/>
  <c r="H48" i="44"/>
  <c r="D74" i="39"/>
  <c r="E70" i="39"/>
  <c r="D80" i="44"/>
  <c r="D82" i="44"/>
  <c r="E35" i="44"/>
  <c r="E80" i="44" s="1"/>
  <c r="D35" i="45"/>
  <c r="E33" i="45"/>
  <c r="H25" i="42"/>
  <c r="H24" i="42"/>
  <c r="C77" i="45"/>
  <c r="C35" i="45"/>
  <c r="E33" i="40"/>
  <c r="E83" i="40" s="1"/>
  <c r="D35" i="40"/>
  <c r="H65" i="39"/>
  <c r="E79" i="37"/>
  <c r="E78" i="37"/>
  <c r="H42" i="37"/>
  <c r="H41" i="37"/>
  <c r="H40" i="37"/>
  <c r="H39" i="37"/>
  <c r="C70" i="41"/>
  <c r="C74" i="41" s="1"/>
  <c r="C93" i="41" s="1"/>
  <c r="H29" i="41"/>
  <c r="H64" i="38"/>
  <c r="H65" i="38"/>
  <c r="E78" i="42"/>
  <c r="H62" i="38"/>
  <c r="E78" i="43"/>
  <c r="H46" i="43"/>
  <c r="H49" i="43"/>
  <c r="H13" i="40"/>
  <c r="H10" i="40"/>
  <c r="H64" i="44"/>
  <c r="C81" i="44"/>
  <c r="H65" i="44"/>
  <c r="C77" i="39"/>
  <c r="C35" i="39"/>
  <c r="C35" i="38"/>
  <c r="C77" i="38"/>
  <c r="E70" i="44"/>
  <c r="D74" i="44"/>
  <c r="D74" i="43"/>
  <c r="C77" i="40"/>
  <c r="F66" i="40"/>
  <c r="C35" i="40"/>
  <c r="C83" i="39"/>
  <c r="D74" i="38"/>
  <c r="E70" i="38"/>
  <c r="F66" i="39"/>
  <c r="E79" i="45"/>
  <c r="E78" i="45"/>
  <c r="H39" i="45"/>
  <c r="H42" i="45"/>
  <c r="E83" i="45"/>
  <c r="H41" i="45"/>
  <c r="C79" i="45"/>
  <c r="E82" i="44"/>
  <c r="H18" i="44"/>
  <c r="H19" i="44"/>
  <c r="H24" i="43"/>
  <c r="H25" i="43"/>
  <c r="H23" i="43"/>
  <c r="C78" i="45"/>
  <c r="H63" i="44"/>
  <c r="H47" i="43"/>
  <c r="H12" i="40"/>
  <c r="H18" i="43"/>
  <c r="H19" i="43"/>
  <c r="E68" i="41"/>
  <c r="H47" i="39"/>
  <c r="H22" i="42"/>
  <c r="G66" i="37"/>
  <c r="E33" i="37"/>
  <c r="H66" i="37" s="1"/>
  <c r="D35" i="37"/>
  <c r="D83" i="45"/>
  <c r="D70" i="45"/>
  <c r="C83" i="45"/>
  <c r="C83" i="44"/>
  <c r="H46" i="42"/>
  <c r="H49" i="42"/>
  <c r="C35" i="42"/>
  <c r="C83" i="42"/>
  <c r="H17" i="45"/>
  <c r="H18" i="45"/>
  <c r="H19" i="45"/>
  <c r="H64" i="43"/>
  <c r="H65" i="43"/>
  <c r="H66" i="42"/>
  <c r="H65" i="42"/>
  <c r="H64" i="42"/>
  <c r="D70" i="40"/>
  <c r="H18" i="40"/>
  <c r="H46" i="44"/>
  <c r="E33" i="43"/>
  <c r="E83" i="43" s="1"/>
  <c r="D35" i="43"/>
  <c r="H56" i="45"/>
  <c r="H55" i="45"/>
  <c r="H54" i="45"/>
  <c r="H53" i="45"/>
  <c r="H30" i="41"/>
  <c r="C80" i="37"/>
  <c r="F66" i="44"/>
  <c r="F66" i="43"/>
  <c r="F66" i="42"/>
  <c r="E79" i="42"/>
  <c r="H23" i="42"/>
  <c r="C35" i="41"/>
  <c r="F66" i="41"/>
  <c r="H19" i="40"/>
  <c r="D35" i="39"/>
  <c r="E33" i="39"/>
  <c r="F66" i="38"/>
  <c r="H31" i="37"/>
  <c r="H28" i="37"/>
  <c r="H47" i="44"/>
  <c r="E33" i="44"/>
  <c r="H63" i="43"/>
  <c r="H56" i="42"/>
  <c r="H19" i="41"/>
  <c r="H18" i="41"/>
  <c r="H17" i="41"/>
  <c r="H16" i="41"/>
  <c r="H64" i="39"/>
  <c r="H48" i="39"/>
  <c r="C81" i="38"/>
  <c r="H24" i="38"/>
  <c r="H25" i="38"/>
  <c r="E70" i="37"/>
  <c r="D74" i="37"/>
  <c r="D74" i="42"/>
  <c r="H62" i="39"/>
  <c r="H30" i="37"/>
  <c r="C83" i="38"/>
  <c r="D78" i="45"/>
  <c r="H62" i="44"/>
  <c r="H24" i="44"/>
  <c r="H25" i="44"/>
  <c r="H23" i="44"/>
  <c r="G66" i="45"/>
  <c r="H16" i="45"/>
  <c r="H17" i="44"/>
  <c r="D78" i="40"/>
  <c r="H17" i="40"/>
  <c r="C81" i="43"/>
  <c r="H55" i="42"/>
  <c r="H55" i="41"/>
  <c r="H56" i="41"/>
  <c r="G66" i="40"/>
  <c r="E79" i="43"/>
  <c r="D74" i="41"/>
  <c r="H49" i="39"/>
  <c r="H53" i="41"/>
  <c r="H55" i="40"/>
  <c r="H54" i="40"/>
  <c r="H16" i="40"/>
  <c r="E83" i="42"/>
  <c r="H11" i="40"/>
  <c r="H63" i="39"/>
  <c r="H42" i="39"/>
  <c r="H39" i="39"/>
  <c r="H49" i="38"/>
  <c r="H46" i="38"/>
  <c r="H64" i="37"/>
  <c r="H65" i="37"/>
  <c r="C81" i="37"/>
  <c r="H11" i="45"/>
  <c r="H16" i="44"/>
  <c r="H48" i="43"/>
  <c r="H47" i="42"/>
  <c r="H66" i="41"/>
  <c r="C81" i="41"/>
  <c r="H65" i="41"/>
  <c r="H64" i="41"/>
  <c r="E83" i="41"/>
  <c r="E78" i="41"/>
  <c r="H42" i="41"/>
  <c r="H41" i="41"/>
  <c r="H40" i="41"/>
  <c r="H39" i="41"/>
  <c r="E79" i="41"/>
  <c r="E68" i="39"/>
  <c r="E79" i="39" s="1"/>
  <c r="H18" i="39"/>
  <c r="H19" i="39"/>
  <c r="D35" i="38"/>
  <c r="E33" i="38"/>
  <c r="D77" i="38"/>
  <c r="G66" i="38"/>
  <c r="H56" i="37"/>
  <c r="H55" i="37"/>
  <c r="H22" i="44"/>
  <c r="H63" i="38"/>
  <c r="H23" i="38"/>
  <c r="D79" i="45"/>
  <c r="H48" i="38"/>
  <c r="H53" i="37"/>
  <c r="H16" i="39"/>
  <c r="E74" i="84" l="1"/>
  <c r="E77" i="84" s="1"/>
  <c r="E93" i="84"/>
  <c r="H66" i="83"/>
  <c r="E79" i="78"/>
  <c r="E83" i="78"/>
  <c r="E83" i="63"/>
  <c r="E70" i="61"/>
  <c r="E83" i="60"/>
  <c r="D80" i="60"/>
  <c r="D82" i="60"/>
  <c r="C77" i="56"/>
  <c r="E83" i="56"/>
  <c r="E82" i="53"/>
  <c r="C77" i="51"/>
  <c r="E70" i="51"/>
  <c r="E70" i="43"/>
  <c r="E78" i="39"/>
  <c r="E70" i="42"/>
  <c r="C77" i="42"/>
  <c r="H66" i="40"/>
  <c r="E70" i="127"/>
  <c r="E70" i="129"/>
  <c r="C77" i="129"/>
  <c r="C77" i="125"/>
  <c r="H66" i="127"/>
  <c r="E35" i="132"/>
  <c r="D82" i="132"/>
  <c r="D80" i="132"/>
  <c r="E70" i="130"/>
  <c r="D74" i="130"/>
  <c r="E35" i="130"/>
  <c r="D82" i="130"/>
  <c r="D80" i="130"/>
  <c r="E93" i="125"/>
  <c r="E74" i="125"/>
  <c r="E77" i="125" s="1"/>
  <c r="D77" i="125"/>
  <c r="C80" i="129"/>
  <c r="C93" i="127"/>
  <c r="C77" i="127"/>
  <c r="H66" i="126"/>
  <c r="E83" i="126"/>
  <c r="E70" i="132"/>
  <c r="D74" i="132"/>
  <c r="H66" i="129"/>
  <c r="D80" i="133"/>
  <c r="E35" i="133"/>
  <c r="D82" i="133"/>
  <c r="C80" i="125"/>
  <c r="C82" i="125"/>
  <c r="E35" i="125"/>
  <c r="E93" i="129"/>
  <c r="E74" i="129"/>
  <c r="E77" i="129" s="1"/>
  <c r="C80" i="128"/>
  <c r="C82" i="128"/>
  <c r="E83" i="130"/>
  <c r="H66" i="125"/>
  <c r="E70" i="128"/>
  <c r="D74" i="128"/>
  <c r="E79" i="128"/>
  <c r="C80" i="126"/>
  <c r="C82" i="126"/>
  <c r="D80" i="127"/>
  <c r="E35" i="127"/>
  <c r="D82" i="127"/>
  <c r="C80" i="131"/>
  <c r="C82" i="131"/>
  <c r="E74" i="131"/>
  <c r="E77" i="131" s="1"/>
  <c r="E93" i="131"/>
  <c r="D77" i="131"/>
  <c r="E35" i="128"/>
  <c r="D82" i="128"/>
  <c r="D80" i="128"/>
  <c r="E70" i="126"/>
  <c r="D74" i="126"/>
  <c r="C80" i="130"/>
  <c r="C82" i="130"/>
  <c r="E70" i="125"/>
  <c r="E35" i="131"/>
  <c r="H66" i="132"/>
  <c r="H66" i="133"/>
  <c r="C80" i="132"/>
  <c r="C82" i="132"/>
  <c r="D80" i="129"/>
  <c r="E35" i="129"/>
  <c r="D82" i="129"/>
  <c r="E35" i="126"/>
  <c r="D82" i="126"/>
  <c r="D80" i="126"/>
  <c r="E83" i="129"/>
  <c r="E93" i="127"/>
  <c r="E74" i="127"/>
  <c r="E77" i="127" s="1"/>
  <c r="E93" i="133"/>
  <c r="E74" i="133"/>
  <c r="E77" i="133" s="1"/>
  <c r="E74" i="124"/>
  <c r="E93" i="124"/>
  <c r="E35" i="119"/>
  <c r="D80" i="119"/>
  <c r="D82" i="119"/>
  <c r="E93" i="119"/>
  <c r="E74" i="119"/>
  <c r="E77" i="119" s="1"/>
  <c r="D80" i="116"/>
  <c r="D82" i="116"/>
  <c r="E35" i="116"/>
  <c r="E79" i="123"/>
  <c r="H66" i="119"/>
  <c r="C80" i="120"/>
  <c r="C82" i="120"/>
  <c r="E80" i="118"/>
  <c r="E82" i="118"/>
  <c r="E35" i="120"/>
  <c r="C80" i="119"/>
  <c r="C82" i="119"/>
  <c r="D80" i="117"/>
  <c r="D82" i="117"/>
  <c r="E35" i="117"/>
  <c r="E70" i="118"/>
  <c r="D74" i="118"/>
  <c r="E77" i="124"/>
  <c r="D74" i="122"/>
  <c r="E70" i="122"/>
  <c r="E93" i="116"/>
  <c r="E74" i="116"/>
  <c r="E77" i="116" s="1"/>
  <c r="E93" i="117"/>
  <c r="E74" i="117"/>
  <c r="E77" i="117" s="1"/>
  <c r="E35" i="123"/>
  <c r="D80" i="123"/>
  <c r="D82" i="123"/>
  <c r="C80" i="116"/>
  <c r="C82" i="116"/>
  <c r="C80" i="122"/>
  <c r="C82" i="122"/>
  <c r="E83" i="119"/>
  <c r="C80" i="117"/>
  <c r="C82" i="117"/>
  <c r="E70" i="120"/>
  <c r="D74" i="120"/>
  <c r="C80" i="118"/>
  <c r="C82" i="118"/>
  <c r="D80" i="124"/>
  <c r="E35" i="124"/>
  <c r="D82" i="124"/>
  <c r="E70" i="123"/>
  <c r="D74" i="123"/>
  <c r="H66" i="118"/>
  <c r="E80" i="121"/>
  <c r="E82" i="121"/>
  <c r="E35" i="122"/>
  <c r="C80" i="123"/>
  <c r="C82" i="123"/>
  <c r="C82" i="121"/>
  <c r="C80" i="121"/>
  <c r="E78" i="121"/>
  <c r="C77" i="122"/>
  <c r="E83" i="122"/>
  <c r="C93" i="124"/>
  <c r="C77" i="124"/>
  <c r="C80" i="113"/>
  <c r="C82" i="113"/>
  <c r="C80" i="109"/>
  <c r="C82" i="109"/>
  <c r="E35" i="111"/>
  <c r="D80" i="111"/>
  <c r="D82" i="111"/>
  <c r="H66" i="111"/>
  <c r="E79" i="108"/>
  <c r="E70" i="110"/>
  <c r="E79" i="113"/>
  <c r="E77" i="107"/>
  <c r="E35" i="110"/>
  <c r="D80" i="110"/>
  <c r="D82" i="110"/>
  <c r="H66" i="107"/>
  <c r="C77" i="110"/>
  <c r="C77" i="108"/>
  <c r="D80" i="108"/>
  <c r="D82" i="108"/>
  <c r="E35" i="108"/>
  <c r="E74" i="107"/>
  <c r="E93" i="107"/>
  <c r="C82" i="112"/>
  <c r="C80" i="112"/>
  <c r="D74" i="113"/>
  <c r="E70" i="113"/>
  <c r="E83" i="112"/>
  <c r="E35" i="114"/>
  <c r="D80" i="114"/>
  <c r="D82" i="114"/>
  <c r="E93" i="110"/>
  <c r="E74" i="110"/>
  <c r="D80" i="113"/>
  <c r="D82" i="113"/>
  <c r="E35" i="113"/>
  <c r="E35" i="107"/>
  <c r="D80" i="107"/>
  <c r="D82" i="107"/>
  <c r="E70" i="109"/>
  <c r="D74" i="109"/>
  <c r="E80" i="115"/>
  <c r="E82" i="115"/>
  <c r="D80" i="112"/>
  <c r="E35" i="112"/>
  <c r="D82" i="112"/>
  <c r="E79" i="109"/>
  <c r="H66" i="108"/>
  <c r="C80" i="114"/>
  <c r="C82" i="114"/>
  <c r="E83" i="114"/>
  <c r="E70" i="114"/>
  <c r="D74" i="114"/>
  <c r="D74" i="108"/>
  <c r="E70" i="108"/>
  <c r="H66" i="112"/>
  <c r="E35" i="109"/>
  <c r="E83" i="113"/>
  <c r="E77" i="110"/>
  <c r="H66" i="110"/>
  <c r="C80" i="110"/>
  <c r="C82" i="110"/>
  <c r="E83" i="110"/>
  <c r="C80" i="111"/>
  <c r="C82" i="111"/>
  <c r="E74" i="111"/>
  <c r="E77" i="111" s="1"/>
  <c r="E93" i="111"/>
  <c r="C80" i="108"/>
  <c r="C82" i="108"/>
  <c r="E74" i="77"/>
  <c r="E93" i="77"/>
  <c r="D77" i="77"/>
  <c r="E74" i="81"/>
  <c r="E93" i="81"/>
  <c r="D77" i="81"/>
  <c r="C80" i="91"/>
  <c r="C82" i="91"/>
  <c r="E35" i="100"/>
  <c r="D80" i="100"/>
  <c r="D82" i="100"/>
  <c r="H66" i="94"/>
  <c r="E77" i="103"/>
  <c r="E74" i="75"/>
  <c r="E77" i="75" s="1"/>
  <c r="E93" i="75"/>
  <c r="C77" i="74"/>
  <c r="E35" i="82"/>
  <c r="D80" i="82"/>
  <c r="D82" i="82"/>
  <c r="C80" i="100"/>
  <c r="C82" i="100"/>
  <c r="E70" i="79"/>
  <c r="D74" i="79"/>
  <c r="E74" i="102"/>
  <c r="E93" i="102"/>
  <c r="D77" i="102"/>
  <c r="E35" i="87"/>
  <c r="D80" i="87"/>
  <c r="D82" i="87"/>
  <c r="D80" i="101"/>
  <c r="E35" i="101"/>
  <c r="D82" i="101"/>
  <c r="E83" i="102"/>
  <c r="E77" i="102"/>
  <c r="E35" i="79"/>
  <c r="D80" i="79"/>
  <c r="D82" i="79"/>
  <c r="C80" i="87"/>
  <c r="C82" i="87"/>
  <c r="H66" i="76"/>
  <c r="E77" i="76"/>
  <c r="E78" i="71"/>
  <c r="E74" i="83"/>
  <c r="E77" i="83" s="1"/>
  <c r="E93" i="83"/>
  <c r="C80" i="101"/>
  <c r="C82" i="101"/>
  <c r="E83" i="76"/>
  <c r="E93" i="80"/>
  <c r="E74" i="80"/>
  <c r="E77" i="80" s="1"/>
  <c r="D80" i="85"/>
  <c r="D82" i="85"/>
  <c r="E35" i="85"/>
  <c r="C80" i="102"/>
  <c r="C82" i="102"/>
  <c r="E74" i="105"/>
  <c r="E93" i="105"/>
  <c r="C80" i="86"/>
  <c r="C82" i="86"/>
  <c r="D77" i="83"/>
  <c r="E82" i="89"/>
  <c r="C80" i="99"/>
  <c r="C82" i="99"/>
  <c r="E77" i="105"/>
  <c r="C80" i="103"/>
  <c r="C82" i="103"/>
  <c r="E35" i="95"/>
  <c r="D80" i="95"/>
  <c r="D82" i="95"/>
  <c r="C80" i="96"/>
  <c r="C82" i="96"/>
  <c r="C80" i="104"/>
  <c r="C82" i="104"/>
  <c r="C80" i="78"/>
  <c r="C82" i="78"/>
  <c r="H66" i="71"/>
  <c r="H66" i="86"/>
  <c r="C82" i="88"/>
  <c r="C80" i="88"/>
  <c r="E35" i="88"/>
  <c r="C80" i="79"/>
  <c r="C82" i="79"/>
  <c r="E70" i="99"/>
  <c r="D74" i="99"/>
  <c r="H66" i="79"/>
  <c r="C80" i="75"/>
  <c r="C82" i="75"/>
  <c r="C80" i="82"/>
  <c r="C82" i="82"/>
  <c r="E74" i="93"/>
  <c r="E93" i="93"/>
  <c r="H66" i="80"/>
  <c r="H66" i="101"/>
  <c r="C80" i="93"/>
  <c r="C82" i="93"/>
  <c r="D80" i="76"/>
  <c r="E35" i="76"/>
  <c r="D82" i="76"/>
  <c r="D74" i="85"/>
  <c r="E70" i="85"/>
  <c r="D80" i="90"/>
  <c r="E35" i="90"/>
  <c r="D82" i="90"/>
  <c r="H66" i="85"/>
  <c r="C80" i="89"/>
  <c r="C82" i="89"/>
  <c r="H66" i="90"/>
  <c r="C77" i="86"/>
  <c r="E79" i="89"/>
  <c r="E74" i="95"/>
  <c r="E93" i="95"/>
  <c r="D77" i="105"/>
  <c r="H66" i="95"/>
  <c r="E77" i="95"/>
  <c r="D80" i="106"/>
  <c r="E35" i="106"/>
  <c r="D82" i="106"/>
  <c r="D80" i="104"/>
  <c r="E35" i="104"/>
  <c r="D82" i="104"/>
  <c r="E82" i="81"/>
  <c r="E35" i="86"/>
  <c r="D80" i="86"/>
  <c r="D82" i="86"/>
  <c r="E83" i="79"/>
  <c r="E70" i="82"/>
  <c r="E70" i="86"/>
  <c r="E70" i="87"/>
  <c r="D74" i="87"/>
  <c r="E93" i="106"/>
  <c r="E74" i="106"/>
  <c r="E77" i="106" s="1"/>
  <c r="D80" i="92"/>
  <c r="E35" i="92"/>
  <c r="D82" i="92"/>
  <c r="E74" i="101"/>
  <c r="E77" i="101" s="1"/>
  <c r="E93" i="101"/>
  <c r="E78" i="92"/>
  <c r="C82" i="106"/>
  <c r="C80" i="106"/>
  <c r="D80" i="103"/>
  <c r="E35" i="103"/>
  <c r="D82" i="103"/>
  <c r="E77" i="93"/>
  <c r="E35" i="75"/>
  <c r="D80" i="75"/>
  <c r="D82" i="75"/>
  <c r="E77" i="77"/>
  <c r="E83" i="77"/>
  <c r="H66" i="84"/>
  <c r="E70" i="71"/>
  <c r="D74" i="71"/>
  <c r="E35" i="83"/>
  <c r="D80" i="83"/>
  <c r="D82" i="83"/>
  <c r="C80" i="92"/>
  <c r="C82" i="92"/>
  <c r="H66" i="106"/>
  <c r="E83" i="106"/>
  <c r="H66" i="104"/>
  <c r="E77" i="81"/>
  <c r="C80" i="76"/>
  <c r="C82" i="76"/>
  <c r="E93" i="82"/>
  <c r="E74" i="82"/>
  <c r="E77" i="82" s="1"/>
  <c r="E93" i="86"/>
  <c r="E74" i="86"/>
  <c r="E77" i="86" s="1"/>
  <c r="C80" i="81"/>
  <c r="C82" i="81"/>
  <c r="C80" i="95"/>
  <c r="C82" i="95"/>
  <c r="C82" i="90"/>
  <c r="C80" i="90"/>
  <c r="E35" i="94"/>
  <c r="D80" i="94"/>
  <c r="D82" i="94"/>
  <c r="E70" i="100"/>
  <c r="D74" i="100"/>
  <c r="E35" i="102"/>
  <c r="D77" i="82"/>
  <c r="C80" i="71"/>
  <c r="C82" i="71"/>
  <c r="E35" i="77"/>
  <c r="D80" i="77"/>
  <c r="D82" i="77"/>
  <c r="D80" i="80"/>
  <c r="E35" i="80"/>
  <c r="D82" i="80"/>
  <c r="D80" i="84"/>
  <c r="E35" i="84"/>
  <c r="D82" i="84"/>
  <c r="C80" i="98"/>
  <c r="C82" i="98"/>
  <c r="C80" i="77"/>
  <c r="C82" i="77"/>
  <c r="E82" i="91"/>
  <c r="E80" i="91"/>
  <c r="H66" i="75"/>
  <c r="D80" i="74"/>
  <c r="D82" i="74"/>
  <c r="E35" i="74"/>
  <c r="E77" i="90"/>
  <c r="E93" i="91"/>
  <c r="E74" i="91"/>
  <c r="E77" i="91" s="1"/>
  <c r="D77" i="91"/>
  <c r="C80" i="84"/>
  <c r="C82" i="84"/>
  <c r="E93" i="78"/>
  <c r="E74" i="78"/>
  <c r="D77" i="78"/>
  <c r="C82" i="97"/>
  <c r="C80" i="97"/>
  <c r="E82" i="96"/>
  <c r="D74" i="74"/>
  <c r="E70" i="74"/>
  <c r="E74" i="97"/>
  <c r="E77" i="97" s="1"/>
  <c r="E93" i="97"/>
  <c r="E35" i="105"/>
  <c r="D80" i="105"/>
  <c r="D82" i="105"/>
  <c r="D74" i="98"/>
  <c r="E70" i="98"/>
  <c r="H66" i="105"/>
  <c r="D74" i="94"/>
  <c r="E70" i="94"/>
  <c r="E93" i="104"/>
  <c r="E74" i="104"/>
  <c r="E77" i="104" s="1"/>
  <c r="D77" i="104"/>
  <c r="E77" i="78"/>
  <c r="E83" i="74"/>
  <c r="E35" i="71"/>
  <c r="D80" i="71"/>
  <c r="D82" i="71"/>
  <c r="E35" i="78"/>
  <c r="E78" i="95"/>
  <c r="E83" i="81"/>
  <c r="E83" i="88"/>
  <c r="E74" i="89"/>
  <c r="E77" i="89" s="1"/>
  <c r="E93" i="89"/>
  <c r="D77" i="89"/>
  <c r="E74" i="90"/>
  <c r="E93" i="90"/>
  <c r="E74" i="96"/>
  <c r="E77" i="96" s="1"/>
  <c r="E93" i="96"/>
  <c r="D77" i="96"/>
  <c r="E35" i="98"/>
  <c r="E35" i="99"/>
  <c r="C74" i="92"/>
  <c r="E70" i="92"/>
  <c r="E83" i="94"/>
  <c r="E74" i="103"/>
  <c r="E93" i="103"/>
  <c r="D77" i="103"/>
  <c r="E35" i="93"/>
  <c r="D80" i="93"/>
  <c r="D82" i="93"/>
  <c r="C80" i="74"/>
  <c r="C82" i="74"/>
  <c r="E35" i="97"/>
  <c r="D80" i="97"/>
  <c r="D82" i="97"/>
  <c r="E80" i="61"/>
  <c r="E82" i="61"/>
  <c r="E80" i="54"/>
  <c r="E82" i="54"/>
  <c r="D80" i="64"/>
  <c r="D82" i="64"/>
  <c r="E35" i="64"/>
  <c r="D82" i="67"/>
  <c r="E35" i="67"/>
  <c r="D80" i="67"/>
  <c r="D80" i="56"/>
  <c r="E35" i="56"/>
  <c r="D82" i="56"/>
  <c r="C93" i="53"/>
  <c r="C77" i="53"/>
  <c r="E70" i="52"/>
  <c r="D74" i="52"/>
  <c r="C82" i="58"/>
  <c r="C80" i="58"/>
  <c r="E82" i="60"/>
  <c r="E70" i="67"/>
  <c r="D74" i="67"/>
  <c r="E74" i="53"/>
  <c r="E77" i="53" s="1"/>
  <c r="E93" i="53"/>
  <c r="D77" i="53"/>
  <c r="E35" i="59"/>
  <c r="D80" i="59"/>
  <c r="D82" i="59"/>
  <c r="H66" i="57"/>
  <c r="C80" i="62"/>
  <c r="C82" i="62"/>
  <c r="E70" i="62"/>
  <c r="D74" i="62"/>
  <c r="E93" i="60"/>
  <c r="E74" i="60"/>
  <c r="E77" i="60" s="1"/>
  <c r="D77" i="60"/>
  <c r="E78" i="56"/>
  <c r="E70" i="59"/>
  <c r="D74" i="59"/>
  <c r="C80" i="52"/>
  <c r="C82" i="52"/>
  <c r="C82" i="54"/>
  <c r="C80" i="54"/>
  <c r="E82" i="65"/>
  <c r="E80" i="65"/>
  <c r="E78" i="61"/>
  <c r="E35" i="51"/>
  <c r="D80" i="51"/>
  <c r="D82" i="51"/>
  <c r="E83" i="64"/>
  <c r="E93" i="61"/>
  <c r="E74" i="61"/>
  <c r="D77" i="61"/>
  <c r="E35" i="58"/>
  <c r="E35" i="62"/>
  <c r="H66" i="64"/>
  <c r="E83" i="50"/>
  <c r="E74" i="55"/>
  <c r="E77" i="55" s="1"/>
  <c r="E93" i="55"/>
  <c r="D77" i="55"/>
  <c r="E93" i="51"/>
  <c r="E74" i="51"/>
  <c r="E77" i="51" s="1"/>
  <c r="E35" i="57"/>
  <c r="D82" i="57"/>
  <c r="D80" i="57"/>
  <c r="C82" i="56"/>
  <c r="C80" i="56"/>
  <c r="C93" i="60"/>
  <c r="C77" i="60"/>
  <c r="C80" i="65"/>
  <c r="C82" i="65"/>
  <c r="E74" i="54"/>
  <c r="E77" i="54" s="1"/>
  <c r="E93" i="54"/>
  <c r="D77" i="54"/>
  <c r="E74" i="57"/>
  <c r="E77" i="57" s="1"/>
  <c r="E93" i="57"/>
  <c r="E82" i="66"/>
  <c r="E93" i="58"/>
  <c r="E74" i="58"/>
  <c r="E77" i="58" s="1"/>
  <c r="D77" i="58"/>
  <c r="E35" i="50"/>
  <c r="D80" i="50"/>
  <c r="D82" i="50"/>
  <c r="E93" i="66"/>
  <c r="E74" i="66"/>
  <c r="E77" i="66" s="1"/>
  <c r="D77" i="66"/>
  <c r="E35" i="52"/>
  <c r="D80" i="52"/>
  <c r="D82" i="52"/>
  <c r="C80" i="61"/>
  <c r="C82" i="61"/>
  <c r="E70" i="50"/>
  <c r="D74" i="50"/>
  <c r="E74" i="65"/>
  <c r="E77" i="65" s="1"/>
  <c r="E93" i="65"/>
  <c r="D77" i="65"/>
  <c r="E83" i="58"/>
  <c r="C80" i="55"/>
  <c r="C82" i="55"/>
  <c r="E93" i="56"/>
  <c r="E74" i="56"/>
  <c r="E77" i="56" s="1"/>
  <c r="H66" i="51"/>
  <c r="E70" i="53"/>
  <c r="E83" i="61"/>
  <c r="E77" i="61"/>
  <c r="E93" i="64"/>
  <c r="E74" i="64"/>
  <c r="E77" i="64" s="1"/>
  <c r="E78" i="62"/>
  <c r="E82" i="55"/>
  <c r="D80" i="63"/>
  <c r="E35" i="63"/>
  <c r="D82" i="63"/>
  <c r="C80" i="66"/>
  <c r="C82" i="66"/>
  <c r="E74" i="63"/>
  <c r="E77" i="63" s="1"/>
  <c r="E93" i="63"/>
  <c r="H66" i="67"/>
  <c r="C93" i="64"/>
  <c r="C77" i="64"/>
  <c r="H66" i="52"/>
  <c r="E83" i="52"/>
  <c r="C77" i="61"/>
  <c r="E83" i="54"/>
  <c r="E74" i="42"/>
  <c r="E77" i="42" s="1"/>
  <c r="E93" i="42"/>
  <c r="D77" i="42"/>
  <c r="E77" i="44"/>
  <c r="D80" i="43"/>
  <c r="E35" i="43"/>
  <c r="D82" i="43"/>
  <c r="E74" i="43"/>
  <c r="E77" i="43" s="1"/>
  <c r="E93" i="43"/>
  <c r="H66" i="44"/>
  <c r="C80" i="45"/>
  <c r="C82" i="45"/>
  <c r="H66" i="45"/>
  <c r="E93" i="39"/>
  <c r="E74" i="39"/>
  <c r="E77" i="39" s="1"/>
  <c r="C80" i="43"/>
  <c r="C82" i="43"/>
  <c r="E83" i="38"/>
  <c r="E77" i="38"/>
  <c r="E70" i="40"/>
  <c r="D74" i="40"/>
  <c r="D80" i="37"/>
  <c r="E35" i="37"/>
  <c r="D82" i="37"/>
  <c r="C80" i="40"/>
  <c r="C82" i="40"/>
  <c r="C80" i="38"/>
  <c r="C82" i="38"/>
  <c r="E35" i="40"/>
  <c r="D80" i="40"/>
  <c r="D82" i="40"/>
  <c r="E78" i="40"/>
  <c r="E79" i="40"/>
  <c r="D80" i="38"/>
  <c r="E35" i="38"/>
  <c r="D82" i="38"/>
  <c r="E74" i="41"/>
  <c r="E77" i="41" s="1"/>
  <c r="E93" i="41"/>
  <c r="D77" i="41"/>
  <c r="E93" i="37"/>
  <c r="E74" i="37"/>
  <c r="E77" i="37" s="1"/>
  <c r="D77" i="39"/>
  <c r="C82" i="41"/>
  <c r="C80" i="41"/>
  <c r="E35" i="41"/>
  <c r="D77" i="43"/>
  <c r="C80" i="42"/>
  <c r="C82" i="42"/>
  <c r="E35" i="42"/>
  <c r="E83" i="44"/>
  <c r="E74" i="44"/>
  <c r="E93" i="44"/>
  <c r="D77" i="44"/>
  <c r="C80" i="39"/>
  <c r="C82" i="39"/>
  <c r="H66" i="38"/>
  <c r="E35" i="45"/>
  <c r="D80" i="45"/>
  <c r="D82" i="45"/>
  <c r="E83" i="39"/>
  <c r="E70" i="41"/>
  <c r="E35" i="39"/>
  <c r="D80" i="39"/>
  <c r="D82" i="39"/>
  <c r="C77" i="41"/>
  <c r="H66" i="43"/>
  <c r="D74" i="45"/>
  <c r="E70" i="45"/>
  <c r="D77" i="37"/>
  <c r="E74" i="38"/>
  <c r="E93" i="38"/>
  <c r="E83" i="37"/>
  <c r="H66" i="39"/>
  <c r="C80" i="44"/>
  <c r="C82" i="44"/>
  <c r="E74" i="128" l="1"/>
  <c r="E77" i="128" s="1"/>
  <c r="E93" i="128"/>
  <c r="D77" i="128"/>
  <c r="E80" i="130"/>
  <c r="E82" i="130"/>
  <c r="E80" i="126"/>
  <c r="E82" i="126"/>
  <c r="E80" i="125"/>
  <c r="E82" i="125"/>
  <c r="E93" i="132"/>
  <c r="E74" i="132"/>
  <c r="E77" i="132" s="1"/>
  <c r="D77" i="132"/>
  <c r="E74" i="130"/>
  <c r="E77" i="130" s="1"/>
  <c r="E93" i="130"/>
  <c r="D77" i="130"/>
  <c r="E82" i="132"/>
  <c r="E80" i="132"/>
  <c r="E80" i="131"/>
  <c r="E82" i="131"/>
  <c r="E80" i="133"/>
  <c r="E82" i="133"/>
  <c r="E80" i="129"/>
  <c r="E82" i="129"/>
  <c r="E74" i="126"/>
  <c r="E77" i="126" s="1"/>
  <c r="E93" i="126"/>
  <c r="D77" i="126"/>
  <c r="E80" i="128"/>
  <c r="E82" i="128"/>
  <c r="E80" i="127"/>
  <c r="E82" i="127"/>
  <c r="E80" i="119"/>
  <c r="E82" i="119"/>
  <c r="E80" i="122"/>
  <c r="E82" i="122"/>
  <c r="E74" i="123"/>
  <c r="E77" i="123" s="1"/>
  <c r="E93" i="123"/>
  <c r="D77" i="123"/>
  <c r="E74" i="120"/>
  <c r="E77" i="120" s="1"/>
  <c r="E93" i="120"/>
  <c r="D77" i="120"/>
  <c r="E80" i="123"/>
  <c r="E82" i="123"/>
  <c r="E74" i="118"/>
  <c r="E77" i="118" s="1"/>
  <c r="E93" i="118"/>
  <c r="D77" i="118"/>
  <c r="E80" i="116"/>
  <c r="E82" i="116"/>
  <c r="E80" i="124"/>
  <c r="E82" i="124"/>
  <c r="E80" i="120"/>
  <c r="E82" i="120"/>
  <c r="E93" i="122"/>
  <c r="E74" i="122"/>
  <c r="E77" i="122" s="1"/>
  <c r="D77" i="122"/>
  <c r="E80" i="117"/>
  <c r="E82" i="117"/>
  <c r="E93" i="113"/>
  <c r="E74" i="113"/>
  <c r="E77" i="113" s="1"/>
  <c r="D77" i="113"/>
  <c r="E80" i="112"/>
  <c r="E82" i="112"/>
  <c r="E74" i="109"/>
  <c r="E77" i="109" s="1"/>
  <c r="E93" i="109"/>
  <c r="D77" i="109"/>
  <c r="E80" i="107"/>
  <c r="E82" i="107"/>
  <c r="E80" i="114"/>
  <c r="E82" i="114"/>
  <c r="E93" i="108"/>
  <c r="E74" i="108"/>
  <c r="E77" i="108" s="1"/>
  <c r="D77" i="108"/>
  <c r="E80" i="113"/>
  <c r="E82" i="113"/>
  <c r="E82" i="109"/>
  <c r="E80" i="109"/>
  <c r="E74" i="114"/>
  <c r="E77" i="114" s="1"/>
  <c r="E93" i="114"/>
  <c r="D77" i="114"/>
  <c r="E80" i="108"/>
  <c r="E82" i="108"/>
  <c r="E82" i="110"/>
  <c r="E80" i="110"/>
  <c r="E82" i="111"/>
  <c r="E80" i="111"/>
  <c r="E80" i="80"/>
  <c r="E82" i="80"/>
  <c r="E80" i="103"/>
  <c r="E82" i="103"/>
  <c r="E74" i="87"/>
  <c r="E77" i="87" s="1"/>
  <c r="E93" i="87"/>
  <c r="D77" i="87"/>
  <c r="E80" i="78"/>
  <c r="E82" i="78"/>
  <c r="E93" i="98"/>
  <c r="E74" i="98"/>
  <c r="E77" i="98" s="1"/>
  <c r="D77" i="98"/>
  <c r="E93" i="74"/>
  <c r="E74" i="74"/>
  <c r="E77" i="74" s="1"/>
  <c r="D77" i="74"/>
  <c r="E74" i="100"/>
  <c r="E77" i="100" s="1"/>
  <c r="E93" i="100"/>
  <c r="D77" i="100"/>
  <c r="E82" i="97"/>
  <c r="E80" i="97"/>
  <c r="E80" i="98"/>
  <c r="E82" i="98"/>
  <c r="E80" i="83"/>
  <c r="E82" i="83"/>
  <c r="E80" i="106"/>
  <c r="E82" i="106"/>
  <c r="E80" i="90"/>
  <c r="E82" i="90"/>
  <c r="E74" i="99"/>
  <c r="E77" i="99" s="1"/>
  <c r="E93" i="99"/>
  <c r="D77" i="99"/>
  <c r="E80" i="88"/>
  <c r="E82" i="88"/>
  <c r="E80" i="87"/>
  <c r="E82" i="87"/>
  <c r="E74" i="79"/>
  <c r="E77" i="79" s="1"/>
  <c r="E93" i="79"/>
  <c r="D77" i="79"/>
  <c r="E80" i="93"/>
  <c r="E82" i="93"/>
  <c r="C93" i="92"/>
  <c r="C77" i="92"/>
  <c r="E74" i="92"/>
  <c r="E77" i="92" s="1"/>
  <c r="E80" i="105"/>
  <c r="E82" i="105"/>
  <c r="E80" i="77"/>
  <c r="E82" i="77"/>
  <c r="E80" i="102"/>
  <c r="E82" i="102"/>
  <c r="E74" i="71"/>
  <c r="E77" i="71" s="1"/>
  <c r="E93" i="71"/>
  <c r="D77" i="71"/>
  <c r="E80" i="86"/>
  <c r="E82" i="86"/>
  <c r="E80" i="104"/>
  <c r="E82" i="104"/>
  <c r="E80" i="76"/>
  <c r="E82" i="76"/>
  <c r="E80" i="94"/>
  <c r="E82" i="94"/>
  <c r="E82" i="75"/>
  <c r="E80" i="75"/>
  <c r="E80" i="92"/>
  <c r="E82" i="92"/>
  <c r="E80" i="85"/>
  <c r="E82" i="85"/>
  <c r="E80" i="82"/>
  <c r="E82" i="82"/>
  <c r="E80" i="99"/>
  <c r="E82" i="99"/>
  <c r="E80" i="71"/>
  <c r="E82" i="71"/>
  <c r="E93" i="94"/>
  <c r="E74" i="94"/>
  <c r="E77" i="94" s="1"/>
  <c r="D77" i="94"/>
  <c r="E80" i="74"/>
  <c r="E82" i="74"/>
  <c r="E80" i="84"/>
  <c r="E82" i="84"/>
  <c r="E93" i="85"/>
  <c r="E74" i="85"/>
  <c r="E77" i="85" s="1"/>
  <c r="D77" i="85"/>
  <c r="E80" i="95"/>
  <c r="E82" i="95"/>
  <c r="E80" i="79"/>
  <c r="E82" i="79"/>
  <c r="E80" i="101"/>
  <c r="E82" i="101"/>
  <c r="E80" i="100"/>
  <c r="E82" i="100"/>
  <c r="E80" i="63"/>
  <c r="E82" i="63"/>
  <c r="E80" i="52"/>
  <c r="E82" i="52"/>
  <c r="E74" i="59"/>
  <c r="E77" i="59" s="1"/>
  <c r="E93" i="59"/>
  <c r="D77" i="59"/>
  <c r="E74" i="62"/>
  <c r="E77" i="62" s="1"/>
  <c r="E93" i="62"/>
  <c r="D77" i="62"/>
  <c r="E80" i="67"/>
  <c r="E82" i="67"/>
  <c r="E93" i="50"/>
  <c r="E74" i="50"/>
  <c r="E77" i="50" s="1"/>
  <c r="D77" i="50"/>
  <c r="E80" i="62"/>
  <c r="E82" i="62"/>
  <c r="E80" i="58"/>
  <c r="E82" i="58"/>
  <c r="E80" i="51"/>
  <c r="E82" i="51"/>
  <c r="E82" i="59"/>
  <c r="E80" i="59"/>
  <c r="E74" i="52"/>
  <c r="E77" i="52" s="1"/>
  <c r="E93" i="52"/>
  <c r="D77" i="52"/>
  <c r="E80" i="64"/>
  <c r="E82" i="64"/>
  <c r="E80" i="50"/>
  <c r="E82" i="50"/>
  <c r="E82" i="57"/>
  <c r="E80" i="57"/>
  <c r="E74" i="67"/>
  <c r="E77" i="67" s="1"/>
  <c r="E93" i="67"/>
  <c r="D77" i="67"/>
  <c r="E80" i="56"/>
  <c r="E82" i="56"/>
  <c r="E93" i="45"/>
  <c r="E74" i="45"/>
  <c r="E77" i="45" s="1"/>
  <c r="D77" i="45"/>
  <c r="E82" i="42"/>
  <c r="E80" i="42"/>
  <c r="E80" i="41"/>
  <c r="E82" i="41"/>
  <c r="E80" i="40"/>
  <c r="E82" i="40"/>
  <c r="E74" i="40"/>
  <c r="E77" i="40" s="1"/>
  <c r="E93" i="40"/>
  <c r="D77" i="40"/>
  <c r="E80" i="39"/>
  <c r="E82" i="39"/>
  <c r="E80" i="45"/>
  <c r="E82" i="45"/>
  <c r="E82" i="38"/>
  <c r="E80" i="38"/>
  <c r="E80" i="37"/>
  <c r="E82" i="37"/>
  <c r="E80" i="43"/>
  <c r="E82" i="43"/>
  <c r="C78" i="36" l="1"/>
  <c r="E76" i="36"/>
  <c r="E75" i="36"/>
  <c r="E72" i="36"/>
  <c r="C70" i="36"/>
  <c r="C74" i="36" s="1"/>
  <c r="C93" i="36" s="1"/>
  <c r="D68" i="36"/>
  <c r="E68" i="36" s="1"/>
  <c r="C68" i="36"/>
  <c r="E67" i="36"/>
  <c r="E66" i="36"/>
  <c r="D66" i="36"/>
  <c r="C66" i="36"/>
  <c r="F65" i="36" s="1"/>
  <c r="G65" i="36"/>
  <c r="E65" i="36"/>
  <c r="G64" i="36"/>
  <c r="E64" i="36"/>
  <c r="G63" i="36"/>
  <c r="E63" i="36"/>
  <c r="G62" i="36"/>
  <c r="E62" i="36"/>
  <c r="E60" i="36"/>
  <c r="E59" i="36"/>
  <c r="D57" i="36"/>
  <c r="E57" i="36" s="1"/>
  <c r="C57" i="36"/>
  <c r="F56" i="36" s="1"/>
  <c r="H56" i="36"/>
  <c r="E56" i="36"/>
  <c r="H55" i="36"/>
  <c r="E55" i="36"/>
  <c r="H54" i="36"/>
  <c r="E54" i="36"/>
  <c r="H53" i="36"/>
  <c r="E53" i="36"/>
  <c r="E50" i="36"/>
  <c r="D50" i="36"/>
  <c r="C50" i="36"/>
  <c r="F49" i="36" s="1"/>
  <c r="G49" i="36"/>
  <c r="E49" i="36"/>
  <c r="G48" i="36"/>
  <c r="E48" i="36"/>
  <c r="G47" i="36"/>
  <c r="E47" i="36"/>
  <c r="G46" i="36"/>
  <c r="E46" i="36"/>
  <c r="D43" i="36"/>
  <c r="C43" i="36"/>
  <c r="C79" i="36" s="1"/>
  <c r="F42" i="36"/>
  <c r="E42" i="36"/>
  <c r="F41" i="36"/>
  <c r="E41" i="36"/>
  <c r="F40" i="36"/>
  <c r="E40" i="36"/>
  <c r="G39" i="36"/>
  <c r="F39" i="36"/>
  <c r="E39" i="36"/>
  <c r="E34" i="36"/>
  <c r="D32" i="36"/>
  <c r="C32" i="36"/>
  <c r="E31" i="36"/>
  <c r="E30" i="36"/>
  <c r="E29" i="36"/>
  <c r="E28" i="36"/>
  <c r="E26" i="36"/>
  <c r="H23" i="36" s="1"/>
  <c r="D26" i="36"/>
  <c r="C26" i="36"/>
  <c r="F25" i="36" s="1"/>
  <c r="G25" i="36"/>
  <c r="E25" i="36"/>
  <c r="G24" i="36"/>
  <c r="E24" i="36"/>
  <c r="G23" i="36"/>
  <c r="E23" i="36"/>
  <c r="H22" i="36"/>
  <c r="G22" i="36"/>
  <c r="E22" i="36"/>
  <c r="D20" i="36"/>
  <c r="C20" i="36"/>
  <c r="F19" i="36"/>
  <c r="E19" i="36"/>
  <c r="F18" i="36"/>
  <c r="E18" i="36"/>
  <c r="G17" i="36"/>
  <c r="F17" i="36"/>
  <c r="E17" i="36"/>
  <c r="F16" i="36"/>
  <c r="E16" i="36"/>
  <c r="D14" i="36"/>
  <c r="C14" i="36"/>
  <c r="C33" i="36" s="1"/>
  <c r="F13" i="36"/>
  <c r="E13" i="36"/>
  <c r="E12" i="36"/>
  <c r="F11" i="36"/>
  <c r="E11" i="36"/>
  <c r="E10" i="36"/>
  <c r="E6" i="36"/>
  <c r="E76" i="35"/>
  <c r="E75" i="35"/>
  <c r="E72" i="35"/>
  <c r="D68" i="35"/>
  <c r="E67" i="35"/>
  <c r="D66" i="35"/>
  <c r="C66" i="35"/>
  <c r="F65" i="35"/>
  <c r="E65" i="35"/>
  <c r="E64" i="35"/>
  <c r="F63" i="35"/>
  <c r="E63" i="35"/>
  <c r="E62" i="35"/>
  <c r="E60" i="35"/>
  <c r="E59" i="35"/>
  <c r="D57" i="35"/>
  <c r="G56" i="35" s="1"/>
  <c r="C57" i="35"/>
  <c r="F56" i="35"/>
  <c r="E56" i="35"/>
  <c r="G55" i="35"/>
  <c r="F55" i="35"/>
  <c r="E55" i="35"/>
  <c r="G54" i="35"/>
  <c r="F54" i="35"/>
  <c r="E54" i="35"/>
  <c r="F53" i="35"/>
  <c r="E53" i="35"/>
  <c r="D50" i="35"/>
  <c r="C50" i="35"/>
  <c r="F48" i="35" s="1"/>
  <c r="F49" i="35"/>
  <c r="E49" i="35"/>
  <c r="E48" i="35"/>
  <c r="F47" i="35"/>
  <c r="E47" i="35"/>
  <c r="E46" i="35"/>
  <c r="D43" i="35"/>
  <c r="D78" i="35" s="1"/>
  <c r="C43" i="35"/>
  <c r="E42" i="35"/>
  <c r="E41" i="35"/>
  <c r="E40" i="35"/>
  <c r="E39" i="35"/>
  <c r="E34" i="35"/>
  <c r="E32" i="35"/>
  <c r="D32" i="35"/>
  <c r="C32" i="35"/>
  <c r="G31" i="35"/>
  <c r="F31" i="35"/>
  <c r="E31" i="35"/>
  <c r="G30" i="35"/>
  <c r="F30" i="35"/>
  <c r="E30" i="35"/>
  <c r="G29" i="35"/>
  <c r="F29" i="35"/>
  <c r="E29" i="35"/>
  <c r="G28" i="35"/>
  <c r="F28" i="35"/>
  <c r="E28" i="35"/>
  <c r="D26" i="35"/>
  <c r="C26" i="35"/>
  <c r="F25" i="35" s="1"/>
  <c r="E25" i="35"/>
  <c r="E24" i="35"/>
  <c r="E23" i="35"/>
  <c r="E22" i="35"/>
  <c r="D20" i="35"/>
  <c r="C20" i="35"/>
  <c r="E19" i="35"/>
  <c r="E18" i="35"/>
  <c r="E17" i="35"/>
  <c r="E16" i="35"/>
  <c r="E14" i="35"/>
  <c r="H12" i="35" s="1"/>
  <c r="D14" i="35"/>
  <c r="D33" i="35" s="1"/>
  <c r="D35" i="35" s="1"/>
  <c r="C14" i="35"/>
  <c r="F13" i="35" s="1"/>
  <c r="G13" i="35"/>
  <c r="E13" i="35"/>
  <c r="G12" i="35"/>
  <c r="E12" i="35"/>
  <c r="H11" i="35"/>
  <c r="G11" i="35"/>
  <c r="E11" i="35"/>
  <c r="H10" i="35"/>
  <c r="G10" i="35"/>
  <c r="E10" i="35"/>
  <c r="E6" i="35"/>
  <c r="C78" i="34"/>
  <c r="E76" i="34"/>
  <c r="E75" i="34"/>
  <c r="E72" i="34"/>
  <c r="C70" i="34"/>
  <c r="C74" i="34" s="1"/>
  <c r="C93" i="34" s="1"/>
  <c r="D68" i="34"/>
  <c r="E68" i="34" s="1"/>
  <c r="C68" i="34"/>
  <c r="E67" i="34"/>
  <c r="E66" i="34"/>
  <c r="D66" i="34"/>
  <c r="C66" i="34"/>
  <c r="F65" i="34" s="1"/>
  <c r="G65" i="34"/>
  <c r="E65" i="34"/>
  <c r="G64" i="34"/>
  <c r="E64" i="34"/>
  <c r="G63" i="34"/>
  <c r="E63" i="34"/>
  <c r="G62" i="34"/>
  <c r="E62" i="34"/>
  <c r="E60" i="34"/>
  <c r="E59" i="34"/>
  <c r="D57" i="34"/>
  <c r="E57" i="34" s="1"/>
  <c r="C57" i="34"/>
  <c r="F56" i="34" s="1"/>
  <c r="H56" i="34"/>
  <c r="E56" i="34"/>
  <c r="H55" i="34"/>
  <c r="E55" i="34"/>
  <c r="H54" i="34"/>
  <c r="E54" i="34"/>
  <c r="H53" i="34"/>
  <c r="E53" i="34"/>
  <c r="E50" i="34"/>
  <c r="D50" i="34"/>
  <c r="C50" i="34"/>
  <c r="F49" i="34" s="1"/>
  <c r="G49" i="34"/>
  <c r="E49" i="34"/>
  <c r="G48" i="34"/>
  <c r="E48" i="34"/>
  <c r="G47" i="34"/>
  <c r="E47" i="34"/>
  <c r="G46" i="34"/>
  <c r="E46" i="34"/>
  <c r="D43" i="34"/>
  <c r="C43" i="34"/>
  <c r="C79" i="34" s="1"/>
  <c r="F42" i="34"/>
  <c r="E42" i="34"/>
  <c r="F41" i="34"/>
  <c r="E41" i="34"/>
  <c r="F40" i="34"/>
  <c r="E40" i="34"/>
  <c r="G39" i="34"/>
  <c r="F39" i="34"/>
  <c r="E39" i="34"/>
  <c r="E34" i="34"/>
  <c r="D32" i="34"/>
  <c r="C32" i="34"/>
  <c r="E31" i="34"/>
  <c r="E30" i="34"/>
  <c r="E29" i="34"/>
  <c r="E28" i="34"/>
  <c r="E26" i="34"/>
  <c r="H23" i="34" s="1"/>
  <c r="D26" i="34"/>
  <c r="C26" i="34"/>
  <c r="F25" i="34" s="1"/>
  <c r="G25" i="34"/>
  <c r="E25" i="34"/>
  <c r="G24" i="34"/>
  <c r="E24" i="34"/>
  <c r="G23" i="34"/>
  <c r="E23" i="34"/>
  <c r="H22" i="34"/>
  <c r="G22" i="34"/>
  <c r="E22" i="34"/>
  <c r="D20" i="34"/>
  <c r="C20" i="34"/>
  <c r="F19" i="34"/>
  <c r="E19" i="34"/>
  <c r="F18" i="34"/>
  <c r="E18" i="34"/>
  <c r="G17" i="34"/>
  <c r="F17" i="34"/>
  <c r="E17" i="34"/>
  <c r="F16" i="34"/>
  <c r="E16" i="34"/>
  <c r="D14" i="34"/>
  <c r="C14" i="34"/>
  <c r="C33" i="34" s="1"/>
  <c r="E13" i="34"/>
  <c r="E12" i="34"/>
  <c r="E11" i="34"/>
  <c r="E10" i="34"/>
  <c r="E6" i="34"/>
  <c r="K9" i="9"/>
  <c r="K15" i="9" s="1"/>
  <c r="F11" i="34" l="1"/>
  <c r="F13" i="34"/>
  <c r="K6" i="9"/>
  <c r="K12" i="9"/>
  <c r="C77" i="36"/>
  <c r="F66" i="36"/>
  <c r="C35" i="36"/>
  <c r="D33" i="36"/>
  <c r="C81" i="36"/>
  <c r="H65" i="36"/>
  <c r="H64" i="36"/>
  <c r="H63" i="36"/>
  <c r="H62" i="36"/>
  <c r="H10" i="36"/>
  <c r="H12" i="36"/>
  <c r="G16" i="36"/>
  <c r="E20" i="36"/>
  <c r="H25" i="36"/>
  <c r="F31" i="36"/>
  <c r="F30" i="36"/>
  <c r="F29" i="36"/>
  <c r="F28" i="36"/>
  <c r="H49" i="36"/>
  <c r="H48" i="36"/>
  <c r="H47" i="36"/>
  <c r="H46" i="36"/>
  <c r="F10" i="36"/>
  <c r="F12" i="36"/>
  <c r="E14" i="36"/>
  <c r="G13" i="36"/>
  <c r="G12" i="36"/>
  <c r="G11" i="36"/>
  <c r="G10" i="36"/>
  <c r="G19" i="36"/>
  <c r="H24" i="36"/>
  <c r="E32" i="36"/>
  <c r="D78" i="36"/>
  <c r="D70" i="36"/>
  <c r="E43" i="36"/>
  <c r="G42" i="36"/>
  <c r="G41" i="36"/>
  <c r="G40" i="36"/>
  <c r="D79" i="36"/>
  <c r="H11" i="36"/>
  <c r="H13" i="36"/>
  <c r="G18" i="36"/>
  <c r="C83" i="36"/>
  <c r="F53" i="36"/>
  <c r="F54" i="36"/>
  <c r="F55" i="36"/>
  <c r="F22" i="36"/>
  <c r="F23" i="36"/>
  <c r="F24" i="36"/>
  <c r="G28" i="36"/>
  <c r="G29" i="36"/>
  <c r="G30" i="36"/>
  <c r="G31" i="36"/>
  <c r="F46" i="36"/>
  <c r="F47" i="36"/>
  <c r="F48" i="36"/>
  <c r="G53" i="36"/>
  <c r="G54" i="36"/>
  <c r="G55" i="36"/>
  <c r="G56" i="36"/>
  <c r="F62" i="36"/>
  <c r="F63" i="36"/>
  <c r="F64" i="36"/>
  <c r="H40" i="35"/>
  <c r="H18" i="35"/>
  <c r="H41" i="35"/>
  <c r="H42" i="35"/>
  <c r="H16" i="35"/>
  <c r="H39" i="35"/>
  <c r="D82" i="35"/>
  <c r="D80" i="35"/>
  <c r="H22" i="35"/>
  <c r="H24" i="35"/>
  <c r="H31" i="35"/>
  <c r="H30" i="35"/>
  <c r="H29" i="35"/>
  <c r="H28" i="35"/>
  <c r="C78" i="35"/>
  <c r="C70" i="35"/>
  <c r="C74" i="35" s="1"/>
  <c r="C93" i="35" s="1"/>
  <c r="F42" i="35"/>
  <c r="F41" i="35"/>
  <c r="F40" i="35"/>
  <c r="F39" i="35"/>
  <c r="C79" i="35"/>
  <c r="H49" i="35"/>
  <c r="F22" i="35"/>
  <c r="F24" i="35"/>
  <c r="E26" i="35"/>
  <c r="G25" i="35"/>
  <c r="G24" i="35"/>
  <c r="G23" i="35"/>
  <c r="G22" i="35"/>
  <c r="H64" i="35"/>
  <c r="C68" i="35"/>
  <c r="E68" i="35"/>
  <c r="H13" i="35"/>
  <c r="F19" i="35"/>
  <c r="F18" i="35"/>
  <c r="F17" i="35"/>
  <c r="F16" i="35"/>
  <c r="H23" i="35"/>
  <c r="H25" i="35"/>
  <c r="H46" i="35"/>
  <c r="G53" i="35"/>
  <c r="E57" i="35"/>
  <c r="F62" i="35"/>
  <c r="F64" i="35"/>
  <c r="E66" i="35"/>
  <c r="G65" i="35"/>
  <c r="G64" i="35"/>
  <c r="G63" i="35"/>
  <c r="G62" i="35"/>
  <c r="E20" i="35"/>
  <c r="F23" i="35"/>
  <c r="F46" i="35"/>
  <c r="E50" i="35"/>
  <c r="H47" i="35" s="1"/>
  <c r="G49" i="35"/>
  <c r="G48" i="35"/>
  <c r="G47" i="35"/>
  <c r="G46" i="35"/>
  <c r="H63" i="35"/>
  <c r="H65" i="35"/>
  <c r="G66" i="35"/>
  <c r="D83" i="35"/>
  <c r="C33" i="35"/>
  <c r="D79" i="35"/>
  <c r="F10" i="35"/>
  <c r="F11" i="35"/>
  <c r="F12" i="35"/>
  <c r="G16" i="35"/>
  <c r="G17" i="35"/>
  <c r="G18" i="35"/>
  <c r="G19" i="35"/>
  <c r="G39" i="35"/>
  <c r="G40" i="35"/>
  <c r="G41" i="35"/>
  <c r="G42" i="35"/>
  <c r="E43" i="35"/>
  <c r="D70" i="35"/>
  <c r="C77" i="34"/>
  <c r="F66" i="34"/>
  <c r="C35" i="34"/>
  <c r="D33" i="34"/>
  <c r="C81" i="34"/>
  <c r="H65" i="34"/>
  <c r="H64" i="34"/>
  <c r="H63" i="34"/>
  <c r="H62" i="34"/>
  <c r="G16" i="34"/>
  <c r="E20" i="34"/>
  <c r="H25" i="34"/>
  <c r="F31" i="34"/>
  <c r="F30" i="34"/>
  <c r="F29" i="34"/>
  <c r="F28" i="34"/>
  <c r="H49" i="34"/>
  <c r="H48" i="34"/>
  <c r="H47" i="34"/>
  <c r="H46" i="34"/>
  <c r="F10" i="34"/>
  <c r="F12" i="34"/>
  <c r="E14" i="34"/>
  <c r="H12" i="34" s="1"/>
  <c r="G13" i="34"/>
  <c r="G12" i="34"/>
  <c r="G11" i="34"/>
  <c r="G10" i="34"/>
  <c r="G19" i="34"/>
  <c r="H24" i="34"/>
  <c r="E32" i="34"/>
  <c r="D78" i="34"/>
  <c r="D70" i="34"/>
  <c r="E43" i="34"/>
  <c r="G42" i="34"/>
  <c r="G41" i="34"/>
  <c r="G40" i="34"/>
  <c r="D79" i="34"/>
  <c r="H11" i="34"/>
  <c r="H13" i="34"/>
  <c r="G18" i="34"/>
  <c r="C83" i="34"/>
  <c r="F53" i="34"/>
  <c r="F54" i="34"/>
  <c r="F55" i="34"/>
  <c r="F22" i="34"/>
  <c r="F23" i="34"/>
  <c r="F24" i="34"/>
  <c r="G28" i="34"/>
  <c r="G29" i="34"/>
  <c r="G30" i="34"/>
  <c r="G31" i="34"/>
  <c r="F46" i="34"/>
  <c r="F47" i="34"/>
  <c r="F48" i="34"/>
  <c r="G53" i="34"/>
  <c r="G54" i="34"/>
  <c r="G55" i="34"/>
  <c r="G56" i="34"/>
  <c r="F62" i="34"/>
  <c r="F63" i="34"/>
  <c r="F64" i="34"/>
  <c r="H10" i="34" l="1"/>
  <c r="K7" i="9"/>
  <c r="K13" i="9"/>
  <c r="E83" i="36"/>
  <c r="E78" i="36"/>
  <c r="H42" i="36"/>
  <c r="H41" i="36"/>
  <c r="H40" i="36"/>
  <c r="H39" i="36"/>
  <c r="E79" i="36"/>
  <c r="H31" i="36"/>
  <c r="H29" i="36"/>
  <c r="H28" i="36"/>
  <c r="E70" i="36"/>
  <c r="D74" i="36"/>
  <c r="D77" i="36"/>
  <c r="G66" i="36"/>
  <c r="E33" i="36"/>
  <c r="D35" i="36"/>
  <c r="H30" i="36"/>
  <c r="C82" i="36"/>
  <c r="C80" i="36"/>
  <c r="D83" i="36"/>
  <c r="H19" i="36"/>
  <c r="H18" i="36"/>
  <c r="H17" i="36"/>
  <c r="H16" i="36"/>
  <c r="C77" i="35"/>
  <c r="C35" i="35"/>
  <c r="H66" i="35"/>
  <c r="H56" i="35"/>
  <c r="H55" i="35"/>
  <c r="H54" i="35"/>
  <c r="H53" i="35"/>
  <c r="H62" i="35"/>
  <c r="D74" i="35"/>
  <c r="E70" i="35"/>
  <c r="C81" i="35"/>
  <c r="F66" i="35"/>
  <c r="E33" i="35"/>
  <c r="E79" i="35"/>
  <c r="E83" i="35"/>
  <c r="E78" i="35"/>
  <c r="H48" i="35"/>
  <c r="C83" i="35"/>
  <c r="H19" i="35"/>
  <c r="H17" i="35"/>
  <c r="E78" i="34"/>
  <c r="H42" i="34"/>
  <c r="H41" i="34"/>
  <c r="H40" i="34"/>
  <c r="H39" i="34"/>
  <c r="E79" i="34"/>
  <c r="H31" i="34"/>
  <c r="H29" i="34"/>
  <c r="H28" i="34"/>
  <c r="E70" i="34"/>
  <c r="D74" i="34"/>
  <c r="D77" i="34"/>
  <c r="G66" i="34"/>
  <c r="E33" i="34"/>
  <c r="E83" i="34" s="1"/>
  <c r="D35" i="34"/>
  <c r="H30" i="34"/>
  <c r="C82" i="34"/>
  <c r="C80" i="34"/>
  <c r="D83" i="34"/>
  <c r="H19" i="34"/>
  <c r="H18" i="34"/>
  <c r="H17" i="34"/>
  <c r="H16" i="34"/>
  <c r="D80" i="36" l="1"/>
  <c r="E35" i="36"/>
  <c r="D82" i="36"/>
  <c r="E74" i="36"/>
  <c r="E93" i="36"/>
  <c r="E77" i="36"/>
  <c r="H66" i="36"/>
  <c r="C80" i="35"/>
  <c r="E35" i="35"/>
  <c r="C82" i="35"/>
  <c r="E77" i="35"/>
  <c r="E93" i="35"/>
  <c r="E74" i="35"/>
  <c r="D77" i="35"/>
  <c r="D80" i="34"/>
  <c r="E35" i="34"/>
  <c r="D82" i="34"/>
  <c r="E74" i="34"/>
  <c r="E93" i="34"/>
  <c r="E77" i="34"/>
  <c r="H66" i="34"/>
  <c r="E80" i="36" l="1"/>
  <c r="E82" i="36"/>
  <c r="E80" i="35"/>
  <c r="E82" i="35"/>
  <c r="E80" i="34"/>
  <c r="E82" i="34"/>
  <c r="E76" i="8" l="1"/>
  <c r="E75" i="8"/>
  <c r="E72" i="8"/>
  <c r="D68" i="8"/>
  <c r="E67" i="8"/>
  <c r="D66" i="8"/>
  <c r="C66" i="8"/>
  <c r="G65" i="8"/>
  <c r="E65" i="8"/>
  <c r="G64" i="8"/>
  <c r="E64" i="8"/>
  <c r="G63" i="8"/>
  <c r="E63" i="8"/>
  <c r="G62" i="8"/>
  <c r="E62" i="8"/>
  <c r="E60" i="8"/>
  <c r="E59" i="8"/>
  <c r="D57" i="8"/>
  <c r="C57" i="8"/>
  <c r="F55" i="8" s="1"/>
  <c r="E56" i="8"/>
  <c r="E55" i="8"/>
  <c r="E54" i="8"/>
  <c r="E53" i="8"/>
  <c r="E50" i="8"/>
  <c r="D50" i="8"/>
  <c r="C50" i="8"/>
  <c r="G49" i="8"/>
  <c r="E49" i="8"/>
  <c r="H49" i="8" s="1"/>
  <c r="G48" i="8"/>
  <c r="E48" i="8"/>
  <c r="G47" i="8"/>
  <c r="E47" i="8"/>
  <c r="H47" i="8" s="1"/>
  <c r="G46" i="8"/>
  <c r="E46" i="8"/>
  <c r="D43" i="8"/>
  <c r="C43" i="8"/>
  <c r="F42" i="8" s="1"/>
  <c r="E42" i="8"/>
  <c r="F41" i="8"/>
  <c r="E41" i="8"/>
  <c r="F40" i="8"/>
  <c r="E40" i="8"/>
  <c r="F39" i="8"/>
  <c r="E39" i="8"/>
  <c r="E34" i="8"/>
  <c r="D32" i="8"/>
  <c r="C32" i="8"/>
  <c r="F31" i="8"/>
  <c r="E31" i="8"/>
  <c r="F30" i="8"/>
  <c r="E30" i="8"/>
  <c r="F29" i="8"/>
  <c r="E29" i="8"/>
  <c r="F28" i="8"/>
  <c r="E28" i="8"/>
  <c r="D26" i="8"/>
  <c r="G25" i="8" s="1"/>
  <c r="C26" i="8"/>
  <c r="E26" i="8" s="1"/>
  <c r="E25" i="8"/>
  <c r="G24" i="8"/>
  <c r="E24" i="8"/>
  <c r="G23" i="8"/>
  <c r="E23" i="8"/>
  <c r="G22" i="8"/>
  <c r="E22" i="8"/>
  <c r="D20" i="8"/>
  <c r="C20" i="8"/>
  <c r="F19" i="8" s="1"/>
  <c r="E19" i="8"/>
  <c r="E18" i="8"/>
  <c r="E17" i="8"/>
  <c r="E16" i="8"/>
  <c r="D14" i="8"/>
  <c r="C14" i="8"/>
  <c r="G13" i="8"/>
  <c r="E13" i="8"/>
  <c r="G12" i="8"/>
  <c r="E12" i="8"/>
  <c r="G11" i="8"/>
  <c r="E11" i="8"/>
  <c r="G10" i="8"/>
  <c r="E10" i="8"/>
  <c r="E6" i="8"/>
  <c r="E76" i="7"/>
  <c r="E75" i="7"/>
  <c r="E72" i="7"/>
  <c r="C68" i="7"/>
  <c r="E67" i="7"/>
  <c r="D66" i="7"/>
  <c r="C66" i="7"/>
  <c r="F65" i="7"/>
  <c r="E65" i="7"/>
  <c r="F64" i="7"/>
  <c r="E64" i="7"/>
  <c r="F63" i="7"/>
  <c r="E63" i="7"/>
  <c r="F62" i="7"/>
  <c r="E62" i="7"/>
  <c r="E60" i="7"/>
  <c r="E59" i="7"/>
  <c r="D57" i="7"/>
  <c r="G56" i="7" s="1"/>
  <c r="C57" i="7"/>
  <c r="E56" i="7"/>
  <c r="G55" i="7"/>
  <c r="E55" i="7"/>
  <c r="G54" i="7"/>
  <c r="E54" i="7"/>
  <c r="G53" i="7"/>
  <c r="E53" i="7"/>
  <c r="D50" i="7"/>
  <c r="C50" i="7"/>
  <c r="F49" i="7"/>
  <c r="E49" i="7"/>
  <c r="F48" i="7"/>
  <c r="E48" i="7"/>
  <c r="F47" i="7"/>
  <c r="E47" i="7"/>
  <c r="F46" i="7"/>
  <c r="E46" i="7"/>
  <c r="D43" i="7"/>
  <c r="G42" i="7" s="1"/>
  <c r="C43" i="7"/>
  <c r="E42" i="7"/>
  <c r="G41" i="7"/>
  <c r="E41" i="7"/>
  <c r="E40" i="7"/>
  <c r="G39" i="7"/>
  <c r="E39" i="7"/>
  <c r="E34" i="7"/>
  <c r="D33" i="7"/>
  <c r="D32" i="7"/>
  <c r="G31" i="7" s="1"/>
  <c r="C32" i="7"/>
  <c r="E31" i="7"/>
  <c r="G30" i="7"/>
  <c r="E30" i="7"/>
  <c r="E29" i="7"/>
  <c r="G28" i="7"/>
  <c r="E28" i="7"/>
  <c r="D26" i="7"/>
  <c r="C26" i="7"/>
  <c r="F24" i="7" s="1"/>
  <c r="F25" i="7"/>
  <c r="E25" i="7"/>
  <c r="E24" i="7"/>
  <c r="F23" i="7"/>
  <c r="E23" i="7"/>
  <c r="E22" i="7"/>
  <c r="D20" i="7"/>
  <c r="C20" i="7"/>
  <c r="G19" i="7"/>
  <c r="E19" i="7"/>
  <c r="G18" i="7"/>
  <c r="E18" i="7"/>
  <c r="G17" i="7"/>
  <c r="E17" i="7"/>
  <c r="G16" i="7"/>
  <c r="E16" i="7"/>
  <c r="D14" i="7"/>
  <c r="C14" i="7"/>
  <c r="F12" i="7" s="1"/>
  <c r="E13" i="7"/>
  <c r="E12" i="7"/>
  <c r="E11" i="7"/>
  <c r="E10" i="7"/>
  <c r="E6" i="7"/>
  <c r="E76" i="6"/>
  <c r="E75" i="6"/>
  <c r="E72" i="6"/>
  <c r="E67" i="6"/>
  <c r="E66" i="6"/>
  <c r="D66" i="6"/>
  <c r="C66" i="6"/>
  <c r="G65" i="6"/>
  <c r="F65" i="6"/>
  <c r="E65" i="6"/>
  <c r="G64" i="6"/>
  <c r="F64" i="6"/>
  <c r="E64" i="6"/>
  <c r="H64" i="6" s="1"/>
  <c r="G63" i="6"/>
  <c r="F63" i="6"/>
  <c r="E63" i="6"/>
  <c r="H63" i="6" s="1"/>
  <c r="H62" i="6"/>
  <c r="G62" i="6"/>
  <c r="F62" i="6"/>
  <c r="E62" i="6"/>
  <c r="E60" i="6"/>
  <c r="E59" i="6"/>
  <c r="D57" i="6"/>
  <c r="C57" i="6"/>
  <c r="F56" i="6"/>
  <c r="E56" i="6"/>
  <c r="F55" i="6"/>
  <c r="E55" i="6"/>
  <c r="F54" i="6"/>
  <c r="E54" i="6"/>
  <c r="F53" i="6"/>
  <c r="E53" i="6"/>
  <c r="D50" i="6"/>
  <c r="C50" i="6"/>
  <c r="E49" i="6"/>
  <c r="G48" i="6"/>
  <c r="E48" i="6"/>
  <c r="G47" i="6"/>
  <c r="E47" i="6"/>
  <c r="G46" i="6"/>
  <c r="E46" i="6"/>
  <c r="E43" i="6"/>
  <c r="D43" i="6"/>
  <c r="C43" i="6"/>
  <c r="G42" i="6"/>
  <c r="F42" i="6"/>
  <c r="E42" i="6"/>
  <c r="G41" i="6"/>
  <c r="F41" i="6"/>
  <c r="E41" i="6"/>
  <c r="G40" i="6"/>
  <c r="F40" i="6"/>
  <c r="E40" i="6"/>
  <c r="G39" i="6"/>
  <c r="F39" i="6"/>
  <c r="E39" i="6"/>
  <c r="E34" i="6"/>
  <c r="D32" i="6"/>
  <c r="C32" i="6"/>
  <c r="F28" i="6" s="1"/>
  <c r="E31" i="6"/>
  <c r="F30" i="6"/>
  <c r="E30" i="6"/>
  <c r="E29" i="6"/>
  <c r="E28" i="6"/>
  <c r="D26" i="6"/>
  <c r="C26" i="6"/>
  <c r="E25" i="6"/>
  <c r="G24" i="6"/>
  <c r="E24" i="6"/>
  <c r="G23" i="6"/>
  <c r="E23" i="6"/>
  <c r="G22" i="6"/>
  <c r="E22" i="6"/>
  <c r="E20" i="6"/>
  <c r="D20" i="6"/>
  <c r="C20" i="6"/>
  <c r="G19" i="6"/>
  <c r="F19" i="6"/>
  <c r="E19" i="6"/>
  <c r="G18" i="6"/>
  <c r="F18" i="6"/>
  <c r="E18" i="6"/>
  <c r="G17" i="6"/>
  <c r="F17" i="6"/>
  <c r="E17" i="6"/>
  <c r="G16" i="6"/>
  <c r="F16" i="6"/>
  <c r="E16" i="6"/>
  <c r="D14" i="6"/>
  <c r="E14" i="6" s="1"/>
  <c r="C14" i="6"/>
  <c r="C33" i="6" s="1"/>
  <c r="G13" i="6"/>
  <c r="F13" i="6"/>
  <c r="E13" i="6"/>
  <c r="G12" i="6"/>
  <c r="F12" i="6"/>
  <c r="E12" i="6"/>
  <c r="G11" i="6"/>
  <c r="F11" i="6"/>
  <c r="E11" i="6"/>
  <c r="F10" i="6"/>
  <c r="E10" i="6"/>
  <c r="H10" i="6" s="1"/>
  <c r="E6" i="6"/>
  <c r="E76" i="1"/>
  <c r="E75" i="1"/>
  <c r="E72" i="1"/>
  <c r="E67" i="1"/>
  <c r="D66" i="1"/>
  <c r="G65" i="1" s="1"/>
  <c r="C66" i="1"/>
  <c r="F64" i="1" s="1"/>
  <c r="E65" i="1"/>
  <c r="E64" i="1"/>
  <c r="F63" i="1"/>
  <c r="E63" i="1"/>
  <c r="G62" i="1"/>
  <c r="E62" i="1"/>
  <c r="E60" i="1"/>
  <c r="E59" i="1"/>
  <c r="D57" i="1"/>
  <c r="G56" i="1" s="1"/>
  <c r="C57" i="1"/>
  <c r="E56" i="1"/>
  <c r="G55" i="1"/>
  <c r="E55" i="1"/>
  <c r="E54" i="1"/>
  <c r="G53" i="1"/>
  <c r="E53" i="1"/>
  <c r="D50" i="1"/>
  <c r="E50" i="1" s="1"/>
  <c r="C50" i="1"/>
  <c r="F49" i="1"/>
  <c r="E49" i="1"/>
  <c r="F48" i="1"/>
  <c r="E48" i="1"/>
  <c r="F47" i="1"/>
  <c r="E47" i="1"/>
  <c r="F46" i="1"/>
  <c r="E46" i="1"/>
  <c r="E43" i="1"/>
  <c r="D43" i="1"/>
  <c r="G42" i="1" s="1"/>
  <c r="C43" i="1"/>
  <c r="F41" i="1" s="1"/>
  <c r="F42" i="1"/>
  <c r="E42" i="1"/>
  <c r="G41" i="1"/>
  <c r="E41" i="1"/>
  <c r="G40" i="1"/>
  <c r="F40" i="1"/>
  <c r="E40" i="1"/>
  <c r="G39" i="1"/>
  <c r="E39" i="1"/>
  <c r="E34" i="1"/>
  <c r="D32" i="1"/>
  <c r="G31" i="1" s="1"/>
  <c r="C32" i="1"/>
  <c r="E31" i="1"/>
  <c r="G30" i="1"/>
  <c r="E30" i="1"/>
  <c r="E29" i="1"/>
  <c r="G28" i="1"/>
  <c r="E28" i="1"/>
  <c r="D26" i="1"/>
  <c r="G25" i="1" s="1"/>
  <c r="C26" i="1"/>
  <c r="F22" i="1" s="1"/>
  <c r="E25" i="1"/>
  <c r="G24" i="1"/>
  <c r="E24" i="1"/>
  <c r="G23" i="1"/>
  <c r="F23" i="1"/>
  <c r="E23" i="1"/>
  <c r="G22" i="1"/>
  <c r="E22" i="1"/>
  <c r="D20" i="1"/>
  <c r="C20" i="1"/>
  <c r="G19" i="1"/>
  <c r="E19" i="1"/>
  <c r="G18" i="1"/>
  <c r="F18" i="1"/>
  <c r="E18" i="1"/>
  <c r="G17" i="1"/>
  <c r="E17" i="1"/>
  <c r="G16" i="1"/>
  <c r="E16" i="1"/>
  <c r="D14" i="1"/>
  <c r="C14" i="1"/>
  <c r="E13" i="1"/>
  <c r="E12" i="1"/>
  <c r="E11" i="1"/>
  <c r="E10" i="1"/>
  <c r="E6" i="1"/>
  <c r="E76" i="10"/>
  <c r="E75" i="10"/>
  <c r="E72" i="10"/>
  <c r="E67" i="10"/>
  <c r="D66" i="10"/>
  <c r="C66" i="10"/>
  <c r="F65" i="10" s="1"/>
  <c r="E65" i="10"/>
  <c r="E64" i="10"/>
  <c r="F63" i="10"/>
  <c r="E63" i="10"/>
  <c r="E62" i="10"/>
  <c r="E60" i="10"/>
  <c r="E59" i="10"/>
  <c r="D57" i="10"/>
  <c r="G56" i="10" s="1"/>
  <c r="C57" i="10"/>
  <c r="F56" i="10"/>
  <c r="E56" i="10"/>
  <c r="G55" i="10"/>
  <c r="F55" i="10"/>
  <c r="E55" i="10"/>
  <c r="G54" i="10"/>
  <c r="F54" i="10"/>
  <c r="E54" i="10"/>
  <c r="F53" i="10"/>
  <c r="E53" i="10"/>
  <c r="D50" i="10"/>
  <c r="C50" i="10"/>
  <c r="F49" i="10" s="1"/>
  <c r="E49" i="10"/>
  <c r="F48" i="10"/>
  <c r="E48" i="10"/>
  <c r="E47" i="10"/>
  <c r="F46" i="10"/>
  <c r="E46" i="10"/>
  <c r="D43" i="10"/>
  <c r="C43" i="10"/>
  <c r="E42" i="10"/>
  <c r="E41" i="10"/>
  <c r="E40" i="10"/>
  <c r="E39" i="10"/>
  <c r="E34" i="10"/>
  <c r="E32" i="10"/>
  <c r="D32" i="10"/>
  <c r="G30" i="10" s="1"/>
  <c r="C32" i="10"/>
  <c r="G31" i="10"/>
  <c r="F31" i="10"/>
  <c r="E31" i="10"/>
  <c r="F30" i="10"/>
  <c r="E30" i="10"/>
  <c r="G29" i="10"/>
  <c r="F29" i="10"/>
  <c r="E29" i="10"/>
  <c r="G28" i="10"/>
  <c r="F28" i="10"/>
  <c r="E28" i="10"/>
  <c r="D26" i="10"/>
  <c r="C26" i="10"/>
  <c r="E25" i="10"/>
  <c r="E24" i="10"/>
  <c r="E23" i="10"/>
  <c r="E22" i="10"/>
  <c r="D20" i="10"/>
  <c r="E20" i="10" s="1"/>
  <c r="C20" i="10"/>
  <c r="E19" i="10"/>
  <c r="H19" i="10" s="1"/>
  <c r="H18" i="10"/>
  <c r="E18" i="10"/>
  <c r="E17" i="10"/>
  <c r="H17" i="10" s="1"/>
  <c r="H16" i="10"/>
  <c r="E16" i="10"/>
  <c r="D14" i="10"/>
  <c r="D33" i="10" s="1"/>
  <c r="C14" i="10"/>
  <c r="F13" i="10" s="1"/>
  <c r="G13" i="10"/>
  <c r="E13" i="10"/>
  <c r="G12" i="10"/>
  <c r="E12" i="10"/>
  <c r="G11" i="10"/>
  <c r="E11" i="10"/>
  <c r="G10" i="10"/>
  <c r="E10" i="10"/>
  <c r="E6" i="10"/>
  <c r="E76" i="26"/>
  <c r="E75" i="26"/>
  <c r="E72" i="26"/>
  <c r="D68" i="26"/>
  <c r="E67" i="26"/>
  <c r="D66" i="26"/>
  <c r="C66" i="26"/>
  <c r="E65" i="26"/>
  <c r="E64" i="26"/>
  <c r="G63" i="26"/>
  <c r="E63" i="26"/>
  <c r="G62" i="26"/>
  <c r="E62" i="26"/>
  <c r="E60" i="26"/>
  <c r="E59" i="26"/>
  <c r="D57" i="26"/>
  <c r="C57" i="26"/>
  <c r="F56" i="26" s="1"/>
  <c r="E56" i="26"/>
  <c r="F55" i="26"/>
  <c r="E55" i="26"/>
  <c r="E54" i="26"/>
  <c r="F53" i="26"/>
  <c r="E53" i="26"/>
  <c r="D50" i="26"/>
  <c r="C50" i="26"/>
  <c r="E49" i="26"/>
  <c r="E48" i="26"/>
  <c r="E47" i="26"/>
  <c r="G46" i="26"/>
  <c r="E46" i="26"/>
  <c r="E43" i="26"/>
  <c r="D43" i="26"/>
  <c r="C43" i="26"/>
  <c r="H42" i="26"/>
  <c r="G42" i="26"/>
  <c r="E42" i="26"/>
  <c r="H41" i="26"/>
  <c r="G41" i="26"/>
  <c r="E41" i="26"/>
  <c r="G40" i="26"/>
  <c r="E40" i="26"/>
  <c r="H39" i="26"/>
  <c r="G39" i="26"/>
  <c r="F39" i="26"/>
  <c r="E39" i="26"/>
  <c r="E34" i="26"/>
  <c r="D32" i="26"/>
  <c r="C32" i="26"/>
  <c r="F30" i="26" s="1"/>
  <c r="F31" i="26"/>
  <c r="E31" i="26"/>
  <c r="E30" i="26"/>
  <c r="F29" i="26"/>
  <c r="E29" i="26"/>
  <c r="E28" i="26"/>
  <c r="D26" i="26"/>
  <c r="E26" i="26" s="1"/>
  <c r="H23" i="26" s="1"/>
  <c r="C26" i="26"/>
  <c r="E25" i="26"/>
  <c r="H25" i="26" s="1"/>
  <c r="H24" i="26"/>
  <c r="G24" i="26"/>
  <c r="E24" i="26"/>
  <c r="G23" i="26"/>
  <c r="E23" i="26"/>
  <c r="G22" i="26"/>
  <c r="E22" i="26"/>
  <c r="E20" i="26"/>
  <c r="D20" i="26"/>
  <c r="C20" i="26"/>
  <c r="H19" i="26"/>
  <c r="G19" i="26"/>
  <c r="F19" i="26"/>
  <c r="E19" i="26"/>
  <c r="H18" i="26"/>
  <c r="G18" i="26"/>
  <c r="F18" i="26"/>
  <c r="E18" i="26"/>
  <c r="H17" i="26"/>
  <c r="G17" i="26"/>
  <c r="F17" i="26"/>
  <c r="E17" i="26"/>
  <c r="H16" i="26"/>
  <c r="G16" i="26"/>
  <c r="F16" i="26"/>
  <c r="E16" i="26"/>
  <c r="E14" i="26"/>
  <c r="D14" i="26"/>
  <c r="D33" i="26" s="1"/>
  <c r="C14" i="26"/>
  <c r="G13" i="26"/>
  <c r="F13" i="26"/>
  <c r="E13" i="26"/>
  <c r="F12" i="26"/>
  <c r="E12" i="26"/>
  <c r="G11" i="26"/>
  <c r="F11" i="26"/>
  <c r="E11" i="26"/>
  <c r="G10" i="26"/>
  <c r="F10" i="26"/>
  <c r="E10" i="26"/>
  <c r="E6" i="26"/>
  <c r="E76" i="27"/>
  <c r="E75" i="27"/>
  <c r="E72" i="27"/>
  <c r="E67" i="27"/>
  <c r="D66" i="27"/>
  <c r="D68" i="27" s="1"/>
  <c r="C66" i="27"/>
  <c r="C68" i="27" s="1"/>
  <c r="E65" i="27"/>
  <c r="E64" i="27"/>
  <c r="E63" i="27"/>
  <c r="E62" i="27"/>
  <c r="E60" i="27"/>
  <c r="E59" i="27"/>
  <c r="D57" i="27"/>
  <c r="G56" i="27" s="1"/>
  <c r="C57" i="27"/>
  <c r="E56" i="27"/>
  <c r="G55" i="27"/>
  <c r="E55" i="27"/>
  <c r="E54" i="27"/>
  <c r="G53" i="27"/>
  <c r="E53" i="27"/>
  <c r="D50" i="27"/>
  <c r="G49" i="27" s="1"/>
  <c r="C50" i="27"/>
  <c r="E49" i="27"/>
  <c r="E48" i="27"/>
  <c r="F47" i="27"/>
  <c r="E47" i="27"/>
  <c r="G46" i="27"/>
  <c r="E46" i="27"/>
  <c r="D43" i="27"/>
  <c r="C43" i="27"/>
  <c r="F42" i="27" s="1"/>
  <c r="E42" i="27"/>
  <c r="E41" i="27"/>
  <c r="E40" i="27"/>
  <c r="E39" i="27"/>
  <c r="E34" i="27"/>
  <c r="D32" i="27"/>
  <c r="G31" i="27" s="1"/>
  <c r="C32" i="27"/>
  <c r="E31" i="27"/>
  <c r="G30" i="27"/>
  <c r="E30" i="27"/>
  <c r="E29" i="27"/>
  <c r="G28" i="27"/>
  <c r="E28" i="27"/>
  <c r="D26" i="27"/>
  <c r="E26" i="27" s="1"/>
  <c r="C26" i="27"/>
  <c r="F25" i="27"/>
  <c r="E25" i="27"/>
  <c r="F24" i="27"/>
  <c r="E24" i="27"/>
  <c r="F23" i="27"/>
  <c r="E23" i="27"/>
  <c r="F22" i="27"/>
  <c r="E22" i="27"/>
  <c r="E20" i="27"/>
  <c r="D20" i="27"/>
  <c r="G18" i="27" s="1"/>
  <c r="C20" i="27"/>
  <c r="F17" i="27" s="1"/>
  <c r="G19" i="27"/>
  <c r="F19" i="27"/>
  <c r="E19" i="27"/>
  <c r="F18" i="27"/>
  <c r="E18" i="27"/>
  <c r="G17" i="27"/>
  <c r="E17" i="27"/>
  <c r="G16" i="27"/>
  <c r="F16" i="27"/>
  <c r="E16" i="27"/>
  <c r="D14" i="27"/>
  <c r="C14" i="27"/>
  <c r="E13" i="27"/>
  <c r="E12" i="27"/>
  <c r="E11" i="27"/>
  <c r="E10" i="27"/>
  <c r="E6" i="27"/>
  <c r="E76" i="28"/>
  <c r="E75" i="28"/>
  <c r="E72" i="28"/>
  <c r="E67" i="28"/>
  <c r="D66" i="28"/>
  <c r="G65" i="28" s="1"/>
  <c r="C66" i="28"/>
  <c r="F65" i="28" s="1"/>
  <c r="E65" i="28"/>
  <c r="F64" i="28"/>
  <c r="E64" i="28"/>
  <c r="F63" i="28"/>
  <c r="E63" i="28"/>
  <c r="F62" i="28"/>
  <c r="E62" i="28"/>
  <c r="E60" i="28"/>
  <c r="E59" i="28"/>
  <c r="D57" i="28"/>
  <c r="E57" i="28" s="1"/>
  <c r="C57" i="28"/>
  <c r="F56" i="28" s="1"/>
  <c r="E56" i="28"/>
  <c r="E55" i="28"/>
  <c r="E54" i="28"/>
  <c r="E53" i="28"/>
  <c r="D50" i="28"/>
  <c r="G48" i="28" s="1"/>
  <c r="C50" i="28"/>
  <c r="E50" i="28" s="1"/>
  <c r="F49" i="28"/>
  <c r="E49" i="28"/>
  <c r="F48" i="28"/>
  <c r="E48" i="28"/>
  <c r="G47" i="28"/>
  <c r="E47" i="28"/>
  <c r="G46" i="28"/>
  <c r="F46" i="28"/>
  <c r="E46" i="28"/>
  <c r="D43" i="28"/>
  <c r="C43" i="28"/>
  <c r="F41" i="28" s="1"/>
  <c r="E42" i="28"/>
  <c r="E41" i="28"/>
  <c r="E40" i="28"/>
  <c r="E39" i="28"/>
  <c r="E34" i="28"/>
  <c r="E32" i="28"/>
  <c r="D32" i="28"/>
  <c r="G31" i="28" s="1"/>
  <c r="C32" i="28"/>
  <c r="F31" i="28"/>
  <c r="E31" i="28"/>
  <c r="G30" i="28"/>
  <c r="F30" i="28"/>
  <c r="E30" i="28"/>
  <c r="G29" i="28"/>
  <c r="F29" i="28"/>
  <c r="E29" i="28"/>
  <c r="G28" i="28"/>
  <c r="F28" i="28"/>
  <c r="E28" i="28"/>
  <c r="D26" i="28"/>
  <c r="C26" i="28"/>
  <c r="F25" i="28" s="1"/>
  <c r="E25" i="28"/>
  <c r="E24" i="28"/>
  <c r="G23" i="28"/>
  <c r="E23" i="28"/>
  <c r="F22" i="28"/>
  <c r="E22" i="28"/>
  <c r="D20" i="28"/>
  <c r="C20" i="28"/>
  <c r="F19" i="28"/>
  <c r="E19" i="28"/>
  <c r="F18" i="28"/>
  <c r="E18" i="28"/>
  <c r="F17" i="28"/>
  <c r="E17" i="28"/>
  <c r="F16" i="28"/>
  <c r="E16" i="28"/>
  <c r="D14" i="28"/>
  <c r="D33" i="28" s="1"/>
  <c r="C14" i="28"/>
  <c r="E13" i="28"/>
  <c r="G12" i="28"/>
  <c r="E12" i="28"/>
  <c r="E11" i="28"/>
  <c r="G10" i="28"/>
  <c r="E10" i="28"/>
  <c r="E6" i="28"/>
  <c r="E76" i="17"/>
  <c r="E75" i="17"/>
  <c r="E72" i="17"/>
  <c r="E67" i="17"/>
  <c r="D66" i="17"/>
  <c r="C66" i="17"/>
  <c r="E65" i="17"/>
  <c r="E64" i="17"/>
  <c r="E63" i="17"/>
  <c r="E62" i="17"/>
  <c r="E60" i="17"/>
  <c r="E59" i="17"/>
  <c r="D57" i="17"/>
  <c r="C57" i="17"/>
  <c r="F56" i="17" s="1"/>
  <c r="E56" i="17"/>
  <c r="E55" i="17"/>
  <c r="G54" i="17"/>
  <c r="F54" i="17"/>
  <c r="E54" i="17"/>
  <c r="F53" i="17"/>
  <c r="E53" i="17"/>
  <c r="D50" i="17"/>
  <c r="C50" i="17"/>
  <c r="F48" i="17" s="1"/>
  <c r="F49" i="17"/>
  <c r="E49" i="17"/>
  <c r="E48" i="17"/>
  <c r="F47" i="17"/>
  <c r="E47" i="17"/>
  <c r="E46" i="17"/>
  <c r="D43" i="17"/>
  <c r="C43" i="17"/>
  <c r="G42" i="17"/>
  <c r="E42" i="17"/>
  <c r="G41" i="17"/>
  <c r="E41" i="17"/>
  <c r="G40" i="17"/>
  <c r="E40" i="17"/>
  <c r="G39" i="17"/>
  <c r="E39" i="17"/>
  <c r="E34" i="17"/>
  <c r="D32" i="17"/>
  <c r="C32" i="17"/>
  <c r="G31" i="17"/>
  <c r="F31" i="17"/>
  <c r="E31" i="17"/>
  <c r="G30" i="17"/>
  <c r="F30" i="17"/>
  <c r="E30" i="17"/>
  <c r="G29" i="17"/>
  <c r="F29" i="17"/>
  <c r="E29" i="17"/>
  <c r="F28" i="17"/>
  <c r="E28" i="17"/>
  <c r="D26" i="17"/>
  <c r="C26" i="17"/>
  <c r="F24" i="17" s="1"/>
  <c r="F25" i="17"/>
  <c r="E25" i="17"/>
  <c r="E24" i="17"/>
  <c r="F23" i="17"/>
  <c r="E23" i="17"/>
  <c r="E22" i="17"/>
  <c r="D20" i="17"/>
  <c r="C20" i="17"/>
  <c r="G19" i="17"/>
  <c r="E19" i="17"/>
  <c r="G18" i="17"/>
  <c r="E18" i="17"/>
  <c r="G17" i="17"/>
  <c r="E17" i="17"/>
  <c r="G16" i="17"/>
  <c r="E16" i="17"/>
  <c r="D14" i="17"/>
  <c r="G13" i="17" s="1"/>
  <c r="C14" i="17"/>
  <c r="F12" i="17" s="1"/>
  <c r="E13" i="17"/>
  <c r="G12" i="17"/>
  <c r="E12" i="17"/>
  <c r="G11" i="17"/>
  <c r="F11" i="17"/>
  <c r="E11" i="17"/>
  <c r="G10" i="17"/>
  <c r="E10" i="17"/>
  <c r="E6" i="17"/>
  <c r="E76" i="11"/>
  <c r="E75" i="11"/>
  <c r="E72" i="11"/>
  <c r="E67" i="11"/>
  <c r="D66" i="11"/>
  <c r="D68" i="11" s="1"/>
  <c r="C66" i="11"/>
  <c r="E65" i="11"/>
  <c r="G64" i="11"/>
  <c r="E64" i="11"/>
  <c r="G63" i="11"/>
  <c r="E63" i="11"/>
  <c r="G62" i="11"/>
  <c r="E62" i="11"/>
  <c r="E60" i="11"/>
  <c r="E59" i="11"/>
  <c r="D57" i="11"/>
  <c r="C57" i="11"/>
  <c r="E56" i="11"/>
  <c r="E55" i="11"/>
  <c r="E54" i="11"/>
  <c r="E53" i="11"/>
  <c r="D50" i="11"/>
  <c r="G48" i="11" s="1"/>
  <c r="C50" i="11"/>
  <c r="E49" i="11"/>
  <c r="E48" i="11"/>
  <c r="G47" i="11"/>
  <c r="E47" i="11"/>
  <c r="E46" i="11"/>
  <c r="D43" i="11"/>
  <c r="E43" i="11" s="1"/>
  <c r="C43" i="11"/>
  <c r="F42" i="11" s="1"/>
  <c r="E42" i="11"/>
  <c r="E41" i="11"/>
  <c r="F40" i="11"/>
  <c r="E40" i="11"/>
  <c r="F39" i="11"/>
  <c r="E39" i="11"/>
  <c r="E34" i="11"/>
  <c r="D32" i="11"/>
  <c r="C32" i="11"/>
  <c r="F30" i="11" s="1"/>
  <c r="F31" i="11"/>
  <c r="E31" i="11"/>
  <c r="E30" i="11"/>
  <c r="F29" i="11"/>
  <c r="E29" i="11"/>
  <c r="E28" i="11"/>
  <c r="D26" i="11"/>
  <c r="C26" i="11"/>
  <c r="E25" i="11"/>
  <c r="E24" i="11"/>
  <c r="G23" i="11"/>
  <c r="E23" i="11"/>
  <c r="G22" i="11"/>
  <c r="E22" i="11"/>
  <c r="D20" i="11"/>
  <c r="G19" i="11" s="1"/>
  <c r="C20" i="11"/>
  <c r="F19" i="11" s="1"/>
  <c r="E19" i="11"/>
  <c r="G18" i="11"/>
  <c r="F18" i="11"/>
  <c r="E18" i="11"/>
  <c r="G17" i="11"/>
  <c r="E17" i="11"/>
  <c r="G16" i="11"/>
  <c r="E16" i="11"/>
  <c r="D14" i="11"/>
  <c r="D33" i="11" s="1"/>
  <c r="C14" i="11"/>
  <c r="F13" i="11" s="1"/>
  <c r="E13" i="11"/>
  <c r="G12" i="11"/>
  <c r="F12" i="11"/>
  <c r="E12" i="11"/>
  <c r="G11" i="11"/>
  <c r="E11" i="11"/>
  <c r="E10" i="11"/>
  <c r="E6" i="11"/>
  <c r="E76" i="13"/>
  <c r="E75" i="13"/>
  <c r="E72" i="13"/>
  <c r="C68" i="13"/>
  <c r="E67" i="13"/>
  <c r="E66" i="13"/>
  <c r="D68" i="13"/>
  <c r="G65" i="13"/>
  <c r="F65" i="13"/>
  <c r="E65" i="13"/>
  <c r="G64" i="13"/>
  <c r="F64" i="13"/>
  <c r="E64" i="13"/>
  <c r="G63" i="13"/>
  <c r="F63" i="13"/>
  <c r="E63" i="13"/>
  <c r="G62" i="13"/>
  <c r="F62" i="13"/>
  <c r="E62" i="13"/>
  <c r="E60" i="13"/>
  <c r="E59" i="13"/>
  <c r="D57" i="13"/>
  <c r="C57" i="13"/>
  <c r="G56" i="13"/>
  <c r="E56" i="13"/>
  <c r="G55" i="13"/>
  <c r="E55" i="13"/>
  <c r="G54" i="13"/>
  <c r="E54" i="13"/>
  <c r="G53" i="13"/>
  <c r="E53" i="13"/>
  <c r="D50" i="13"/>
  <c r="G49" i="13" s="1"/>
  <c r="C50" i="13"/>
  <c r="F46" i="13" s="1"/>
  <c r="E49" i="13"/>
  <c r="G48" i="13"/>
  <c r="E48" i="13"/>
  <c r="G47" i="13"/>
  <c r="E47" i="13"/>
  <c r="G46" i="13"/>
  <c r="E46" i="13"/>
  <c r="D43" i="13"/>
  <c r="G42" i="13" s="1"/>
  <c r="C43" i="13"/>
  <c r="F41" i="13" s="1"/>
  <c r="E42" i="13"/>
  <c r="G41" i="13"/>
  <c r="E41" i="13"/>
  <c r="G40" i="13"/>
  <c r="F40" i="13"/>
  <c r="E40" i="13"/>
  <c r="E39" i="13"/>
  <c r="E34" i="13"/>
  <c r="D32" i="13"/>
  <c r="G31" i="13" s="1"/>
  <c r="C32" i="13"/>
  <c r="E31" i="13"/>
  <c r="G30" i="13"/>
  <c r="E30" i="13"/>
  <c r="E29" i="13"/>
  <c r="G28" i="13"/>
  <c r="E28" i="13"/>
  <c r="D26" i="13"/>
  <c r="G24" i="13" s="1"/>
  <c r="C26" i="13"/>
  <c r="F25" i="13" s="1"/>
  <c r="E25" i="13"/>
  <c r="E24" i="13"/>
  <c r="G23" i="13"/>
  <c r="E23" i="13"/>
  <c r="E22" i="13"/>
  <c r="D20" i="13"/>
  <c r="C20" i="13"/>
  <c r="E19" i="13"/>
  <c r="G18" i="13"/>
  <c r="E18" i="13"/>
  <c r="G17" i="13"/>
  <c r="E17" i="13"/>
  <c r="E16" i="13"/>
  <c r="D14" i="13"/>
  <c r="C14" i="13"/>
  <c r="F12" i="13" s="1"/>
  <c r="E13" i="13"/>
  <c r="E12" i="13"/>
  <c r="F11" i="13"/>
  <c r="E11" i="13"/>
  <c r="E10" i="13"/>
  <c r="E6" i="13"/>
  <c r="E76" i="14"/>
  <c r="E75" i="14"/>
  <c r="E72" i="14"/>
  <c r="E67" i="14"/>
  <c r="D66" i="14"/>
  <c r="C66" i="14"/>
  <c r="F65" i="14"/>
  <c r="E65" i="14"/>
  <c r="G64" i="14"/>
  <c r="F64" i="14"/>
  <c r="E64" i="14"/>
  <c r="G63" i="14"/>
  <c r="F63" i="14"/>
  <c r="E63" i="14"/>
  <c r="F62" i="14"/>
  <c r="E62" i="14"/>
  <c r="E60" i="14"/>
  <c r="E59" i="14"/>
  <c r="D57" i="14"/>
  <c r="G55" i="14" s="1"/>
  <c r="C57" i="14"/>
  <c r="F56" i="14" s="1"/>
  <c r="G56" i="14"/>
  <c r="E56" i="14"/>
  <c r="F55" i="14"/>
  <c r="E55" i="14"/>
  <c r="G54" i="14"/>
  <c r="F54" i="14"/>
  <c r="E54" i="14"/>
  <c r="F53" i="14"/>
  <c r="E53" i="14"/>
  <c r="D50" i="14"/>
  <c r="G49" i="14" s="1"/>
  <c r="C50" i="14"/>
  <c r="F48" i="14" s="1"/>
  <c r="E49" i="14"/>
  <c r="G48" i="14"/>
  <c r="E48" i="14"/>
  <c r="E47" i="14"/>
  <c r="E46" i="14"/>
  <c r="D43" i="14"/>
  <c r="C43" i="14"/>
  <c r="E42" i="14"/>
  <c r="E41" i="14"/>
  <c r="F40" i="14"/>
  <c r="E40" i="14"/>
  <c r="E39" i="14"/>
  <c r="E34" i="14"/>
  <c r="D32" i="14"/>
  <c r="E32" i="14" s="1"/>
  <c r="H31" i="14" s="1"/>
  <c r="C32" i="14"/>
  <c r="G31" i="14"/>
  <c r="F31" i="14"/>
  <c r="E31" i="14"/>
  <c r="G30" i="14"/>
  <c r="F30" i="14"/>
  <c r="E30" i="14"/>
  <c r="G29" i="14"/>
  <c r="F29" i="14"/>
  <c r="E29" i="14"/>
  <c r="G28" i="14"/>
  <c r="F28" i="14"/>
  <c r="E28" i="14"/>
  <c r="D26" i="14"/>
  <c r="C26" i="14"/>
  <c r="F24" i="14" s="1"/>
  <c r="G25" i="14"/>
  <c r="F25" i="14"/>
  <c r="E25" i="14"/>
  <c r="G24" i="14"/>
  <c r="E24" i="14"/>
  <c r="G23" i="14"/>
  <c r="F23" i="14"/>
  <c r="E23" i="14"/>
  <c r="F22" i="14"/>
  <c r="E22" i="14"/>
  <c r="D20" i="14"/>
  <c r="C20" i="14"/>
  <c r="F19" i="14"/>
  <c r="E19" i="14"/>
  <c r="F18" i="14"/>
  <c r="E18" i="14"/>
  <c r="F17" i="14"/>
  <c r="E17" i="14"/>
  <c r="F16" i="14"/>
  <c r="E16" i="14"/>
  <c r="D14" i="14"/>
  <c r="G13" i="14" s="1"/>
  <c r="C14" i="14"/>
  <c r="E13" i="14"/>
  <c r="E12" i="14"/>
  <c r="E11" i="14"/>
  <c r="E10" i="14"/>
  <c r="E6" i="14"/>
  <c r="E76" i="16"/>
  <c r="E75" i="16"/>
  <c r="E72" i="16"/>
  <c r="D68" i="16"/>
  <c r="C68" i="16"/>
  <c r="E67" i="16"/>
  <c r="F66" i="16"/>
  <c r="D66" i="16"/>
  <c r="C66" i="16"/>
  <c r="F62" i="16" s="1"/>
  <c r="F65" i="16"/>
  <c r="E65" i="16"/>
  <c r="F64" i="16"/>
  <c r="E64" i="16"/>
  <c r="F63" i="16"/>
  <c r="E63" i="16"/>
  <c r="E62" i="16"/>
  <c r="E60" i="16"/>
  <c r="E59" i="16"/>
  <c r="D57" i="16"/>
  <c r="C57" i="16"/>
  <c r="G56" i="16"/>
  <c r="E56" i="16"/>
  <c r="G55" i="16"/>
  <c r="F55" i="16"/>
  <c r="E55" i="16"/>
  <c r="G54" i="16"/>
  <c r="E54" i="16"/>
  <c r="E53" i="16"/>
  <c r="D50" i="16"/>
  <c r="C50" i="16"/>
  <c r="F49" i="16"/>
  <c r="E49" i="16"/>
  <c r="F48" i="16"/>
  <c r="E48" i="16"/>
  <c r="F47" i="16"/>
  <c r="E47" i="16"/>
  <c r="F46" i="16"/>
  <c r="E46" i="16"/>
  <c r="D43" i="16"/>
  <c r="C43" i="16"/>
  <c r="G42" i="16"/>
  <c r="E42" i="16"/>
  <c r="G41" i="16"/>
  <c r="E41" i="16"/>
  <c r="G40" i="16"/>
  <c r="E40" i="16"/>
  <c r="G39" i="16"/>
  <c r="E39" i="16"/>
  <c r="E34" i="16"/>
  <c r="D32" i="16"/>
  <c r="C32" i="16"/>
  <c r="E31" i="16"/>
  <c r="E30" i="16"/>
  <c r="G29" i="16"/>
  <c r="E29" i="16"/>
  <c r="F28" i="16"/>
  <c r="E28" i="16"/>
  <c r="D26" i="16"/>
  <c r="C26" i="16"/>
  <c r="F22" i="16" s="1"/>
  <c r="F25" i="16"/>
  <c r="E25" i="16"/>
  <c r="F24" i="16"/>
  <c r="E24" i="16"/>
  <c r="F23" i="16"/>
  <c r="E23" i="16"/>
  <c r="E22" i="16"/>
  <c r="E20" i="16"/>
  <c r="D20" i="16"/>
  <c r="C20" i="16"/>
  <c r="G19" i="16"/>
  <c r="E19" i="16"/>
  <c r="G18" i="16"/>
  <c r="E18" i="16"/>
  <c r="H17" i="16"/>
  <c r="G17" i="16"/>
  <c r="E17" i="16"/>
  <c r="G16" i="16"/>
  <c r="E16" i="16"/>
  <c r="D14" i="16"/>
  <c r="C14" i="16"/>
  <c r="C33" i="16" s="1"/>
  <c r="F13" i="16"/>
  <c r="E13" i="16"/>
  <c r="G12" i="16"/>
  <c r="F12" i="16"/>
  <c r="E12" i="16"/>
  <c r="G11" i="16"/>
  <c r="F11" i="16"/>
  <c r="E11" i="16"/>
  <c r="F10" i="16"/>
  <c r="E10" i="16"/>
  <c r="E6" i="16"/>
  <c r="E76" i="29"/>
  <c r="E75" i="29"/>
  <c r="E72" i="29"/>
  <c r="E67" i="29"/>
  <c r="D66" i="29"/>
  <c r="C66" i="29"/>
  <c r="E65" i="29"/>
  <c r="G64" i="29"/>
  <c r="E64" i="29"/>
  <c r="F63" i="29"/>
  <c r="E63" i="29"/>
  <c r="F62" i="29"/>
  <c r="E62" i="29"/>
  <c r="E60" i="29"/>
  <c r="E59" i="29"/>
  <c r="E57" i="29"/>
  <c r="D57" i="29"/>
  <c r="C57" i="29"/>
  <c r="G56" i="29"/>
  <c r="F56" i="29"/>
  <c r="E56" i="29"/>
  <c r="G55" i="29"/>
  <c r="F55" i="29"/>
  <c r="E55" i="29"/>
  <c r="G54" i="29"/>
  <c r="F54" i="29"/>
  <c r="E54" i="29"/>
  <c r="G53" i="29"/>
  <c r="F53" i="29"/>
  <c r="E53" i="29"/>
  <c r="D50" i="29"/>
  <c r="C50" i="29"/>
  <c r="E49" i="29"/>
  <c r="E48" i="29"/>
  <c r="E47" i="29"/>
  <c r="F46" i="29"/>
  <c r="E46" i="29"/>
  <c r="D43" i="29"/>
  <c r="C43" i="29"/>
  <c r="E42" i="29"/>
  <c r="E41" i="29"/>
  <c r="E40" i="29"/>
  <c r="E39" i="29"/>
  <c r="E34" i="29"/>
  <c r="D32" i="29"/>
  <c r="G29" i="29" s="1"/>
  <c r="C32" i="29"/>
  <c r="F31" i="29"/>
  <c r="E31" i="29"/>
  <c r="F30" i="29"/>
  <c r="E30" i="29"/>
  <c r="F29" i="29"/>
  <c r="E29" i="29"/>
  <c r="F28" i="29"/>
  <c r="E28" i="29"/>
  <c r="D26" i="29"/>
  <c r="C26" i="29"/>
  <c r="F24" i="29" s="1"/>
  <c r="F25" i="29"/>
  <c r="E25" i="29"/>
  <c r="E24" i="29"/>
  <c r="F23" i="29"/>
  <c r="E23" i="29"/>
  <c r="E22" i="29"/>
  <c r="D20" i="29"/>
  <c r="C20" i="29"/>
  <c r="E19" i="29"/>
  <c r="E18" i="29"/>
  <c r="E17" i="29"/>
  <c r="E16" i="29"/>
  <c r="E14" i="29"/>
  <c r="D14" i="29"/>
  <c r="C14" i="29"/>
  <c r="F13" i="29" s="1"/>
  <c r="H13" i="29"/>
  <c r="G13" i="29"/>
  <c r="E13" i="29"/>
  <c r="H12" i="29"/>
  <c r="G12" i="29"/>
  <c r="E12" i="29"/>
  <c r="H11" i="29"/>
  <c r="G11" i="29"/>
  <c r="E11" i="29"/>
  <c r="H10" i="29"/>
  <c r="G10" i="29"/>
  <c r="E10" i="29"/>
  <c r="E6" i="29"/>
  <c r="E76" i="30"/>
  <c r="E75" i="30"/>
  <c r="E72" i="30"/>
  <c r="D68" i="30"/>
  <c r="E67" i="30"/>
  <c r="D66" i="30"/>
  <c r="C66" i="30"/>
  <c r="E65" i="30"/>
  <c r="E64" i="30"/>
  <c r="E63" i="30"/>
  <c r="E62" i="30"/>
  <c r="E60" i="30"/>
  <c r="E59" i="30"/>
  <c r="D57" i="30"/>
  <c r="C57" i="30"/>
  <c r="F55" i="30" s="1"/>
  <c r="E56" i="30"/>
  <c r="E55" i="30"/>
  <c r="E54" i="30"/>
  <c r="E53" i="30"/>
  <c r="D50" i="30"/>
  <c r="C50" i="30"/>
  <c r="E49" i="30"/>
  <c r="E48" i="30"/>
  <c r="E47" i="30"/>
  <c r="E46" i="30"/>
  <c r="D43" i="30"/>
  <c r="C43" i="30"/>
  <c r="E42" i="30"/>
  <c r="E41" i="30"/>
  <c r="E40" i="30"/>
  <c r="G39" i="30"/>
  <c r="E39" i="30"/>
  <c r="E34" i="30"/>
  <c r="D32" i="30"/>
  <c r="C32" i="30"/>
  <c r="F31" i="30"/>
  <c r="E31" i="30"/>
  <c r="F30" i="30"/>
  <c r="E30" i="30"/>
  <c r="F29" i="30"/>
  <c r="E29" i="30"/>
  <c r="F28" i="30"/>
  <c r="E28" i="30"/>
  <c r="D26" i="30"/>
  <c r="C26" i="30"/>
  <c r="E25" i="30"/>
  <c r="E24" i="30"/>
  <c r="E23" i="30"/>
  <c r="E22" i="30"/>
  <c r="D20" i="30"/>
  <c r="G19" i="30" s="1"/>
  <c r="C20" i="30"/>
  <c r="F19" i="30" s="1"/>
  <c r="E19" i="30"/>
  <c r="G18" i="30"/>
  <c r="E18" i="30"/>
  <c r="G17" i="30"/>
  <c r="E17" i="30"/>
  <c r="G16" i="30"/>
  <c r="E16" i="30"/>
  <c r="D14" i="30"/>
  <c r="G12" i="30" s="1"/>
  <c r="C14" i="30"/>
  <c r="F13" i="30"/>
  <c r="E13" i="30"/>
  <c r="F12" i="30"/>
  <c r="E12" i="30"/>
  <c r="G11" i="30"/>
  <c r="F11" i="30"/>
  <c r="E11" i="30"/>
  <c r="F10" i="30"/>
  <c r="E10" i="30"/>
  <c r="E6" i="30"/>
  <c r="E76" i="31"/>
  <c r="E75" i="31"/>
  <c r="E72" i="31"/>
  <c r="E67" i="31"/>
  <c r="D66" i="31"/>
  <c r="C66" i="31"/>
  <c r="C68" i="31" s="1"/>
  <c r="E65" i="31"/>
  <c r="E64" i="31"/>
  <c r="G63" i="31"/>
  <c r="E63" i="31"/>
  <c r="G62" i="31"/>
  <c r="E62" i="31"/>
  <c r="E60" i="31"/>
  <c r="E59" i="31"/>
  <c r="D57" i="31"/>
  <c r="C57" i="31"/>
  <c r="E56" i="31"/>
  <c r="E55" i="31"/>
  <c r="E54" i="31"/>
  <c r="E53" i="31"/>
  <c r="E50" i="31"/>
  <c r="H47" i="31" s="1"/>
  <c r="D50" i="31"/>
  <c r="C50" i="31"/>
  <c r="F49" i="31" s="1"/>
  <c r="H49" i="31"/>
  <c r="G49" i="31"/>
  <c r="E49" i="31"/>
  <c r="G48" i="31"/>
  <c r="E48" i="31"/>
  <c r="G47" i="31"/>
  <c r="E47" i="31"/>
  <c r="H46" i="31"/>
  <c r="G46" i="31"/>
  <c r="E46" i="31"/>
  <c r="D43" i="31"/>
  <c r="C43" i="31"/>
  <c r="F41" i="31" s="1"/>
  <c r="F42" i="31"/>
  <c r="E42" i="31"/>
  <c r="E41" i="31"/>
  <c r="G40" i="31"/>
  <c r="E40" i="31"/>
  <c r="G39" i="31"/>
  <c r="F39" i="31"/>
  <c r="E39" i="31"/>
  <c r="E34" i="31"/>
  <c r="D32" i="31"/>
  <c r="E32" i="31" s="1"/>
  <c r="C32" i="31"/>
  <c r="E31" i="31"/>
  <c r="E30" i="31"/>
  <c r="H30" i="31" s="1"/>
  <c r="E29" i="31"/>
  <c r="H29" i="31" s="1"/>
  <c r="E28" i="31"/>
  <c r="D26" i="31"/>
  <c r="E26" i="31" s="1"/>
  <c r="C26" i="31"/>
  <c r="F25" i="31" s="1"/>
  <c r="E25" i="31"/>
  <c r="H25" i="31" s="1"/>
  <c r="E24" i="31"/>
  <c r="G23" i="31"/>
  <c r="E23" i="31"/>
  <c r="G22" i="31"/>
  <c r="E22" i="31"/>
  <c r="H22" i="31" s="1"/>
  <c r="D20" i="31"/>
  <c r="E20" i="31" s="1"/>
  <c r="C20" i="31"/>
  <c r="F16" i="31" s="1"/>
  <c r="G19" i="31"/>
  <c r="E19" i="31"/>
  <c r="G18" i="31"/>
  <c r="F18" i="31"/>
  <c r="E18" i="31"/>
  <c r="G17" i="31"/>
  <c r="F17" i="31"/>
  <c r="E17" i="31"/>
  <c r="G16" i="31"/>
  <c r="E16" i="31"/>
  <c r="D14" i="31"/>
  <c r="C14" i="31"/>
  <c r="F13" i="31" s="1"/>
  <c r="E13" i="31"/>
  <c r="F12" i="31"/>
  <c r="E12" i="31"/>
  <c r="E11" i="31"/>
  <c r="F10" i="31"/>
  <c r="E10" i="31"/>
  <c r="E6" i="31"/>
  <c r="E76" i="18"/>
  <c r="E75" i="18"/>
  <c r="E72" i="18"/>
  <c r="C68" i="18"/>
  <c r="E67" i="18"/>
  <c r="D66" i="18"/>
  <c r="C66" i="18"/>
  <c r="G65" i="18"/>
  <c r="E65" i="18"/>
  <c r="G64" i="18"/>
  <c r="F64" i="18"/>
  <c r="E64" i="18"/>
  <c r="G63" i="18"/>
  <c r="F63" i="18"/>
  <c r="E63" i="18"/>
  <c r="E62" i="18"/>
  <c r="E60" i="18"/>
  <c r="E59" i="18"/>
  <c r="D57" i="18"/>
  <c r="C57" i="18"/>
  <c r="F56" i="18" s="1"/>
  <c r="G56" i="18"/>
  <c r="E56" i="18"/>
  <c r="G55" i="18"/>
  <c r="E55" i="18"/>
  <c r="G54" i="18"/>
  <c r="E54" i="18"/>
  <c r="G53" i="18"/>
  <c r="E53" i="18"/>
  <c r="D50" i="18"/>
  <c r="G46" i="18" s="1"/>
  <c r="C50" i="18"/>
  <c r="F48" i="18" s="1"/>
  <c r="E49" i="18"/>
  <c r="E48" i="18"/>
  <c r="F47" i="18"/>
  <c r="E47" i="18"/>
  <c r="E46" i="18"/>
  <c r="D43" i="18"/>
  <c r="C43" i="18"/>
  <c r="F39" i="18" s="1"/>
  <c r="E42" i="18"/>
  <c r="F41" i="18"/>
  <c r="E41" i="18"/>
  <c r="E40" i="18"/>
  <c r="E39" i="18"/>
  <c r="E34" i="18"/>
  <c r="D32" i="18"/>
  <c r="G30" i="18" s="1"/>
  <c r="C32" i="18"/>
  <c r="F31" i="18" s="1"/>
  <c r="E31" i="18"/>
  <c r="E30" i="18"/>
  <c r="G29" i="18"/>
  <c r="E29" i="18"/>
  <c r="E28" i="18"/>
  <c r="D26" i="18"/>
  <c r="G24" i="18" s="1"/>
  <c r="C26" i="18"/>
  <c r="G25" i="18"/>
  <c r="F25" i="18"/>
  <c r="E25" i="18"/>
  <c r="F24" i="18"/>
  <c r="E24" i="18"/>
  <c r="F23" i="18"/>
  <c r="E23" i="18"/>
  <c r="G22" i="18"/>
  <c r="F22" i="18"/>
  <c r="E22" i="18"/>
  <c r="D20" i="18"/>
  <c r="C20" i="18"/>
  <c r="F18" i="18" s="1"/>
  <c r="E19" i="18"/>
  <c r="E18" i="18"/>
  <c r="E17" i="18"/>
  <c r="F16" i="18"/>
  <c r="E16" i="18"/>
  <c r="D14" i="18"/>
  <c r="C14" i="18"/>
  <c r="E13" i="18"/>
  <c r="E12" i="18"/>
  <c r="E11" i="18"/>
  <c r="E10" i="18"/>
  <c r="E6" i="18"/>
  <c r="E76" i="19"/>
  <c r="E75" i="19"/>
  <c r="E72" i="19"/>
  <c r="E67" i="19"/>
  <c r="D66" i="19"/>
  <c r="C66" i="19"/>
  <c r="E65" i="19"/>
  <c r="E64" i="19"/>
  <c r="E63" i="19"/>
  <c r="F62" i="19"/>
  <c r="E62" i="19"/>
  <c r="E60" i="19"/>
  <c r="E59" i="19"/>
  <c r="E57" i="19"/>
  <c r="D57" i="19"/>
  <c r="G55" i="19" s="1"/>
  <c r="C57" i="19"/>
  <c r="F56" i="19"/>
  <c r="E56" i="19"/>
  <c r="F55" i="19"/>
  <c r="E55" i="19"/>
  <c r="G54" i="19"/>
  <c r="F54" i="19"/>
  <c r="E54" i="19"/>
  <c r="G53" i="19"/>
  <c r="F53" i="19"/>
  <c r="E53" i="19"/>
  <c r="D50" i="19"/>
  <c r="C50" i="19"/>
  <c r="F49" i="19" s="1"/>
  <c r="E49" i="19"/>
  <c r="E48" i="19"/>
  <c r="E47" i="19"/>
  <c r="F46" i="19"/>
  <c r="E46" i="19"/>
  <c r="D43" i="19"/>
  <c r="C43" i="19"/>
  <c r="E42" i="19"/>
  <c r="E41" i="19"/>
  <c r="E40" i="19"/>
  <c r="E39" i="19"/>
  <c r="E34" i="19"/>
  <c r="D32" i="19"/>
  <c r="C32" i="19"/>
  <c r="F30" i="19" s="1"/>
  <c r="E31" i="19"/>
  <c r="E30" i="19"/>
  <c r="E29" i="19"/>
  <c r="E28" i="19"/>
  <c r="D26" i="19"/>
  <c r="C26" i="19"/>
  <c r="F25" i="19" s="1"/>
  <c r="E25" i="19"/>
  <c r="E24" i="19"/>
  <c r="E23" i="19"/>
  <c r="E22" i="19"/>
  <c r="D20" i="19"/>
  <c r="C20" i="19"/>
  <c r="E19" i="19"/>
  <c r="E18" i="19"/>
  <c r="E17" i="19"/>
  <c r="E16" i="19"/>
  <c r="E14" i="19"/>
  <c r="D14" i="19"/>
  <c r="C14" i="19"/>
  <c r="F13" i="19" s="1"/>
  <c r="G13" i="19"/>
  <c r="E13" i="19"/>
  <c r="H13" i="19" s="1"/>
  <c r="G12" i="19"/>
  <c r="E12" i="19"/>
  <c r="H12" i="19" s="1"/>
  <c r="G11" i="19"/>
  <c r="E11" i="19"/>
  <c r="G10" i="19"/>
  <c r="E10" i="19"/>
  <c r="H10" i="19" s="1"/>
  <c r="E6" i="19"/>
  <c r="E76" i="20"/>
  <c r="E75" i="20"/>
  <c r="E72" i="20"/>
  <c r="C68" i="20"/>
  <c r="E67" i="20"/>
  <c r="D66" i="20"/>
  <c r="D68" i="20" s="1"/>
  <c r="E68" i="20" s="1"/>
  <c r="C66" i="20"/>
  <c r="E65" i="20"/>
  <c r="E64" i="20"/>
  <c r="E63" i="20"/>
  <c r="E62" i="20"/>
  <c r="E60" i="20"/>
  <c r="E59" i="20"/>
  <c r="D57" i="20"/>
  <c r="C57" i="20"/>
  <c r="F56" i="20" s="1"/>
  <c r="E56" i="20"/>
  <c r="E55" i="20"/>
  <c r="E54" i="20"/>
  <c r="E53" i="20"/>
  <c r="D50" i="20"/>
  <c r="C50" i="20"/>
  <c r="E49" i="20"/>
  <c r="E48" i="20"/>
  <c r="E47" i="20"/>
  <c r="E46" i="20"/>
  <c r="D43" i="20"/>
  <c r="E43" i="20" s="1"/>
  <c r="C43" i="20"/>
  <c r="G42" i="20"/>
  <c r="E42" i="20"/>
  <c r="G41" i="20"/>
  <c r="E41" i="20"/>
  <c r="G40" i="20"/>
  <c r="E40" i="20"/>
  <c r="G39" i="20"/>
  <c r="E39" i="20"/>
  <c r="E34" i="20"/>
  <c r="D32" i="20"/>
  <c r="C32" i="20"/>
  <c r="F31" i="20" s="1"/>
  <c r="E31" i="20"/>
  <c r="E30" i="20"/>
  <c r="E29" i="20"/>
  <c r="E28" i="20"/>
  <c r="D26" i="20"/>
  <c r="C26" i="20"/>
  <c r="E25" i="20"/>
  <c r="E24" i="20"/>
  <c r="G23" i="20"/>
  <c r="E23" i="20"/>
  <c r="G22" i="20"/>
  <c r="E22" i="20"/>
  <c r="D20" i="20"/>
  <c r="E20" i="20" s="1"/>
  <c r="C20" i="20"/>
  <c r="F19" i="20" s="1"/>
  <c r="E19" i="20"/>
  <c r="F18" i="20"/>
  <c r="E18" i="20"/>
  <c r="F17" i="20"/>
  <c r="E17" i="20"/>
  <c r="F16" i="20"/>
  <c r="E16" i="20"/>
  <c r="D14" i="20"/>
  <c r="G12" i="20" s="1"/>
  <c r="C14" i="20"/>
  <c r="E14" i="20" s="1"/>
  <c r="E13" i="20"/>
  <c r="F12" i="20"/>
  <c r="E12" i="20"/>
  <c r="G11" i="20"/>
  <c r="E11" i="20"/>
  <c r="F10" i="20"/>
  <c r="E10" i="20"/>
  <c r="E6" i="20"/>
  <c r="E76" i="22"/>
  <c r="E75" i="22"/>
  <c r="E72" i="22"/>
  <c r="E67" i="22"/>
  <c r="D66" i="22"/>
  <c r="C66" i="22"/>
  <c r="F65" i="22" s="1"/>
  <c r="E65" i="22"/>
  <c r="F64" i="22"/>
  <c r="E64" i="22"/>
  <c r="F63" i="22"/>
  <c r="E63" i="22"/>
  <c r="F62" i="22"/>
  <c r="E62" i="22"/>
  <c r="E60" i="22"/>
  <c r="E59" i="22"/>
  <c r="D57" i="22"/>
  <c r="G56" i="22" s="1"/>
  <c r="C57" i="22"/>
  <c r="E56" i="22"/>
  <c r="E55" i="22"/>
  <c r="E54" i="22"/>
  <c r="G53" i="22"/>
  <c r="E53" i="22"/>
  <c r="D50" i="22"/>
  <c r="E50" i="22" s="1"/>
  <c r="C50" i="22"/>
  <c r="F48" i="22" s="1"/>
  <c r="E49" i="22"/>
  <c r="E48" i="22"/>
  <c r="E47" i="22"/>
  <c r="H47" i="22" s="1"/>
  <c r="E46" i="22"/>
  <c r="D43" i="22"/>
  <c r="G39" i="22" s="1"/>
  <c r="C43" i="22"/>
  <c r="F40" i="22" s="1"/>
  <c r="F42" i="22"/>
  <c r="E42" i="22"/>
  <c r="E41" i="22"/>
  <c r="E40" i="22"/>
  <c r="F39" i="22"/>
  <c r="E39" i="22"/>
  <c r="E34" i="22"/>
  <c r="D32" i="22"/>
  <c r="G31" i="22" s="1"/>
  <c r="C32" i="22"/>
  <c r="E31" i="22"/>
  <c r="G30" i="22"/>
  <c r="E30" i="22"/>
  <c r="E29" i="22"/>
  <c r="E28" i="22"/>
  <c r="D26" i="22"/>
  <c r="C26" i="22"/>
  <c r="F25" i="22" s="1"/>
  <c r="G25" i="22"/>
  <c r="E25" i="22"/>
  <c r="G24" i="22"/>
  <c r="E24" i="22"/>
  <c r="G23" i="22"/>
  <c r="E23" i="22"/>
  <c r="G22" i="22"/>
  <c r="E22" i="22"/>
  <c r="D20" i="22"/>
  <c r="G18" i="22" s="1"/>
  <c r="C20" i="22"/>
  <c r="F19" i="22"/>
  <c r="E19" i="22"/>
  <c r="F18" i="22"/>
  <c r="E18" i="22"/>
  <c r="F17" i="22"/>
  <c r="E17" i="22"/>
  <c r="F16" i="22"/>
  <c r="E16" i="22"/>
  <c r="D14" i="22"/>
  <c r="C14" i="22"/>
  <c r="F13" i="22" s="1"/>
  <c r="E13" i="22"/>
  <c r="E12" i="22"/>
  <c r="E11" i="22"/>
  <c r="F10" i="22"/>
  <c r="E10" i="22"/>
  <c r="E6" i="22"/>
  <c r="E76" i="21"/>
  <c r="E75" i="21"/>
  <c r="E72" i="21"/>
  <c r="E67" i="21"/>
  <c r="D66" i="21"/>
  <c r="E66" i="21" s="1"/>
  <c r="C66" i="21"/>
  <c r="F65" i="21"/>
  <c r="E65" i="21"/>
  <c r="F64" i="21"/>
  <c r="E64" i="21"/>
  <c r="F63" i="21"/>
  <c r="E63" i="21"/>
  <c r="F62" i="21"/>
  <c r="E62" i="21"/>
  <c r="E60" i="21"/>
  <c r="E59" i="21"/>
  <c r="D57" i="21"/>
  <c r="E57" i="21" s="1"/>
  <c r="H55" i="21" s="1"/>
  <c r="C57" i="21"/>
  <c r="F56" i="21" s="1"/>
  <c r="G56" i="21"/>
  <c r="E56" i="21"/>
  <c r="G55" i="21"/>
  <c r="E55" i="21"/>
  <c r="G54" i="21"/>
  <c r="F54" i="21"/>
  <c r="E54" i="21"/>
  <c r="F53" i="21"/>
  <c r="E53" i="21"/>
  <c r="D50" i="21"/>
  <c r="G48" i="21" s="1"/>
  <c r="C50" i="21"/>
  <c r="F49" i="21"/>
  <c r="E49" i="21"/>
  <c r="F48" i="21"/>
  <c r="E48" i="21"/>
  <c r="F47" i="21"/>
  <c r="E47" i="21"/>
  <c r="F46" i="21"/>
  <c r="E46" i="21"/>
  <c r="D43" i="21"/>
  <c r="C43" i="21"/>
  <c r="E42" i="21"/>
  <c r="E41" i="21"/>
  <c r="E40" i="21"/>
  <c r="F39" i="21"/>
  <c r="E39" i="21"/>
  <c r="E34" i="21"/>
  <c r="D32" i="21"/>
  <c r="E32" i="21" s="1"/>
  <c r="H31" i="21" s="1"/>
  <c r="C32" i="21"/>
  <c r="F31" i="21" s="1"/>
  <c r="E31" i="21"/>
  <c r="G30" i="21"/>
  <c r="F30" i="21"/>
  <c r="E30" i="21"/>
  <c r="E29" i="21"/>
  <c r="E28" i="21"/>
  <c r="D26" i="21"/>
  <c r="G23" i="21" s="1"/>
  <c r="C26" i="21"/>
  <c r="F25" i="21" s="1"/>
  <c r="E25" i="21"/>
  <c r="G24" i="21"/>
  <c r="E24" i="21"/>
  <c r="E23" i="21"/>
  <c r="E22" i="21"/>
  <c r="D20" i="21"/>
  <c r="C20" i="21"/>
  <c r="F19" i="21" s="1"/>
  <c r="E19" i="21"/>
  <c r="E18" i="21"/>
  <c r="E17" i="21"/>
  <c r="E16" i="21"/>
  <c r="D14" i="21"/>
  <c r="C14" i="21"/>
  <c r="E13" i="21"/>
  <c r="G12" i="21"/>
  <c r="E12" i="21"/>
  <c r="G11" i="21"/>
  <c r="E11" i="21"/>
  <c r="G10" i="21"/>
  <c r="E10" i="21"/>
  <c r="E6" i="21"/>
  <c r="E76" i="25"/>
  <c r="E75" i="25"/>
  <c r="E72" i="25"/>
  <c r="E67" i="25"/>
  <c r="D66" i="25"/>
  <c r="C66" i="25"/>
  <c r="F65" i="25"/>
  <c r="E65" i="25"/>
  <c r="F64" i="25"/>
  <c r="E64" i="25"/>
  <c r="F63" i="25"/>
  <c r="E63" i="25"/>
  <c r="F62" i="25"/>
  <c r="E62" i="25"/>
  <c r="E60" i="25"/>
  <c r="E59" i="25"/>
  <c r="E57" i="25"/>
  <c r="D57" i="25"/>
  <c r="C57" i="25"/>
  <c r="F53" i="25" s="1"/>
  <c r="G56" i="25"/>
  <c r="F56" i="25"/>
  <c r="E56" i="25"/>
  <c r="G55" i="25"/>
  <c r="F55" i="25"/>
  <c r="E55" i="25"/>
  <c r="H55" i="25" s="1"/>
  <c r="G54" i="25"/>
  <c r="F54" i="25"/>
  <c r="E54" i="25"/>
  <c r="G53" i="25"/>
  <c r="E53" i="25"/>
  <c r="D50" i="25"/>
  <c r="C50" i="25"/>
  <c r="F49" i="25" s="1"/>
  <c r="E49" i="25"/>
  <c r="E48" i="25"/>
  <c r="E47" i="25"/>
  <c r="E46" i="25"/>
  <c r="D43" i="25"/>
  <c r="C43" i="25"/>
  <c r="E42" i="25"/>
  <c r="E41" i="25"/>
  <c r="E40" i="25"/>
  <c r="E39" i="25"/>
  <c r="E34" i="25"/>
  <c r="D32" i="25"/>
  <c r="G31" i="25" s="1"/>
  <c r="C32" i="25"/>
  <c r="F30" i="25" s="1"/>
  <c r="E31" i="25"/>
  <c r="G30" i="25"/>
  <c r="E30" i="25"/>
  <c r="G29" i="25"/>
  <c r="F29" i="25"/>
  <c r="E29" i="25"/>
  <c r="E28" i="25"/>
  <c r="D26" i="25"/>
  <c r="C26" i="25"/>
  <c r="F25" i="25" s="1"/>
  <c r="E25" i="25"/>
  <c r="E24" i="25"/>
  <c r="E23" i="25"/>
  <c r="E22" i="25"/>
  <c r="D20" i="25"/>
  <c r="G19" i="25" s="1"/>
  <c r="C20" i="25"/>
  <c r="E19" i="25"/>
  <c r="G18" i="25"/>
  <c r="E18" i="25"/>
  <c r="E17" i="25"/>
  <c r="G16" i="25"/>
  <c r="E16" i="25"/>
  <c r="D14" i="25"/>
  <c r="C14" i="25"/>
  <c r="F12" i="25" s="1"/>
  <c r="E13" i="25"/>
  <c r="E12" i="25"/>
  <c r="E11" i="25"/>
  <c r="F10" i="25"/>
  <c r="E10" i="25"/>
  <c r="E6" i="25"/>
  <c r="E76" i="24"/>
  <c r="E75" i="24"/>
  <c r="E72" i="24"/>
  <c r="E67" i="24"/>
  <c r="E66" i="24"/>
  <c r="D66" i="24"/>
  <c r="C66" i="24"/>
  <c r="G65" i="24"/>
  <c r="E65" i="24"/>
  <c r="G64" i="24"/>
  <c r="E64" i="24"/>
  <c r="G63" i="24"/>
  <c r="E63" i="24"/>
  <c r="G62" i="24"/>
  <c r="E62" i="24"/>
  <c r="E60" i="24"/>
  <c r="E59" i="24"/>
  <c r="D57" i="24"/>
  <c r="E57" i="24" s="1"/>
  <c r="H56" i="24" s="1"/>
  <c r="C57" i="24"/>
  <c r="F56" i="24" s="1"/>
  <c r="E56" i="24"/>
  <c r="E55" i="24"/>
  <c r="H55" i="24" s="1"/>
  <c r="E54" i="24"/>
  <c r="E53" i="24"/>
  <c r="H53" i="24" s="1"/>
  <c r="D50" i="24"/>
  <c r="E50" i="24" s="1"/>
  <c r="C50" i="24"/>
  <c r="F49" i="24" s="1"/>
  <c r="G49" i="24"/>
  <c r="E49" i="24"/>
  <c r="G48" i="24"/>
  <c r="E48" i="24"/>
  <c r="G47" i="24"/>
  <c r="E47" i="24"/>
  <c r="G46" i="24"/>
  <c r="E46" i="24"/>
  <c r="D43" i="24"/>
  <c r="C43" i="24"/>
  <c r="F42" i="24"/>
  <c r="E42" i="24"/>
  <c r="F41" i="24"/>
  <c r="E41" i="24"/>
  <c r="F40" i="24"/>
  <c r="E40" i="24"/>
  <c r="G39" i="24"/>
  <c r="F39" i="24"/>
  <c r="E39" i="24"/>
  <c r="E34" i="24"/>
  <c r="D32" i="24"/>
  <c r="C32" i="24"/>
  <c r="E31" i="24"/>
  <c r="E30" i="24"/>
  <c r="E29" i="24"/>
  <c r="E28" i="24"/>
  <c r="D26" i="24"/>
  <c r="C26" i="24"/>
  <c r="F25" i="24" s="1"/>
  <c r="G25" i="24"/>
  <c r="E25" i="24"/>
  <c r="G24" i="24"/>
  <c r="E24" i="24"/>
  <c r="G23" i="24"/>
  <c r="E23" i="24"/>
  <c r="G22" i="24"/>
  <c r="E22" i="24"/>
  <c r="D20" i="24"/>
  <c r="C20" i="24"/>
  <c r="F19" i="24"/>
  <c r="E19" i="24"/>
  <c r="F18" i="24"/>
  <c r="E18" i="24"/>
  <c r="G17" i="24"/>
  <c r="F17" i="24"/>
  <c r="E17" i="24"/>
  <c r="F16" i="24"/>
  <c r="E16" i="24"/>
  <c r="D14" i="24"/>
  <c r="C14" i="24"/>
  <c r="F13" i="24"/>
  <c r="E13" i="24"/>
  <c r="E12" i="24"/>
  <c r="F11" i="24"/>
  <c r="E11" i="24"/>
  <c r="E10" i="24"/>
  <c r="E6" i="24"/>
  <c r="E76" i="23"/>
  <c r="E75" i="23"/>
  <c r="E72" i="23"/>
  <c r="E67" i="23"/>
  <c r="D66" i="23"/>
  <c r="G65" i="23" s="1"/>
  <c r="C66" i="23"/>
  <c r="E66" i="23" s="1"/>
  <c r="E65" i="23"/>
  <c r="E64" i="23"/>
  <c r="G63" i="23"/>
  <c r="E63" i="23"/>
  <c r="E62" i="23"/>
  <c r="E60" i="23"/>
  <c r="E59" i="23"/>
  <c r="D57" i="23"/>
  <c r="C57" i="23"/>
  <c r="F56" i="23" s="1"/>
  <c r="E56" i="23"/>
  <c r="E55" i="23"/>
  <c r="E54" i="23"/>
  <c r="E53" i="23"/>
  <c r="E50" i="23"/>
  <c r="D50" i="23"/>
  <c r="G49" i="23" s="1"/>
  <c r="C50" i="23"/>
  <c r="F49" i="23" s="1"/>
  <c r="E49" i="23"/>
  <c r="G48" i="23"/>
  <c r="E48" i="23"/>
  <c r="G47" i="23"/>
  <c r="E47" i="23"/>
  <c r="G46" i="23"/>
  <c r="E46" i="23"/>
  <c r="D43" i="23"/>
  <c r="C43" i="23"/>
  <c r="F42" i="23"/>
  <c r="E42" i="23"/>
  <c r="F41" i="23"/>
  <c r="E41" i="23"/>
  <c r="F40" i="23"/>
  <c r="E40" i="23"/>
  <c r="G39" i="23"/>
  <c r="F39" i="23"/>
  <c r="E39" i="23"/>
  <c r="E34" i="23"/>
  <c r="D32" i="23"/>
  <c r="E31" i="23"/>
  <c r="E30" i="23"/>
  <c r="E29" i="23"/>
  <c r="E28" i="23"/>
  <c r="D26" i="23"/>
  <c r="G24" i="23" s="1"/>
  <c r="C26" i="23"/>
  <c r="F25" i="23" s="1"/>
  <c r="E25" i="23"/>
  <c r="E24" i="23"/>
  <c r="E23" i="23"/>
  <c r="E22" i="23"/>
  <c r="D20" i="23"/>
  <c r="G18" i="23" s="1"/>
  <c r="C20" i="23"/>
  <c r="G19" i="23"/>
  <c r="F19" i="23"/>
  <c r="E19" i="23"/>
  <c r="F18" i="23"/>
  <c r="E18" i="23"/>
  <c r="G17" i="23"/>
  <c r="F17" i="23"/>
  <c r="E17" i="23"/>
  <c r="F16" i="23"/>
  <c r="E16" i="23"/>
  <c r="D14" i="23"/>
  <c r="C14" i="23"/>
  <c r="F13" i="23" s="1"/>
  <c r="E13" i="23"/>
  <c r="E12" i="23"/>
  <c r="E11" i="23"/>
  <c r="E10" i="23"/>
  <c r="E6" i="23"/>
  <c r="F62" i="27" l="1"/>
  <c r="F64" i="27"/>
  <c r="F63" i="27"/>
  <c r="F65" i="27"/>
  <c r="G48" i="27"/>
  <c r="G47" i="27"/>
  <c r="E50" i="27"/>
  <c r="H47" i="27" s="1"/>
  <c r="F40" i="27"/>
  <c r="F39" i="27"/>
  <c r="F41" i="27"/>
  <c r="F48" i="27"/>
  <c r="H18" i="27"/>
  <c r="F46" i="27"/>
  <c r="G62" i="27"/>
  <c r="G63" i="27"/>
  <c r="G64" i="27"/>
  <c r="G65" i="27"/>
  <c r="E66" i="27"/>
  <c r="C81" i="27" s="1"/>
  <c r="E68" i="27"/>
  <c r="G29" i="27"/>
  <c r="F49" i="27"/>
  <c r="G54" i="27"/>
  <c r="D70" i="27"/>
  <c r="D74" i="27" s="1"/>
  <c r="D78" i="27"/>
  <c r="H25" i="27"/>
  <c r="H24" i="27"/>
  <c r="H23" i="27"/>
  <c r="H22" i="27"/>
  <c r="G23" i="27"/>
  <c r="G25" i="27"/>
  <c r="G22" i="27"/>
  <c r="G24" i="27"/>
  <c r="F65" i="19"/>
  <c r="F64" i="19"/>
  <c r="G56" i="19"/>
  <c r="F48" i="19"/>
  <c r="F29" i="19"/>
  <c r="F31" i="19"/>
  <c r="F28" i="19"/>
  <c r="F24" i="19"/>
  <c r="F22" i="19"/>
  <c r="F23" i="19"/>
  <c r="E20" i="19"/>
  <c r="H18" i="19" s="1"/>
  <c r="H11" i="19"/>
  <c r="H63" i="20"/>
  <c r="H65" i="20"/>
  <c r="E66" i="20"/>
  <c r="H64" i="20" s="1"/>
  <c r="F55" i="20"/>
  <c r="F53" i="20"/>
  <c r="H39" i="20"/>
  <c r="H42" i="20"/>
  <c r="F30" i="20"/>
  <c r="F28" i="20"/>
  <c r="H16" i="20"/>
  <c r="H18" i="20"/>
  <c r="H17" i="20"/>
  <c r="H19" i="20"/>
  <c r="G19" i="20"/>
  <c r="G16" i="20"/>
  <c r="G17" i="20"/>
  <c r="G18" i="20"/>
  <c r="H11" i="20"/>
  <c r="F11" i="20"/>
  <c r="D33" i="20"/>
  <c r="D35" i="20" s="1"/>
  <c r="D82" i="20" s="1"/>
  <c r="F13" i="20"/>
  <c r="G10" i="20"/>
  <c r="H12" i="20"/>
  <c r="G13" i="20"/>
  <c r="C81" i="31"/>
  <c r="G65" i="31"/>
  <c r="E66" i="31"/>
  <c r="H65" i="31" s="1"/>
  <c r="F65" i="31"/>
  <c r="D68" i="31"/>
  <c r="D78" i="31" s="1"/>
  <c r="G64" i="31"/>
  <c r="F40" i="31"/>
  <c r="E43" i="31"/>
  <c r="H41" i="31" s="1"/>
  <c r="D70" i="31"/>
  <c r="D74" i="31" s="1"/>
  <c r="H28" i="31"/>
  <c r="H23" i="31"/>
  <c r="H24" i="31"/>
  <c r="G24" i="31"/>
  <c r="G25" i="31"/>
  <c r="F19" i="31"/>
  <c r="E43" i="30"/>
  <c r="H42" i="30" s="1"/>
  <c r="H19" i="30"/>
  <c r="E20" i="30"/>
  <c r="H16" i="30" s="1"/>
  <c r="H39" i="30"/>
  <c r="G10" i="30"/>
  <c r="D33" i="30"/>
  <c r="G41" i="30"/>
  <c r="F54" i="30"/>
  <c r="F56" i="30"/>
  <c r="E66" i="30"/>
  <c r="H64" i="30" s="1"/>
  <c r="E14" i="30"/>
  <c r="H11" i="30" s="1"/>
  <c r="G40" i="30"/>
  <c r="G42" i="30"/>
  <c r="F53" i="30"/>
  <c r="C68" i="30"/>
  <c r="C78" i="30" s="1"/>
  <c r="E57" i="18"/>
  <c r="H55" i="18" s="1"/>
  <c r="H54" i="18"/>
  <c r="G48" i="18"/>
  <c r="G47" i="18"/>
  <c r="G23" i="18"/>
  <c r="E26" i="18"/>
  <c r="H56" i="18"/>
  <c r="H53" i="18"/>
  <c r="E14" i="18"/>
  <c r="H12" i="18" s="1"/>
  <c r="G28" i="18"/>
  <c r="G31" i="18"/>
  <c r="E32" i="18"/>
  <c r="C78" i="18"/>
  <c r="F49" i="18"/>
  <c r="F46" i="18"/>
  <c r="E50" i="18"/>
  <c r="H47" i="18" s="1"/>
  <c r="C70" i="18"/>
  <c r="C74" i="18" s="1"/>
  <c r="C93" i="18" s="1"/>
  <c r="G49" i="18"/>
  <c r="F62" i="18"/>
  <c r="F65" i="18"/>
  <c r="G55" i="22"/>
  <c r="G40" i="22"/>
  <c r="G28" i="22"/>
  <c r="E26" i="22"/>
  <c r="H24" i="22" s="1"/>
  <c r="G17" i="22"/>
  <c r="E20" i="22"/>
  <c r="G16" i="22"/>
  <c r="G19" i="22"/>
  <c r="G62" i="21"/>
  <c r="G65" i="21"/>
  <c r="G63" i="21"/>
  <c r="G53" i="21"/>
  <c r="G29" i="21"/>
  <c r="G31" i="21"/>
  <c r="G28" i="21"/>
  <c r="F24" i="21"/>
  <c r="H48" i="22"/>
  <c r="H49" i="22"/>
  <c r="H25" i="22"/>
  <c r="H23" i="22"/>
  <c r="H22" i="22"/>
  <c r="H46" i="22"/>
  <c r="D68" i="22"/>
  <c r="D78" i="22" s="1"/>
  <c r="F18" i="21"/>
  <c r="G47" i="21"/>
  <c r="E50" i="21"/>
  <c r="H54" i="21"/>
  <c r="H56" i="21"/>
  <c r="F47" i="22"/>
  <c r="F49" i="22"/>
  <c r="G63" i="22"/>
  <c r="G65" i="22"/>
  <c r="F29" i="21"/>
  <c r="G46" i="21"/>
  <c r="G49" i="21"/>
  <c r="H63" i="21"/>
  <c r="C68" i="21"/>
  <c r="C70" i="21" s="1"/>
  <c r="C74" i="21" s="1"/>
  <c r="C93" i="21" s="1"/>
  <c r="H17" i="22"/>
  <c r="F22" i="22"/>
  <c r="F23" i="22"/>
  <c r="F24" i="22"/>
  <c r="F41" i="22"/>
  <c r="G46" i="22"/>
  <c r="G47" i="22"/>
  <c r="G48" i="22"/>
  <c r="G49" i="22"/>
  <c r="G54" i="22"/>
  <c r="F16" i="21"/>
  <c r="F23" i="21"/>
  <c r="H53" i="21"/>
  <c r="H64" i="21"/>
  <c r="H18" i="22"/>
  <c r="F46" i="22"/>
  <c r="G62" i="22"/>
  <c r="G64" i="22"/>
  <c r="E66" i="22"/>
  <c r="C81" i="22" s="1"/>
  <c r="F17" i="21"/>
  <c r="F22" i="21"/>
  <c r="F28" i="21"/>
  <c r="H47" i="21"/>
  <c r="F55" i="21"/>
  <c r="G64" i="21"/>
  <c r="F12" i="22"/>
  <c r="G29" i="22"/>
  <c r="E43" i="22"/>
  <c r="H42" i="22" s="1"/>
  <c r="C68" i="22"/>
  <c r="C78" i="22" s="1"/>
  <c r="G63" i="28"/>
  <c r="E66" i="28"/>
  <c r="G62" i="28"/>
  <c r="G64" i="28"/>
  <c r="H63" i="28"/>
  <c r="C68" i="28"/>
  <c r="H56" i="28"/>
  <c r="H55" i="28"/>
  <c r="H54" i="28"/>
  <c r="H53" i="28"/>
  <c r="F53" i="28"/>
  <c r="F54" i="28"/>
  <c r="F55" i="28"/>
  <c r="G53" i="28"/>
  <c r="G54" i="28"/>
  <c r="G55" i="28"/>
  <c r="G56" i="28"/>
  <c r="H47" i="28"/>
  <c r="F47" i="28"/>
  <c r="H48" i="28"/>
  <c r="G49" i="28"/>
  <c r="C70" i="28"/>
  <c r="C74" i="28" s="1"/>
  <c r="C93" i="28" s="1"/>
  <c r="F24" i="28"/>
  <c r="F23" i="28"/>
  <c r="C33" i="28"/>
  <c r="G11" i="28"/>
  <c r="G13" i="28"/>
  <c r="G65" i="11"/>
  <c r="G40" i="11"/>
  <c r="F41" i="11"/>
  <c r="F11" i="11"/>
  <c r="F10" i="11"/>
  <c r="F13" i="13"/>
  <c r="F22" i="13"/>
  <c r="C33" i="13"/>
  <c r="F66" i="13" s="1"/>
  <c r="F24" i="13"/>
  <c r="F23" i="13"/>
  <c r="F47" i="13"/>
  <c r="F49" i="13"/>
  <c r="E50" i="13"/>
  <c r="H49" i="13" s="1"/>
  <c r="F48" i="13"/>
  <c r="F39" i="13"/>
  <c r="F42" i="13"/>
  <c r="E68" i="13"/>
  <c r="G29" i="13"/>
  <c r="G22" i="13"/>
  <c r="E26" i="13"/>
  <c r="H25" i="13" s="1"/>
  <c r="G25" i="13"/>
  <c r="F18" i="13"/>
  <c r="F17" i="13"/>
  <c r="F16" i="13"/>
  <c r="F19" i="13"/>
  <c r="C68" i="14"/>
  <c r="C78" i="14" s="1"/>
  <c r="G53" i="14"/>
  <c r="E57" i="14"/>
  <c r="H56" i="14" s="1"/>
  <c r="F46" i="14"/>
  <c r="F49" i="14"/>
  <c r="F47" i="14"/>
  <c r="G47" i="14"/>
  <c r="F42" i="14"/>
  <c r="E26" i="14"/>
  <c r="H23" i="14"/>
  <c r="G10" i="14"/>
  <c r="G12" i="14"/>
  <c r="G11" i="14"/>
  <c r="G46" i="11"/>
  <c r="G42" i="11"/>
  <c r="D78" i="11"/>
  <c r="G41" i="11"/>
  <c r="G39" i="11"/>
  <c r="D79" i="11"/>
  <c r="E26" i="11"/>
  <c r="H24" i="11" s="1"/>
  <c r="H22" i="11"/>
  <c r="F17" i="11"/>
  <c r="F16" i="11"/>
  <c r="E20" i="11"/>
  <c r="C33" i="11"/>
  <c r="C35" i="11" s="1"/>
  <c r="F55" i="17"/>
  <c r="E32" i="17"/>
  <c r="H29" i="17" s="1"/>
  <c r="F22" i="17"/>
  <c r="F10" i="17"/>
  <c r="F13" i="17"/>
  <c r="E14" i="17"/>
  <c r="H12" i="17" s="1"/>
  <c r="H40" i="7"/>
  <c r="H42" i="7"/>
  <c r="E43" i="7"/>
  <c r="G40" i="7"/>
  <c r="G29" i="7"/>
  <c r="F22" i="7"/>
  <c r="F11" i="7"/>
  <c r="F13" i="7"/>
  <c r="F10" i="7"/>
  <c r="F65" i="24"/>
  <c r="C68" i="24"/>
  <c r="C79" i="24" s="1"/>
  <c r="D68" i="24"/>
  <c r="H54" i="24"/>
  <c r="C33" i="24"/>
  <c r="E26" i="24"/>
  <c r="H23" i="24" s="1"/>
  <c r="G62" i="23"/>
  <c r="G64" i="23"/>
  <c r="F65" i="23"/>
  <c r="C68" i="23"/>
  <c r="C79" i="23" s="1"/>
  <c r="D68" i="23"/>
  <c r="D78" i="23" s="1"/>
  <c r="E57" i="23"/>
  <c r="G22" i="23"/>
  <c r="G25" i="23"/>
  <c r="G23" i="23"/>
  <c r="E26" i="23"/>
  <c r="G16" i="23"/>
  <c r="E20" i="23"/>
  <c r="H17" i="23" s="1"/>
  <c r="F48" i="25"/>
  <c r="F46" i="25"/>
  <c r="F28" i="25"/>
  <c r="G28" i="25"/>
  <c r="H30" i="25"/>
  <c r="F31" i="25"/>
  <c r="E32" i="25"/>
  <c r="H28" i="25" s="1"/>
  <c r="D33" i="25"/>
  <c r="G66" i="25" s="1"/>
  <c r="G17" i="25"/>
  <c r="F11" i="25"/>
  <c r="F13" i="25"/>
  <c r="G10" i="25"/>
  <c r="G11" i="25"/>
  <c r="G12" i="25"/>
  <c r="G13" i="25"/>
  <c r="E14" i="25"/>
  <c r="G63" i="1"/>
  <c r="G64" i="1"/>
  <c r="H41" i="1"/>
  <c r="H49" i="1"/>
  <c r="H48" i="1"/>
  <c r="H47" i="1"/>
  <c r="H46" i="1"/>
  <c r="F25" i="1"/>
  <c r="E26" i="1"/>
  <c r="H25" i="1" s="1"/>
  <c r="G29" i="1"/>
  <c r="F65" i="1"/>
  <c r="E66" i="1"/>
  <c r="H62" i="1" s="1"/>
  <c r="F24" i="1"/>
  <c r="F39" i="1"/>
  <c r="G46" i="1"/>
  <c r="G47" i="1"/>
  <c r="G48" i="1"/>
  <c r="G49" i="1"/>
  <c r="G54" i="1"/>
  <c r="C68" i="1"/>
  <c r="C70" i="1" s="1"/>
  <c r="C74" i="1" s="1"/>
  <c r="C93" i="1" s="1"/>
  <c r="F62" i="1"/>
  <c r="D68" i="1"/>
  <c r="D78" i="1" s="1"/>
  <c r="F47" i="10"/>
  <c r="E14" i="10"/>
  <c r="H12" i="10" s="1"/>
  <c r="H11" i="10"/>
  <c r="F54" i="8"/>
  <c r="F56" i="8"/>
  <c r="F53" i="8"/>
  <c r="H23" i="8"/>
  <c r="H25" i="8"/>
  <c r="F16" i="8"/>
  <c r="F18" i="8"/>
  <c r="F17" i="8"/>
  <c r="F13" i="21"/>
  <c r="F12" i="21"/>
  <c r="F11" i="21"/>
  <c r="F10" i="21"/>
  <c r="F25" i="20"/>
  <c r="F24" i="20"/>
  <c r="F23" i="20"/>
  <c r="F22" i="20"/>
  <c r="G31" i="19"/>
  <c r="E32" i="19"/>
  <c r="G28" i="19"/>
  <c r="G30" i="19"/>
  <c r="H48" i="18"/>
  <c r="H46" i="18"/>
  <c r="F22" i="25"/>
  <c r="F24" i="25"/>
  <c r="E26" i="25"/>
  <c r="H23" i="25" s="1"/>
  <c r="G25" i="25"/>
  <c r="G24" i="25"/>
  <c r="G23" i="25"/>
  <c r="G22" i="25"/>
  <c r="H29" i="25"/>
  <c r="E50" i="25"/>
  <c r="H46" i="25" s="1"/>
  <c r="G49" i="25"/>
  <c r="G48" i="25"/>
  <c r="G47" i="25"/>
  <c r="G25" i="21"/>
  <c r="E26" i="21"/>
  <c r="H22" i="21" s="1"/>
  <c r="G22" i="21"/>
  <c r="C33" i="21"/>
  <c r="F42" i="21"/>
  <c r="F40" i="21"/>
  <c r="H48" i="21"/>
  <c r="H19" i="19"/>
  <c r="H17" i="19"/>
  <c r="E14" i="31"/>
  <c r="H12" i="31" s="1"/>
  <c r="G13" i="31"/>
  <c r="G12" i="31"/>
  <c r="G11" i="31"/>
  <c r="G10" i="31"/>
  <c r="D33" i="31"/>
  <c r="H31" i="31"/>
  <c r="E20" i="25"/>
  <c r="H17" i="25" s="1"/>
  <c r="F19" i="25"/>
  <c r="F18" i="25"/>
  <c r="F17" i="25"/>
  <c r="F16" i="25"/>
  <c r="E43" i="21"/>
  <c r="H41" i="21" s="1"/>
  <c r="G42" i="21"/>
  <c r="G41" i="21"/>
  <c r="G40" i="21"/>
  <c r="G39" i="21"/>
  <c r="H39" i="29"/>
  <c r="C33" i="25"/>
  <c r="F66" i="25" s="1"/>
  <c r="F23" i="25"/>
  <c r="H31" i="25"/>
  <c r="F42" i="25"/>
  <c r="F41" i="25"/>
  <c r="F40" i="25"/>
  <c r="F39" i="25"/>
  <c r="G46" i="25"/>
  <c r="E14" i="21"/>
  <c r="H10" i="21" s="1"/>
  <c r="H39" i="21"/>
  <c r="F41" i="21"/>
  <c r="E14" i="22"/>
  <c r="H12" i="22" s="1"/>
  <c r="G13" i="22"/>
  <c r="G12" i="22"/>
  <c r="G11" i="22"/>
  <c r="G10" i="22"/>
  <c r="D33" i="22"/>
  <c r="D83" i="22" s="1"/>
  <c r="E57" i="22"/>
  <c r="H54" i="22" s="1"/>
  <c r="F56" i="22"/>
  <c r="F55" i="22"/>
  <c r="F54" i="22"/>
  <c r="F53" i="22"/>
  <c r="H56" i="20"/>
  <c r="H16" i="19"/>
  <c r="E20" i="18"/>
  <c r="H16" i="18" s="1"/>
  <c r="G19" i="18"/>
  <c r="G18" i="18"/>
  <c r="G17" i="18"/>
  <c r="G16" i="18"/>
  <c r="H17" i="29"/>
  <c r="G31" i="29"/>
  <c r="E32" i="29"/>
  <c r="G28" i="29"/>
  <c r="G30" i="29"/>
  <c r="H25" i="21"/>
  <c r="H40" i="31"/>
  <c r="H39" i="31"/>
  <c r="D35" i="25"/>
  <c r="H22" i="25"/>
  <c r="E43" i="25"/>
  <c r="G42" i="25"/>
  <c r="G41" i="25"/>
  <c r="G40" i="25"/>
  <c r="G39" i="25"/>
  <c r="H30" i="21"/>
  <c r="H29" i="21"/>
  <c r="H28" i="21"/>
  <c r="G66" i="20"/>
  <c r="F49" i="20"/>
  <c r="F48" i="20"/>
  <c r="F47" i="20"/>
  <c r="F46" i="20"/>
  <c r="G29" i="19"/>
  <c r="E50" i="19"/>
  <c r="G49" i="19"/>
  <c r="G48" i="19"/>
  <c r="G47" i="19"/>
  <c r="G46" i="19"/>
  <c r="F56" i="31"/>
  <c r="F55" i="31"/>
  <c r="F54" i="31"/>
  <c r="F53" i="31"/>
  <c r="C78" i="31"/>
  <c r="C70" i="31"/>
  <c r="C74" i="31" s="1"/>
  <c r="C93" i="31" s="1"/>
  <c r="F25" i="30"/>
  <c r="F24" i="30"/>
  <c r="F23" i="30"/>
  <c r="F22" i="30"/>
  <c r="D35" i="30"/>
  <c r="F49" i="30"/>
  <c r="F48" i="30"/>
  <c r="F47" i="30"/>
  <c r="F46" i="30"/>
  <c r="G49" i="29"/>
  <c r="E50" i="29"/>
  <c r="H46" i="29" s="1"/>
  <c r="G46" i="29"/>
  <c r="G48" i="29"/>
  <c r="D83" i="29"/>
  <c r="G47" i="29"/>
  <c r="E32" i="22"/>
  <c r="H28" i="22" s="1"/>
  <c r="F31" i="22"/>
  <c r="F30" i="22"/>
  <c r="F29" i="22"/>
  <c r="F28" i="22"/>
  <c r="D70" i="22"/>
  <c r="E32" i="20"/>
  <c r="H30" i="20" s="1"/>
  <c r="G31" i="20"/>
  <c r="G30" i="20"/>
  <c r="G29" i="20"/>
  <c r="G28" i="20"/>
  <c r="E57" i="20"/>
  <c r="H54" i="20" s="1"/>
  <c r="G56" i="20"/>
  <c r="G55" i="20"/>
  <c r="G54" i="20"/>
  <c r="G53" i="20"/>
  <c r="F19" i="19"/>
  <c r="F18" i="19"/>
  <c r="F17" i="19"/>
  <c r="F16" i="19"/>
  <c r="H46" i="19"/>
  <c r="H48" i="19"/>
  <c r="H56" i="19"/>
  <c r="H55" i="19"/>
  <c r="H54" i="19"/>
  <c r="H53" i="19"/>
  <c r="E66" i="19"/>
  <c r="H64" i="19" s="1"/>
  <c r="G65" i="19"/>
  <c r="G64" i="19"/>
  <c r="G63" i="19"/>
  <c r="G62" i="19"/>
  <c r="D68" i="19"/>
  <c r="H25" i="18"/>
  <c r="H24" i="18"/>
  <c r="H23" i="18"/>
  <c r="H22" i="18"/>
  <c r="C33" i="18"/>
  <c r="C83" i="18" s="1"/>
  <c r="E43" i="18"/>
  <c r="H41" i="18" s="1"/>
  <c r="G42" i="18"/>
  <c r="G41" i="18"/>
  <c r="G40" i="18"/>
  <c r="G39" i="18"/>
  <c r="H10" i="31"/>
  <c r="H19" i="31"/>
  <c r="H18" i="31"/>
  <c r="H17" i="31"/>
  <c r="H16" i="31"/>
  <c r="F31" i="31"/>
  <c r="F30" i="31"/>
  <c r="F29" i="31"/>
  <c r="F28" i="31"/>
  <c r="E32" i="30"/>
  <c r="H31" i="30" s="1"/>
  <c r="G31" i="30"/>
  <c r="G30" i="30"/>
  <c r="G29" i="30"/>
  <c r="G28" i="30"/>
  <c r="E57" i="30"/>
  <c r="H56" i="30" s="1"/>
  <c r="G56" i="30"/>
  <c r="G55" i="30"/>
  <c r="G54" i="30"/>
  <c r="G53" i="30"/>
  <c r="F19" i="29"/>
  <c r="F18" i="29"/>
  <c r="F17" i="29"/>
  <c r="F16" i="29"/>
  <c r="H23" i="29"/>
  <c r="F48" i="29"/>
  <c r="F49" i="29"/>
  <c r="H56" i="29"/>
  <c r="H55" i="29"/>
  <c r="H54" i="29"/>
  <c r="H53" i="29"/>
  <c r="G65" i="29"/>
  <c r="D68" i="29"/>
  <c r="E66" i="29"/>
  <c r="G62" i="29"/>
  <c r="H42" i="16"/>
  <c r="H16" i="7"/>
  <c r="F19" i="7"/>
  <c r="F18" i="7"/>
  <c r="F17" i="7"/>
  <c r="F16" i="7"/>
  <c r="E20" i="7"/>
  <c r="E68" i="16"/>
  <c r="D78" i="16"/>
  <c r="H18" i="11"/>
  <c r="H17" i="11"/>
  <c r="H16" i="11"/>
  <c r="H19" i="11"/>
  <c r="F47" i="25"/>
  <c r="H56" i="25"/>
  <c r="C68" i="25"/>
  <c r="C79" i="25" s="1"/>
  <c r="H24" i="21"/>
  <c r="H42" i="21"/>
  <c r="H46" i="21"/>
  <c r="H62" i="21"/>
  <c r="H16" i="22"/>
  <c r="C33" i="22"/>
  <c r="G42" i="22"/>
  <c r="H10" i="20"/>
  <c r="C33" i="20"/>
  <c r="E26" i="20"/>
  <c r="F29" i="20"/>
  <c r="H41" i="20"/>
  <c r="C78" i="20"/>
  <c r="E50" i="20"/>
  <c r="H48" i="20" s="1"/>
  <c r="F54" i="20"/>
  <c r="D70" i="20"/>
  <c r="D33" i="19"/>
  <c r="F42" i="19"/>
  <c r="F41" i="19"/>
  <c r="F40" i="19"/>
  <c r="F39" i="19"/>
  <c r="H47" i="19"/>
  <c r="H49" i="19"/>
  <c r="F63" i="19"/>
  <c r="F13" i="18"/>
  <c r="F12" i="18"/>
  <c r="F11" i="18"/>
  <c r="F10" i="18"/>
  <c r="H19" i="18"/>
  <c r="F40" i="18"/>
  <c r="F42" i="18"/>
  <c r="D68" i="18"/>
  <c r="E68" i="18" s="1"/>
  <c r="H11" i="31"/>
  <c r="C33" i="31"/>
  <c r="C83" i="31" s="1"/>
  <c r="G42" i="31"/>
  <c r="H48" i="31"/>
  <c r="E57" i="31"/>
  <c r="D79" i="31"/>
  <c r="G13" i="30"/>
  <c r="H18" i="30"/>
  <c r="E26" i="30"/>
  <c r="H41" i="30"/>
  <c r="E50" i="30"/>
  <c r="D70" i="30"/>
  <c r="D33" i="29"/>
  <c r="C79" i="29"/>
  <c r="F42" i="29"/>
  <c r="F41" i="29"/>
  <c r="F40" i="29"/>
  <c r="F39" i="29"/>
  <c r="C35" i="16"/>
  <c r="H16" i="16"/>
  <c r="H18" i="16"/>
  <c r="H19" i="16"/>
  <c r="F30" i="16"/>
  <c r="F31" i="16"/>
  <c r="F29" i="16"/>
  <c r="E20" i="14"/>
  <c r="H16" i="14" s="1"/>
  <c r="G19" i="14"/>
  <c r="G18" i="14"/>
  <c r="G17" i="14"/>
  <c r="G16" i="14"/>
  <c r="H13" i="17"/>
  <c r="H10" i="17"/>
  <c r="H49" i="27"/>
  <c r="H48" i="27"/>
  <c r="H39" i="16"/>
  <c r="H48" i="25"/>
  <c r="H54" i="25"/>
  <c r="H53" i="25"/>
  <c r="E66" i="25"/>
  <c r="C81" i="25" s="1"/>
  <c r="G65" i="25"/>
  <c r="G64" i="25"/>
  <c r="G63" i="25"/>
  <c r="G62" i="25"/>
  <c r="D68" i="25"/>
  <c r="E68" i="25" s="1"/>
  <c r="E20" i="21"/>
  <c r="H16" i="21" s="1"/>
  <c r="G19" i="21"/>
  <c r="G18" i="21"/>
  <c r="G17" i="21"/>
  <c r="G16" i="21"/>
  <c r="H23" i="21"/>
  <c r="H49" i="21"/>
  <c r="H65" i="21"/>
  <c r="D68" i="21"/>
  <c r="D70" i="21" s="1"/>
  <c r="C81" i="21"/>
  <c r="F11" i="22"/>
  <c r="H19" i="22"/>
  <c r="H39" i="22"/>
  <c r="G41" i="22"/>
  <c r="H13" i="20"/>
  <c r="H28" i="20"/>
  <c r="H40" i="20"/>
  <c r="D79" i="20"/>
  <c r="H55" i="20"/>
  <c r="F65" i="20"/>
  <c r="F64" i="20"/>
  <c r="F63" i="20"/>
  <c r="F62" i="20"/>
  <c r="D78" i="20"/>
  <c r="C81" i="20"/>
  <c r="E26" i="19"/>
  <c r="H23" i="19" s="1"/>
  <c r="G25" i="19"/>
  <c r="G24" i="19"/>
  <c r="G23" i="19"/>
  <c r="G22" i="19"/>
  <c r="D78" i="19"/>
  <c r="F47" i="19"/>
  <c r="H62" i="19"/>
  <c r="C68" i="19"/>
  <c r="C78" i="19" s="1"/>
  <c r="F17" i="18"/>
  <c r="F19" i="18"/>
  <c r="G62" i="18"/>
  <c r="E66" i="18"/>
  <c r="C81" i="18" s="1"/>
  <c r="C79" i="18"/>
  <c r="F11" i="31"/>
  <c r="G41" i="31"/>
  <c r="C79" i="31"/>
  <c r="C33" i="30"/>
  <c r="H17" i="30"/>
  <c r="D82" i="30"/>
  <c r="H28" i="30"/>
  <c r="H30" i="30"/>
  <c r="H40" i="30"/>
  <c r="D79" i="30"/>
  <c r="H55" i="30"/>
  <c r="F65" i="30"/>
  <c r="F64" i="30"/>
  <c r="F63" i="30"/>
  <c r="F62" i="30"/>
  <c r="D78" i="30"/>
  <c r="C81" i="30"/>
  <c r="F22" i="29"/>
  <c r="E26" i="29"/>
  <c r="H25" i="29" s="1"/>
  <c r="G25" i="29"/>
  <c r="G24" i="29"/>
  <c r="G23" i="29"/>
  <c r="G22" i="29"/>
  <c r="F47" i="29"/>
  <c r="H49" i="29"/>
  <c r="G63" i="29"/>
  <c r="C68" i="29"/>
  <c r="C78" i="29" s="1"/>
  <c r="F64" i="29"/>
  <c r="F65" i="29"/>
  <c r="C70" i="29"/>
  <c r="C74" i="29" s="1"/>
  <c r="C93" i="29" s="1"/>
  <c r="D33" i="16"/>
  <c r="G13" i="16"/>
  <c r="E14" i="16"/>
  <c r="G10" i="16"/>
  <c r="G31" i="16"/>
  <c r="E32" i="16"/>
  <c r="H28" i="16" s="1"/>
  <c r="G28" i="16"/>
  <c r="G30" i="16"/>
  <c r="F56" i="16"/>
  <c r="F53" i="16"/>
  <c r="F54" i="16"/>
  <c r="H48" i="11"/>
  <c r="C35" i="28"/>
  <c r="C80" i="28" s="1"/>
  <c r="D83" i="28"/>
  <c r="E43" i="28"/>
  <c r="H40" i="28" s="1"/>
  <c r="G42" i="28"/>
  <c r="G41" i="28"/>
  <c r="G40" i="28"/>
  <c r="G39" i="28"/>
  <c r="E32" i="27"/>
  <c r="F31" i="27"/>
  <c r="F30" i="27"/>
  <c r="F29" i="27"/>
  <c r="F28" i="27"/>
  <c r="D35" i="26"/>
  <c r="G66" i="26"/>
  <c r="D33" i="21"/>
  <c r="G66" i="21" s="1"/>
  <c r="F66" i="21"/>
  <c r="C79" i="20"/>
  <c r="C33" i="19"/>
  <c r="D79" i="19"/>
  <c r="D33" i="18"/>
  <c r="D83" i="18" s="1"/>
  <c r="C79" i="30"/>
  <c r="C33" i="29"/>
  <c r="F66" i="29" s="1"/>
  <c r="D70" i="29"/>
  <c r="H64" i="29"/>
  <c r="D79" i="29"/>
  <c r="C83" i="16"/>
  <c r="C78" i="16"/>
  <c r="C70" i="16"/>
  <c r="C74" i="16" s="1"/>
  <c r="C93" i="16" s="1"/>
  <c r="F42" i="16"/>
  <c r="F41" i="16"/>
  <c r="F40" i="16"/>
  <c r="F39" i="16"/>
  <c r="C79" i="16"/>
  <c r="E43" i="16"/>
  <c r="E57" i="16"/>
  <c r="H54" i="16" s="1"/>
  <c r="E14" i="14"/>
  <c r="F13" i="14"/>
  <c r="F12" i="14"/>
  <c r="F11" i="14"/>
  <c r="F10" i="14"/>
  <c r="C33" i="14"/>
  <c r="F66" i="14" s="1"/>
  <c r="H17" i="14"/>
  <c r="F56" i="11"/>
  <c r="F54" i="11"/>
  <c r="F55" i="11"/>
  <c r="F53" i="11"/>
  <c r="E26" i="17"/>
  <c r="H23" i="17" s="1"/>
  <c r="G25" i="17"/>
  <c r="G24" i="17"/>
  <c r="G23" i="17"/>
  <c r="G22" i="17"/>
  <c r="C68" i="17"/>
  <c r="C78" i="17" s="1"/>
  <c r="F65" i="17"/>
  <c r="F63" i="17"/>
  <c r="F64" i="17"/>
  <c r="F62" i="17"/>
  <c r="E33" i="28"/>
  <c r="H66" i="28" s="1"/>
  <c r="D35" i="28"/>
  <c r="H31" i="28"/>
  <c r="H30" i="28"/>
  <c r="H29" i="28"/>
  <c r="H28" i="28"/>
  <c r="F13" i="27"/>
  <c r="F11" i="27"/>
  <c r="C33" i="27"/>
  <c r="F12" i="27"/>
  <c r="F10" i="27"/>
  <c r="E57" i="26"/>
  <c r="G56" i="26"/>
  <c r="G55" i="26"/>
  <c r="G54" i="26"/>
  <c r="G53" i="26"/>
  <c r="D78" i="26"/>
  <c r="D83" i="26"/>
  <c r="H56" i="1"/>
  <c r="C35" i="6"/>
  <c r="H30" i="6"/>
  <c r="E32" i="6"/>
  <c r="G31" i="6"/>
  <c r="G30" i="6"/>
  <c r="G29" i="6"/>
  <c r="G28" i="6"/>
  <c r="G13" i="21"/>
  <c r="G24" i="20"/>
  <c r="G25" i="20"/>
  <c r="F39" i="20"/>
  <c r="F40" i="20"/>
  <c r="F41" i="20"/>
  <c r="F42" i="20"/>
  <c r="G46" i="20"/>
  <c r="G47" i="20"/>
  <c r="G48" i="20"/>
  <c r="G49" i="20"/>
  <c r="G62" i="20"/>
  <c r="G63" i="20"/>
  <c r="G64" i="20"/>
  <c r="G65" i="20"/>
  <c r="C70" i="20"/>
  <c r="C74" i="20" s="1"/>
  <c r="C93" i="20" s="1"/>
  <c r="F10" i="19"/>
  <c r="F11" i="19"/>
  <c r="F12" i="19"/>
  <c r="G16" i="19"/>
  <c r="G17" i="19"/>
  <c r="G18" i="19"/>
  <c r="G19" i="19"/>
  <c r="G39" i="19"/>
  <c r="G40" i="19"/>
  <c r="G41" i="19"/>
  <c r="G42" i="19"/>
  <c r="E43" i="19"/>
  <c r="D70" i="19"/>
  <c r="G10" i="18"/>
  <c r="G11" i="18"/>
  <c r="G12" i="18"/>
  <c r="G13" i="18"/>
  <c r="F28" i="18"/>
  <c r="F29" i="18"/>
  <c r="F30" i="18"/>
  <c r="F53" i="18"/>
  <c r="F54" i="18"/>
  <c r="F55" i="18"/>
  <c r="F22" i="31"/>
  <c r="F23" i="31"/>
  <c r="F24" i="31"/>
  <c r="G28" i="31"/>
  <c r="G29" i="31"/>
  <c r="G30" i="31"/>
  <c r="G31" i="31"/>
  <c r="F46" i="31"/>
  <c r="F47" i="31"/>
  <c r="F48" i="31"/>
  <c r="G53" i="31"/>
  <c r="G54" i="31"/>
  <c r="G55" i="31"/>
  <c r="G56" i="31"/>
  <c r="F62" i="31"/>
  <c r="F63" i="31"/>
  <c r="F64" i="31"/>
  <c r="F16" i="30"/>
  <c r="F17" i="30"/>
  <c r="F18" i="30"/>
  <c r="G22" i="30"/>
  <c r="G23" i="30"/>
  <c r="G24" i="30"/>
  <c r="G25" i="30"/>
  <c r="F39" i="30"/>
  <c r="F40" i="30"/>
  <c r="F41" i="30"/>
  <c r="F42" i="30"/>
  <c r="G46" i="30"/>
  <c r="G47" i="30"/>
  <c r="G48" i="30"/>
  <c r="G49" i="30"/>
  <c r="G62" i="30"/>
  <c r="G63" i="30"/>
  <c r="G64" i="30"/>
  <c r="G65" i="30"/>
  <c r="F10" i="29"/>
  <c r="F11" i="29"/>
  <c r="F12" i="29"/>
  <c r="G16" i="29"/>
  <c r="G17" i="29"/>
  <c r="G18" i="29"/>
  <c r="G19" i="29"/>
  <c r="E20" i="29"/>
  <c r="H19" i="29" s="1"/>
  <c r="G39" i="29"/>
  <c r="G40" i="29"/>
  <c r="G41" i="29"/>
  <c r="G42" i="29"/>
  <c r="E43" i="29"/>
  <c r="H63" i="29"/>
  <c r="H31" i="16"/>
  <c r="D79" i="16"/>
  <c r="E50" i="16"/>
  <c r="G49" i="16"/>
  <c r="G48" i="16"/>
  <c r="G47" i="16"/>
  <c r="G46" i="16"/>
  <c r="D70" i="16"/>
  <c r="C78" i="13"/>
  <c r="C70" i="13"/>
  <c r="C74" i="13" s="1"/>
  <c r="G66" i="11"/>
  <c r="D35" i="11"/>
  <c r="D82" i="11" s="1"/>
  <c r="E66" i="11"/>
  <c r="F65" i="11"/>
  <c r="F64" i="11"/>
  <c r="F63" i="11"/>
  <c r="F62" i="11"/>
  <c r="C68" i="11"/>
  <c r="C78" i="11" s="1"/>
  <c r="G55" i="17"/>
  <c r="G56" i="17"/>
  <c r="E57" i="17"/>
  <c r="H56" i="17" s="1"/>
  <c r="G53" i="17"/>
  <c r="H13" i="28"/>
  <c r="G24" i="28"/>
  <c r="G25" i="28"/>
  <c r="E26" i="28"/>
  <c r="H24" i="28" s="1"/>
  <c r="G22" i="28"/>
  <c r="D70" i="26"/>
  <c r="D35" i="10"/>
  <c r="G66" i="10"/>
  <c r="H19" i="14"/>
  <c r="H22" i="14"/>
  <c r="D68" i="14"/>
  <c r="D33" i="13"/>
  <c r="C79" i="13"/>
  <c r="E57" i="11"/>
  <c r="H53" i="11" s="1"/>
  <c r="G56" i="11"/>
  <c r="G55" i="11"/>
  <c r="G54" i="11"/>
  <c r="G53" i="11"/>
  <c r="E20" i="17"/>
  <c r="H16" i="17" s="1"/>
  <c r="F19" i="17"/>
  <c r="F18" i="17"/>
  <c r="F17" i="17"/>
  <c r="F16" i="17"/>
  <c r="H28" i="17"/>
  <c r="H46" i="17"/>
  <c r="H55" i="17"/>
  <c r="E66" i="17"/>
  <c r="C81" i="17" s="1"/>
  <c r="G65" i="17"/>
  <c r="G64" i="17"/>
  <c r="G63" i="17"/>
  <c r="G62" i="17"/>
  <c r="D68" i="17"/>
  <c r="E68" i="17" s="1"/>
  <c r="F39" i="28"/>
  <c r="G41" i="27"/>
  <c r="G42" i="27"/>
  <c r="D79" i="27"/>
  <c r="E43" i="27"/>
  <c r="H41" i="27" s="1"/>
  <c r="G39" i="27"/>
  <c r="H22" i="26"/>
  <c r="H31" i="10"/>
  <c r="H30" i="10"/>
  <c r="H29" i="10"/>
  <c r="H28" i="10"/>
  <c r="H30" i="16"/>
  <c r="D33" i="14"/>
  <c r="D83" i="14" s="1"/>
  <c r="H25" i="14"/>
  <c r="G46" i="14"/>
  <c r="E50" i="14"/>
  <c r="H48" i="14" s="1"/>
  <c r="H53" i="14"/>
  <c r="H54" i="14"/>
  <c r="H55" i="14"/>
  <c r="G62" i="14"/>
  <c r="E66" i="14"/>
  <c r="C81" i="14" s="1"/>
  <c r="D79" i="14"/>
  <c r="G16" i="13"/>
  <c r="E20" i="13"/>
  <c r="H22" i="13"/>
  <c r="H23" i="13"/>
  <c r="H24" i="13"/>
  <c r="E32" i="13"/>
  <c r="H30" i="13" s="1"/>
  <c r="F31" i="13"/>
  <c r="F30" i="13"/>
  <c r="F29" i="13"/>
  <c r="F28" i="13"/>
  <c r="H62" i="13"/>
  <c r="H63" i="13"/>
  <c r="H64" i="13"/>
  <c r="H65" i="13"/>
  <c r="D70" i="13"/>
  <c r="D78" i="13"/>
  <c r="C81" i="13"/>
  <c r="G10" i="11"/>
  <c r="E14" i="11"/>
  <c r="H10" i="11" s="1"/>
  <c r="F28" i="11"/>
  <c r="E32" i="11"/>
  <c r="H28" i="11" s="1"/>
  <c r="G31" i="11"/>
  <c r="G30" i="11"/>
  <c r="G29" i="11"/>
  <c r="G28" i="11"/>
  <c r="F49" i="11"/>
  <c r="F48" i="11"/>
  <c r="F47" i="11"/>
  <c r="F46" i="11"/>
  <c r="H54" i="11"/>
  <c r="H56" i="11"/>
  <c r="C33" i="17"/>
  <c r="C83" i="17" s="1"/>
  <c r="H31" i="17"/>
  <c r="F46" i="17"/>
  <c r="E50" i="17"/>
  <c r="H48" i="17" s="1"/>
  <c r="G49" i="17"/>
  <c r="G48" i="17"/>
  <c r="G47" i="17"/>
  <c r="G46" i="17"/>
  <c r="H54" i="17"/>
  <c r="H63" i="17"/>
  <c r="D82" i="28"/>
  <c r="E20" i="28"/>
  <c r="H16" i="28" s="1"/>
  <c r="G19" i="28"/>
  <c r="G18" i="28"/>
  <c r="G17" i="28"/>
  <c r="G16" i="28"/>
  <c r="H23" i="28"/>
  <c r="H64" i="28"/>
  <c r="H31" i="27"/>
  <c r="H42" i="27"/>
  <c r="H12" i="26"/>
  <c r="F25" i="10"/>
  <c r="F23" i="10"/>
  <c r="F24" i="10"/>
  <c r="F22" i="10"/>
  <c r="F13" i="1"/>
  <c r="F12" i="1"/>
  <c r="F11" i="1"/>
  <c r="F10" i="1"/>
  <c r="C33" i="1"/>
  <c r="F19" i="16"/>
  <c r="F18" i="16"/>
  <c r="F17" i="16"/>
  <c r="F16" i="16"/>
  <c r="E26" i="16"/>
  <c r="H25" i="16" s="1"/>
  <c r="G25" i="16"/>
  <c r="G24" i="16"/>
  <c r="G23" i="16"/>
  <c r="G22" i="16"/>
  <c r="H29" i="16"/>
  <c r="G53" i="16"/>
  <c r="E66" i="16"/>
  <c r="G65" i="16"/>
  <c r="G64" i="16"/>
  <c r="G63" i="16"/>
  <c r="G62" i="16"/>
  <c r="H18" i="14"/>
  <c r="G22" i="14"/>
  <c r="H24" i="14"/>
  <c r="H28" i="14"/>
  <c r="H29" i="14"/>
  <c r="H30" i="14"/>
  <c r="F39" i="14"/>
  <c r="F41" i="14"/>
  <c r="D78" i="14"/>
  <c r="D70" i="14"/>
  <c r="E43" i="14"/>
  <c r="H40" i="14" s="1"/>
  <c r="G42" i="14"/>
  <c r="G41" i="14"/>
  <c r="G40" i="14"/>
  <c r="G39" i="14"/>
  <c r="G65" i="14"/>
  <c r="F10" i="13"/>
  <c r="E14" i="13"/>
  <c r="H13" i="13" s="1"/>
  <c r="G13" i="13"/>
  <c r="G12" i="13"/>
  <c r="G11" i="13"/>
  <c r="G10" i="13"/>
  <c r="H17" i="13"/>
  <c r="G19" i="13"/>
  <c r="G39" i="13"/>
  <c r="H41" i="13"/>
  <c r="E43" i="13"/>
  <c r="H40" i="13" s="1"/>
  <c r="H46" i="13"/>
  <c r="H47" i="13"/>
  <c r="H48" i="13"/>
  <c r="E57" i="13"/>
  <c r="H56" i="13" s="1"/>
  <c r="F56" i="13"/>
  <c r="F55" i="13"/>
  <c r="F54" i="13"/>
  <c r="F53" i="13"/>
  <c r="D79" i="13"/>
  <c r="H11" i="11"/>
  <c r="G13" i="11"/>
  <c r="F25" i="11"/>
  <c r="F24" i="11"/>
  <c r="F23" i="11"/>
  <c r="F22" i="11"/>
  <c r="H29" i="11"/>
  <c r="H31" i="11"/>
  <c r="H39" i="11"/>
  <c r="H40" i="11"/>
  <c r="H41" i="11"/>
  <c r="H42" i="11"/>
  <c r="E50" i="11"/>
  <c r="D70" i="11"/>
  <c r="D83" i="11"/>
  <c r="D33" i="17"/>
  <c r="G28" i="17"/>
  <c r="H30" i="17"/>
  <c r="E43" i="17"/>
  <c r="H42" i="17" s="1"/>
  <c r="F42" i="17"/>
  <c r="F41" i="17"/>
  <c r="F40" i="17"/>
  <c r="F39" i="17"/>
  <c r="H47" i="17"/>
  <c r="H49" i="17"/>
  <c r="H53" i="17"/>
  <c r="E14" i="28"/>
  <c r="F13" i="28"/>
  <c r="F12" i="28"/>
  <c r="F11" i="28"/>
  <c r="F10" i="28"/>
  <c r="H19" i="28"/>
  <c r="H22" i="28"/>
  <c r="C83" i="28"/>
  <c r="C79" i="28"/>
  <c r="F42" i="28"/>
  <c r="F40" i="28"/>
  <c r="C78" i="28"/>
  <c r="H28" i="27"/>
  <c r="G40" i="27"/>
  <c r="F42" i="10"/>
  <c r="F41" i="10"/>
  <c r="F40" i="10"/>
  <c r="F39" i="10"/>
  <c r="D79" i="6"/>
  <c r="D35" i="7"/>
  <c r="E14" i="27"/>
  <c r="H10" i="27" s="1"/>
  <c r="G13" i="27"/>
  <c r="G12" i="27"/>
  <c r="G11" i="27"/>
  <c r="G10" i="27"/>
  <c r="H17" i="27"/>
  <c r="E57" i="27"/>
  <c r="F56" i="27"/>
  <c r="F55" i="27"/>
  <c r="F54" i="27"/>
  <c r="F53" i="27"/>
  <c r="H11" i="26"/>
  <c r="C78" i="26"/>
  <c r="F49" i="26"/>
  <c r="F48" i="26"/>
  <c r="F47" i="26"/>
  <c r="F46" i="26"/>
  <c r="H54" i="26"/>
  <c r="H56" i="26"/>
  <c r="F65" i="26"/>
  <c r="F64" i="26"/>
  <c r="F63" i="26"/>
  <c r="F62" i="26"/>
  <c r="E26" i="10"/>
  <c r="H24" i="10" s="1"/>
  <c r="G25" i="10"/>
  <c r="G24" i="10"/>
  <c r="G23" i="10"/>
  <c r="G22" i="10"/>
  <c r="C68" i="10"/>
  <c r="C78" i="10" s="1"/>
  <c r="D83" i="10"/>
  <c r="E14" i="1"/>
  <c r="F19" i="1"/>
  <c r="H40" i="1"/>
  <c r="H28" i="6"/>
  <c r="H42" i="6"/>
  <c r="H41" i="6"/>
  <c r="H40" i="6"/>
  <c r="H39" i="6"/>
  <c r="D78" i="8"/>
  <c r="D70" i="8"/>
  <c r="E43" i="8"/>
  <c r="G42" i="8"/>
  <c r="G41" i="8"/>
  <c r="G40" i="8"/>
  <c r="G39" i="8"/>
  <c r="H42" i="28"/>
  <c r="H46" i="28"/>
  <c r="H62" i="28"/>
  <c r="H16" i="27"/>
  <c r="H10" i="26"/>
  <c r="G12" i="26"/>
  <c r="C33" i="26"/>
  <c r="E33" i="26" s="1"/>
  <c r="D82" i="26"/>
  <c r="F28" i="26"/>
  <c r="E32" i="26"/>
  <c r="H28" i="26" s="1"/>
  <c r="G31" i="26"/>
  <c r="G30" i="26"/>
  <c r="G29" i="26"/>
  <c r="G28" i="26"/>
  <c r="H40" i="26"/>
  <c r="D79" i="26"/>
  <c r="E50" i="26"/>
  <c r="F54" i="26"/>
  <c r="E66" i="26"/>
  <c r="H64" i="26" s="1"/>
  <c r="C68" i="26"/>
  <c r="H13" i="10"/>
  <c r="F19" i="10"/>
  <c r="F18" i="10"/>
  <c r="F17" i="10"/>
  <c r="F16" i="10"/>
  <c r="H23" i="10"/>
  <c r="G53" i="10"/>
  <c r="E57" i="10"/>
  <c r="F62" i="10"/>
  <c r="F64" i="10"/>
  <c r="E66" i="10"/>
  <c r="H64" i="10" s="1"/>
  <c r="G65" i="10"/>
  <c r="G64" i="10"/>
  <c r="G63" i="10"/>
  <c r="G62" i="10"/>
  <c r="D68" i="10"/>
  <c r="D78" i="10" s="1"/>
  <c r="F17" i="1"/>
  <c r="E57" i="1"/>
  <c r="H53" i="1" s="1"/>
  <c r="F56" i="1"/>
  <c r="F55" i="1"/>
  <c r="F54" i="1"/>
  <c r="F53" i="1"/>
  <c r="C78" i="1"/>
  <c r="E57" i="6"/>
  <c r="G56" i="6"/>
  <c r="G55" i="6"/>
  <c r="G54" i="6"/>
  <c r="G53" i="6"/>
  <c r="E20" i="8"/>
  <c r="G19" i="8"/>
  <c r="G18" i="8"/>
  <c r="G17" i="8"/>
  <c r="G16" i="8"/>
  <c r="G24" i="11"/>
  <c r="G25" i="11"/>
  <c r="G49" i="11"/>
  <c r="H49" i="28"/>
  <c r="H65" i="28"/>
  <c r="D68" i="28"/>
  <c r="E68" i="28" s="1"/>
  <c r="G66" i="28"/>
  <c r="C81" i="28"/>
  <c r="H19" i="27"/>
  <c r="D33" i="27"/>
  <c r="D83" i="27" s="1"/>
  <c r="C79" i="27"/>
  <c r="C70" i="27"/>
  <c r="C74" i="27" s="1"/>
  <c r="C93" i="27" s="1"/>
  <c r="C78" i="27"/>
  <c r="H13" i="26"/>
  <c r="F25" i="26"/>
  <c r="F24" i="26"/>
  <c r="F23" i="26"/>
  <c r="F22" i="26"/>
  <c r="H53" i="26"/>
  <c r="H55" i="26"/>
  <c r="F66" i="26"/>
  <c r="E68" i="26"/>
  <c r="E79" i="26"/>
  <c r="C83" i="26"/>
  <c r="E50" i="10"/>
  <c r="H46" i="10" s="1"/>
  <c r="G49" i="10"/>
  <c r="G48" i="10"/>
  <c r="G47" i="10"/>
  <c r="G46" i="10"/>
  <c r="H63" i="10"/>
  <c r="F16" i="1"/>
  <c r="H11" i="6"/>
  <c r="H24" i="6"/>
  <c r="F31" i="6"/>
  <c r="F29" i="6"/>
  <c r="F49" i="6"/>
  <c r="F48" i="6"/>
  <c r="F47" i="6"/>
  <c r="F46" i="6"/>
  <c r="H54" i="6"/>
  <c r="H56" i="6"/>
  <c r="D79" i="8"/>
  <c r="F66" i="28"/>
  <c r="C79" i="26"/>
  <c r="C33" i="10"/>
  <c r="D79" i="10"/>
  <c r="D33" i="1"/>
  <c r="D83" i="1" s="1"/>
  <c r="H39" i="1"/>
  <c r="C79" i="1"/>
  <c r="H13" i="6"/>
  <c r="F25" i="6"/>
  <c r="F24" i="6"/>
  <c r="F23" i="6"/>
  <c r="F22" i="6"/>
  <c r="H29" i="6"/>
  <c r="H31" i="6"/>
  <c r="D33" i="6"/>
  <c r="D83" i="6" s="1"/>
  <c r="E50" i="6"/>
  <c r="H47" i="6" s="1"/>
  <c r="E26" i="7"/>
  <c r="G25" i="7"/>
  <c r="G24" i="7"/>
  <c r="G23" i="7"/>
  <c r="G22" i="7"/>
  <c r="F56" i="7"/>
  <c r="F55" i="7"/>
  <c r="F54" i="7"/>
  <c r="F53" i="7"/>
  <c r="E57" i="7"/>
  <c r="H55" i="7" s="1"/>
  <c r="C79" i="7"/>
  <c r="G25" i="26"/>
  <c r="F40" i="26"/>
  <c r="F41" i="26"/>
  <c r="F42" i="26"/>
  <c r="G47" i="26"/>
  <c r="G48" i="26"/>
  <c r="G49" i="26"/>
  <c r="G64" i="26"/>
  <c r="G65" i="26"/>
  <c r="C70" i="26"/>
  <c r="C74" i="26" s="1"/>
  <c r="C93" i="26" s="1"/>
  <c r="F10" i="10"/>
  <c r="F11" i="10"/>
  <c r="F12" i="10"/>
  <c r="G16" i="10"/>
  <c r="G17" i="10"/>
  <c r="G18" i="10"/>
  <c r="G19" i="10"/>
  <c r="G39" i="10"/>
  <c r="G40" i="10"/>
  <c r="G41" i="10"/>
  <c r="G42" i="10"/>
  <c r="E43" i="10"/>
  <c r="H41" i="10" s="1"/>
  <c r="G10" i="1"/>
  <c r="G11" i="1"/>
  <c r="G12" i="1"/>
  <c r="G13" i="1"/>
  <c r="H18" i="1"/>
  <c r="E20" i="1"/>
  <c r="H19" i="1" s="1"/>
  <c r="H22" i="1"/>
  <c r="H23" i="1"/>
  <c r="H24" i="1"/>
  <c r="E32" i="1"/>
  <c r="H30" i="1" s="1"/>
  <c r="F31" i="1"/>
  <c r="F30" i="1"/>
  <c r="F29" i="1"/>
  <c r="F28" i="1"/>
  <c r="H42" i="1"/>
  <c r="H63" i="1"/>
  <c r="H65" i="1"/>
  <c r="G10" i="6"/>
  <c r="H12" i="6"/>
  <c r="H16" i="6"/>
  <c r="H17" i="6"/>
  <c r="H18" i="6"/>
  <c r="H19" i="6"/>
  <c r="E26" i="6"/>
  <c r="H25" i="6" s="1"/>
  <c r="H53" i="6"/>
  <c r="H55" i="6"/>
  <c r="H28" i="7"/>
  <c r="F31" i="7"/>
  <c r="F30" i="7"/>
  <c r="F29" i="7"/>
  <c r="F28" i="7"/>
  <c r="E32" i="7"/>
  <c r="H30" i="7" s="1"/>
  <c r="F13" i="8"/>
  <c r="F12" i="8"/>
  <c r="F11" i="8"/>
  <c r="F10" i="8"/>
  <c r="C33" i="8"/>
  <c r="E14" i="8"/>
  <c r="H10" i="8" s="1"/>
  <c r="H64" i="8"/>
  <c r="C68" i="8"/>
  <c r="F65" i="8"/>
  <c r="F64" i="8"/>
  <c r="F63" i="8"/>
  <c r="F62" i="8"/>
  <c r="E66" i="8"/>
  <c r="G66" i="1"/>
  <c r="C83" i="6"/>
  <c r="C68" i="6"/>
  <c r="C79" i="6" s="1"/>
  <c r="F66" i="6"/>
  <c r="C33" i="7"/>
  <c r="H17" i="7"/>
  <c r="H19" i="7"/>
  <c r="H54" i="7"/>
  <c r="E66" i="7"/>
  <c r="G65" i="7"/>
  <c r="G64" i="7"/>
  <c r="G63" i="7"/>
  <c r="G62" i="7"/>
  <c r="D68" i="7"/>
  <c r="G66" i="7"/>
  <c r="D33" i="8"/>
  <c r="D83" i="8" s="1"/>
  <c r="H22" i="8"/>
  <c r="H24" i="8"/>
  <c r="F25" i="8"/>
  <c r="F24" i="8"/>
  <c r="F23" i="8"/>
  <c r="F22" i="8"/>
  <c r="E32" i="8"/>
  <c r="G31" i="8"/>
  <c r="G30" i="8"/>
  <c r="G29" i="8"/>
  <c r="G28" i="8"/>
  <c r="H46" i="8"/>
  <c r="H48" i="8"/>
  <c r="F49" i="8"/>
  <c r="F48" i="8"/>
  <c r="F47" i="8"/>
  <c r="F46" i="8"/>
  <c r="E57" i="8"/>
  <c r="G56" i="8"/>
  <c r="G55" i="8"/>
  <c r="G54" i="8"/>
  <c r="G53" i="8"/>
  <c r="E68" i="8"/>
  <c r="G25" i="6"/>
  <c r="G49" i="6"/>
  <c r="H65" i="6"/>
  <c r="C81" i="6"/>
  <c r="D68" i="6"/>
  <c r="E14" i="7"/>
  <c r="G13" i="7"/>
  <c r="G12" i="7"/>
  <c r="G11" i="7"/>
  <c r="G10" i="7"/>
  <c r="H29" i="7"/>
  <c r="H31" i="7"/>
  <c r="H39" i="7"/>
  <c r="H41" i="7"/>
  <c r="C78" i="7"/>
  <c r="C70" i="7"/>
  <c r="C74" i="7" s="1"/>
  <c r="C93" i="7" s="1"/>
  <c r="F42" i="7"/>
  <c r="F41" i="7"/>
  <c r="F40" i="7"/>
  <c r="F39" i="7"/>
  <c r="E50" i="7"/>
  <c r="G49" i="7"/>
  <c r="G48" i="7"/>
  <c r="G47" i="7"/>
  <c r="G46" i="7"/>
  <c r="H13" i="8"/>
  <c r="C70" i="8"/>
  <c r="C74" i="8" s="1"/>
  <c r="C78" i="8"/>
  <c r="D83" i="7"/>
  <c r="C79" i="8"/>
  <c r="F66" i="24"/>
  <c r="C35" i="24"/>
  <c r="D33" i="24"/>
  <c r="C81" i="24"/>
  <c r="H65" i="24"/>
  <c r="H64" i="24"/>
  <c r="H63" i="24"/>
  <c r="H62" i="24"/>
  <c r="H10" i="24"/>
  <c r="H12" i="24"/>
  <c r="G16" i="24"/>
  <c r="E20" i="24"/>
  <c r="F31" i="24"/>
  <c r="F30" i="24"/>
  <c r="F29" i="24"/>
  <c r="F28" i="24"/>
  <c r="H49" i="24"/>
  <c r="H48" i="24"/>
  <c r="H47" i="24"/>
  <c r="H46" i="24"/>
  <c r="F10" i="24"/>
  <c r="F12" i="24"/>
  <c r="E14" i="24"/>
  <c r="G13" i="24"/>
  <c r="G12" i="24"/>
  <c r="G11" i="24"/>
  <c r="G10" i="24"/>
  <c r="G19" i="24"/>
  <c r="E32" i="24"/>
  <c r="D78" i="24"/>
  <c r="D70" i="24"/>
  <c r="E43" i="24"/>
  <c r="G42" i="24"/>
  <c r="G41" i="24"/>
  <c r="G40" i="24"/>
  <c r="D79" i="24"/>
  <c r="H11" i="24"/>
  <c r="H13" i="24"/>
  <c r="G18" i="24"/>
  <c r="C83" i="24"/>
  <c r="F53" i="24"/>
  <c r="F54" i="24"/>
  <c r="F55" i="24"/>
  <c r="F22" i="24"/>
  <c r="F23" i="24"/>
  <c r="F24" i="24"/>
  <c r="G28" i="24"/>
  <c r="G29" i="24"/>
  <c r="G30" i="24"/>
  <c r="G31" i="24"/>
  <c r="F46" i="24"/>
  <c r="F47" i="24"/>
  <c r="F48" i="24"/>
  <c r="G53" i="24"/>
  <c r="G54" i="24"/>
  <c r="G55" i="24"/>
  <c r="G56" i="24"/>
  <c r="F62" i="24"/>
  <c r="F63" i="24"/>
  <c r="F64" i="24"/>
  <c r="H18" i="23"/>
  <c r="H16" i="23"/>
  <c r="F31" i="23"/>
  <c r="F30" i="23"/>
  <c r="F29" i="23"/>
  <c r="F28" i="23"/>
  <c r="H49" i="23"/>
  <c r="H48" i="23"/>
  <c r="H47" i="23"/>
  <c r="H46" i="23"/>
  <c r="F10" i="23"/>
  <c r="F12" i="23"/>
  <c r="E14" i="23"/>
  <c r="H12" i="23" s="1"/>
  <c r="G13" i="23"/>
  <c r="G12" i="23"/>
  <c r="G11" i="23"/>
  <c r="G10" i="23"/>
  <c r="E32" i="23"/>
  <c r="H31" i="23" s="1"/>
  <c r="E43" i="23"/>
  <c r="G42" i="23"/>
  <c r="G41" i="23"/>
  <c r="G40" i="23"/>
  <c r="D79" i="23"/>
  <c r="C33" i="23"/>
  <c r="F11" i="23"/>
  <c r="D33" i="23"/>
  <c r="C81" i="23"/>
  <c r="H65" i="23"/>
  <c r="H64" i="23"/>
  <c r="H63" i="23"/>
  <c r="H62" i="23"/>
  <c r="C83" i="23"/>
  <c r="F53" i="23"/>
  <c r="F54" i="23"/>
  <c r="F55" i="23"/>
  <c r="F22" i="23"/>
  <c r="F23" i="23"/>
  <c r="F24" i="23"/>
  <c r="G28" i="23"/>
  <c r="G29" i="23"/>
  <c r="G30" i="23"/>
  <c r="G31" i="23"/>
  <c r="F46" i="23"/>
  <c r="F47" i="23"/>
  <c r="F48" i="23"/>
  <c r="G53" i="23"/>
  <c r="G54" i="23"/>
  <c r="G55" i="23"/>
  <c r="G56" i="23"/>
  <c r="F62" i="23"/>
  <c r="F63" i="23"/>
  <c r="F64" i="23"/>
  <c r="H46" i="27" l="1"/>
  <c r="H39" i="27"/>
  <c r="H40" i="27"/>
  <c r="H65" i="27"/>
  <c r="H64" i="27"/>
  <c r="H63" i="27"/>
  <c r="H62" i="27"/>
  <c r="G66" i="27"/>
  <c r="H65" i="19"/>
  <c r="H63" i="19"/>
  <c r="H62" i="20"/>
  <c r="H53" i="20"/>
  <c r="E78" i="20"/>
  <c r="D83" i="20"/>
  <c r="E68" i="31"/>
  <c r="E78" i="31" s="1"/>
  <c r="H63" i="31"/>
  <c r="H64" i="31"/>
  <c r="H62" i="31"/>
  <c r="H55" i="31"/>
  <c r="H42" i="31"/>
  <c r="E70" i="31"/>
  <c r="H13" i="31"/>
  <c r="C70" i="30"/>
  <c r="C74" i="30" s="1"/>
  <c r="C93" i="30" s="1"/>
  <c r="H12" i="30"/>
  <c r="H13" i="30"/>
  <c r="E33" i="30"/>
  <c r="E83" i="30" s="1"/>
  <c r="H10" i="30"/>
  <c r="D83" i="30"/>
  <c r="G66" i="30"/>
  <c r="E68" i="30"/>
  <c r="E78" i="30" s="1"/>
  <c r="H53" i="30"/>
  <c r="H29" i="30"/>
  <c r="H65" i="30"/>
  <c r="H63" i="30"/>
  <c r="H62" i="30"/>
  <c r="H39" i="18"/>
  <c r="H17" i="18"/>
  <c r="H18" i="18"/>
  <c r="H49" i="18"/>
  <c r="H13" i="18"/>
  <c r="H11" i="18"/>
  <c r="H10" i="18"/>
  <c r="H29" i="18"/>
  <c r="H30" i="18"/>
  <c r="H31" i="18"/>
  <c r="H28" i="18"/>
  <c r="C70" i="22"/>
  <c r="C74" i="22" s="1"/>
  <c r="C93" i="22" s="1"/>
  <c r="H65" i="22"/>
  <c r="C79" i="22"/>
  <c r="G66" i="22"/>
  <c r="H13" i="22"/>
  <c r="H10" i="22"/>
  <c r="C78" i="21"/>
  <c r="H11" i="21"/>
  <c r="H40" i="22"/>
  <c r="H11" i="22"/>
  <c r="H40" i="21"/>
  <c r="H41" i="22"/>
  <c r="C79" i="21"/>
  <c r="E68" i="22"/>
  <c r="D79" i="22"/>
  <c r="C83" i="22"/>
  <c r="C83" i="21"/>
  <c r="E68" i="21"/>
  <c r="E78" i="21" s="1"/>
  <c r="H64" i="22"/>
  <c r="H63" i="22"/>
  <c r="H62" i="22"/>
  <c r="D79" i="28"/>
  <c r="C77" i="28"/>
  <c r="H41" i="28"/>
  <c r="H39" i="28"/>
  <c r="H17" i="28"/>
  <c r="C82" i="28"/>
  <c r="C83" i="13"/>
  <c r="H42" i="13"/>
  <c r="C35" i="13"/>
  <c r="C80" i="13" s="1"/>
  <c r="H55" i="13"/>
  <c r="C82" i="13"/>
  <c r="C79" i="14"/>
  <c r="C70" i="14"/>
  <c r="C74" i="14" s="1"/>
  <c r="C93" i="14" s="1"/>
  <c r="E68" i="14"/>
  <c r="H47" i="14"/>
  <c r="H49" i="14"/>
  <c r="C83" i="14"/>
  <c r="C79" i="11"/>
  <c r="C70" i="11"/>
  <c r="C74" i="11" s="1"/>
  <c r="C93" i="11" s="1"/>
  <c r="E68" i="11"/>
  <c r="H23" i="11"/>
  <c r="C83" i="11"/>
  <c r="H25" i="11"/>
  <c r="F66" i="11"/>
  <c r="E33" i="11"/>
  <c r="H66" i="11" s="1"/>
  <c r="H13" i="11"/>
  <c r="C79" i="17"/>
  <c r="C70" i="17"/>
  <c r="C74" i="17" s="1"/>
  <c r="C93" i="17" s="1"/>
  <c r="D79" i="17"/>
  <c r="D70" i="17"/>
  <c r="D74" i="17" s="1"/>
  <c r="D77" i="17" s="1"/>
  <c r="H11" i="17"/>
  <c r="F66" i="17"/>
  <c r="H56" i="7"/>
  <c r="H53" i="7"/>
  <c r="C78" i="24"/>
  <c r="C70" i="24"/>
  <c r="C74" i="24" s="1"/>
  <c r="E68" i="24"/>
  <c r="H24" i="24"/>
  <c r="H25" i="24"/>
  <c r="H22" i="24"/>
  <c r="C78" i="23"/>
  <c r="C70" i="23"/>
  <c r="C74" i="23" s="1"/>
  <c r="C93" i="23" s="1"/>
  <c r="E68" i="23"/>
  <c r="E79" i="23" s="1"/>
  <c r="D70" i="23"/>
  <c r="D74" i="23" s="1"/>
  <c r="H55" i="23"/>
  <c r="H54" i="23"/>
  <c r="H56" i="23"/>
  <c r="H53" i="23"/>
  <c r="H23" i="23"/>
  <c r="H25" i="23"/>
  <c r="H24" i="23"/>
  <c r="H22" i="23"/>
  <c r="H19" i="23"/>
  <c r="H63" i="25"/>
  <c r="H62" i="25"/>
  <c r="H47" i="25"/>
  <c r="H49" i="25"/>
  <c r="D83" i="25"/>
  <c r="C83" i="25"/>
  <c r="E33" i="25"/>
  <c r="E83" i="25" s="1"/>
  <c r="H13" i="25"/>
  <c r="H12" i="25"/>
  <c r="H11" i="25"/>
  <c r="H10" i="25"/>
  <c r="E68" i="1"/>
  <c r="D79" i="1"/>
  <c r="C81" i="1"/>
  <c r="H64" i="1"/>
  <c r="D70" i="1"/>
  <c r="D70" i="10"/>
  <c r="C81" i="10"/>
  <c r="H65" i="10"/>
  <c r="H49" i="10"/>
  <c r="H10" i="10"/>
  <c r="C83" i="10"/>
  <c r="H11" i="8"/>
  <c r="H12" i="8"/>
  <c r="C83" i="8"/>
  <c r="F66" i="8"/>
  <c r="H28" i="23"/>
  <c r="H30" i="23"/>
  <c r="H29" i="23"/>
  <c r="E83" i="26"/>
  <c r="H53" i="8"/>
  <c r="H54" i="8"/>
  <c r="H55" i="8"/>
  <c r="H56" i="8"/>
  <c r="E70" i="1"/>
  <c r="D74" i="1"/>
  <c r="C77" i="27"/>
  <c r="C35" i="27"/>
  <c r="F66" i="27"/>
  <c r="H64" i="17"/>
  <c r="E70" i="20"/>
  <c r="D74" i="20"/>
  <c r="E79" i="25"/>
  <c r="E78" i="25"/>
  <c r="E68" i="7"/>
  <c r="E78" i="7" s="1"/>
  <c r="D70" i="7"/>
  <c r="C35" i="10"/>
  <c r="C70" i="6"/>
  <c r="C74" i="6" s="1"/>
  <c r="E33" i="13"/>
  <c r="D35" i="13"/>
  <c r="H46" i="16"/>
  <c r="H47" i="16"/>
  <c r="C77" i="29"/>
  <c r="C35" i="29"/>
  <c r="D77" i="16"/>
  <c r="D35" i="16"/>
  <c r="E33" i="16"/>
  <c r="G66" i="16"/>
  <c r="H22" i="16"/>
  <c r="C77" i="16"/>
  <c r="C35" i="20"/>
  <c r="E35" i="20" s="1"/>
  <c r="C77" i="20"/>
  <c r="F66" i="20"/>
  <c r="C83" i="20"/>
  <c r="E70" i="21"/>
  <c r="D74" i="21"/>
  <c r="D77" i="21" s="1"/>
  <c r="D77" i="31"/>
  <c r="G66" i="31"/>
  <c r="E33" i="31"/>
  <c r="D35" i="31"/>
  <c r="H62" i="7"/>
  <c r="H63" i="7"/>
  <c r="H65" i="7"/>
  <c r="H64" i="7"/>
  <c r="H62" i="8"/>
  <c r="D74" i="10"/>
  <c r="H24" i="7"/>
  <c r="H25" i="7"/>
  <c r="H23" i="7"/>
  <c r="H22" i="7"/>
  <c r="H16" i="1"/>
  <c r="H48" i="10"/>
  <c r="H47" i="26"/>
  <c r="H49" i="26"/>
  <c r="E79" i="8"/>
  <c r="H42" i="8"/>
  <c r="H39" i="8"/>
  <c r="H40" i="8"/>
  <c r="E78" i="8"/>
  <c r="H41" i="8"/>
  <c r="C78" i="6"/>
  <c r="H17" i="1"/>
  <c r="D80" i="7"/>
  <c r="D82" i="7"/>
  <c r="H47" i="10"/>
  <c r="H39" i="10"/>
  <c r="E78" i="14"/>
  <c r="E79" i="14"/>
  <c r="H55" i="16"/>
  <c r="F66" i="1"/>
  <c r="C83" i="1"/>
  <c r="C77" i="1"/>
  <c r="C35" i="1"/>
  <c r="E79" i="11"/>
  <c r="H31" i="13"/>
  <c r="H28" i="13"/>
  <c r="H10" i="13"/>
  <c r="H64" i="14"/>
  <c r="E33" i="14"/>
  <c r="H66" i="14" s="1"/>
  <c r="D35" i="14"/>
  <c r="E78" i="27"/>
  <c r="E79" i="27"/>
  <c r="H18" i="28"/>
  <c r="E78" i="11"/>
  <c r="G66" i="14"/>
  <c r="D74" i="26"/>
  <c r="E70" i="26"/>
  <c r="H41" i="17"/>
  <c r="H49" i="11"/>
  <c r="H46" i="14"/>
  <c r="H47" i="29"/>
  <c r="C80" i="6"/>
  <c r="C82" i="6"/>
  <c r="E70" i="27"/>
  <c r="C35" i="14"/>
  <c r="H48" i="16"/>
  <c r="C35" i="19"/>
  <c r="E33" i="21"/>
  <c r="E83" i="21" s="1"/>
  <c r="D35" i="21"/>
  <c r="E78" i="28"/>
  <c r="E79" i="28"/>
  <c r="E83" i="28"/>
  <c r="H46" i="26"/>
  <c r="C80" i="16"/>
  <c r="C82" i="16"/>
  <c r="H24" i="29"/>
  <c r="E70" i="30"/>
  <c r="D74" i="30"/>
  <c r="H25" i="30"/>
  <c r="H23" i="30"/>
  <c r="C79" i="19"/>
  <c r="C70" i="19"/>
  <c r="C74" i="19" s="1"/>
  <c r="C93" i="19" s="1"/>
  <c r="H22" i="19"/>
  <c r="E68" i="29"/>
  <c r="E79" i="29" s="1"/>
  <c r="E79" i="30"/>
  <c r="D83" i="31"/>
  <c r="E78" i="18"/>
  <c r="E79" i="18"/>
  <c r="C77" i="18"/>
  <c r="F66" i="18"/>
  <c r="C35" i="18"/>
  <c r="E68" i="19"/>
  <c r="H30" i="22"/>
  <c r="H29" i="22"/>
  <c r="H54" i="30"/>
  <c r="H22" i="30"/>
  <c r="H53" i="31"/>
  <c r="D70" i="25"/>
  <c r="E79" i="31"/>
  <c r="H40" i="18"/>
  <c r="E33" i="22"/>
  <c r="D35" i="22"/>
  <c r="H29" i="20"/>
  <c r="D78" i="21"/>
  <c r="H19" i="25"/>
  <c r="H18" i="25"/>
  <c r="H31" i="20"/>
  <c r="H25" i="25"/>
  <c r="H40" i="25"/>
  <c r="D35" i="17"/>
  <c r="D83" i="17"/>
  <c r="E33" i="17"/>
  <c r="H12" i="13"/>
  <c r="H18" i="17"/>
  <c r="H19" i="17"/>
  <c r="H63" i="11"/>
  <c r="H64" i="11"/>
  <c r="C81" i="11"/>
  <c r="H24" i="19"/>
  <c r="C77" i="22"/>
  <c r="F66" i="22"/>
  <c r="C35" i="22"/>
  <c r="D79" i="18"/>
  <c r="H56" i="22"/>
  <c r="H55" i="22"/>
  <c r="H42" i="25"/>
  <c r="H47" i="7"/>
  <c r="H48" i="7"/>
  <c r="H49" i="7"/>
  <c r="H46" i="7"/>
  <c r="H65" i="8"/>
  <c r="C81" i="7"/>
  <c r="E68" i="6"/>
  <c r="E79" i="6" s="1"/>
  <c r="D70" i="6"/>
  <c r="D35" i="8"/>
  <c r="G66" i="8"/>
  <c r="E33" i="8"/>
  <c r="E83" i="8" s="1"/>
  <c r="C35" i="7"/>
  <c r="F66" i="7"/>
  <c r="C83" i="7"/>
  <c r="C77" i="7"/>
  <c r="H42" i="10"/>
  <c r="H40" i="10"/>
  <c r="D79" i="7"/>
  <c r="H48" i="6"/>
  <c r="H31" i="26"/>
  <c r="H19" i="8"/>
  <c r="H16" i="8"/>
  <c r="H17" i="8"/>
  <c r="H18" i="8"/>
  <c r="H55" i="1"/>
  <c r="H54" i="1"/>
  <c r="E68" i="10"/>
  <c r="E78" i="10" s="1"/>
  <c r="C83" i="27"/>
  <c r="H13" i="27"/>
  <c r="G66" i="13"/>
  <c r="D74" i="8"/>
  <c r="D77" i="8" s="1"/>
  <c r="E70" i="8"/>
  <c r="H13" i="1"/>
  <c r="H11" i="1"/>
  <c r="H30" i="26"/>
  <c r="H55" i="27"/>
  <c r="H56" i="27"/>
  <c r="E33" i="7"/>
  <c r="H66" i="7" s="1"/>
  <c r="C70" i="10"/>
  <c r="C74" i="10" s="1"/>
  <c r="C93" i="10" s="1"/>
  <c r="E78" i="26"/>
  <c r="E79" i="17"/>
  <c r="E78" i="17"/>
  <c r="H39" i="17"/>
  <c r="H40" i="17"/>
  <c r="H24" i="17"/>
  <c r="D74" i="11"/>
  <c r="E70" i="11"/>
  <c r="D74" i="14"/>
  <c r="H10" i="1"/>
  <c r="G66" i="17"/>
  <c r="H12" i="11"/>
  <c r="E70" i="13"/>
  <c r="D74" i="13"/>
  <c r="H18" i="13"/>
  <c r="H41" i="14"/>
  <c r="H56" i="16"/>
  <c r="E79" i="1"/>
  <c r="H25" i="17"/>
  <c r="H30" i="11"/>
  <c r="H19" i="13"/>
  <c r="H48" i="26"/>
  <c r="C93" i="13"/>
  <c r="C77" i="13"/>
  <c r="H42" i="14"/>
  <c r="D83" i="16"/>
  <c r="E78" i="29"/>
  <c r="H40" i="29"/>
  <c r="H42" i="29"/>
  <c r="D74" i="19"/>
  <c r="E35" i="28"/>
  <c r="E80" i="28" s="1"/>
  <c r="D80" i="28"/>
  <c r="C80" i="11"/>
  <c r="C82" i="11"/>
  <c r="H12" i="14"/>
  <c r="H13" i="14"/>
  <c r="E83" i="16"/>
  <c r="E78" i="16"/>
  <c r="E79" i="16"/>
  <c r="H41" i="16"/>
  <c r="H40" i="16"/>
  <c r="H48" i="29"/>
  <c r="D80" i="26"/>
  <c r="D70" i="28"/>
  <c r="D78" i="17"/>
  <c r="H16" i="13"/>
  <c r="H13" i="16"/>
  <c r="H12" i="16"/>
  <c r="H11" i="16"/>
  <c r="H10" i="16"/>
  <c r="C35" i="30"/>
  <c r="E35" i="30" s="1"/>
  <c r="C77" i="30"/>
  <c r="F66" i="30"/>
  <c r="F66" i="19"/>
  <c r="H25" i="28"/>
  <c r="H65" i="29"/>
  <c r="H22" i="29"/>
  <c r="H49" i="30"/>
  <c r="H47" i="30"/>
  <c r="C77" i="31"/>
  <c r="F66" i="31"/>
  <c r="C35" i="31"/>
  <c r="D35" i="19"/>
  <c r="E33" i="19"/>
  <c r="E83" i="19" s="1"/>
  <c r="G66" i="19"/>
  <c r="H49" i="20"/>
  <c r="H47" i="20"/>
  <c r="H25" i="20"/>
  <c r="H23" i="20"/>
  <c r="H22" i="20"/>
  <c r="H24" i="16"/>
  <c r="C81" i="29"/>
  <c r="D70" i="18"/>
  <c r="H25" i="19"/>
  <c r="E79" i="20"/>
  <c r="E70" i="22"/>
  <c r="D74" i="22"/>
  <c r="D77" i="22" s="1"/>
  <c r="D78" i="29"/>
  <c r="C83" i="30"/>
  <c r="H46" i="30"/>
  <c r="D83" i="19"/>
  <c r="H46" i="20"/>
  <c r="H31" i="22"/>
  <c r="D79" i="25"/>
  <c r="D78" i="25"/>
  <c r="D80" i="25"/>
  <c r="D82" i="25"/>
  <c r="E79" i="22"/>
  <c r="H19" i="21"/>
  <c r="H31" i="29"/>
  <c r="H30" i="29"/>
  <c r="H29" i="29"/>
  <c r="H28" i="29"/>
  <c r="H13" i="21"/>
  <c r="H12" i="21"/>
  <c r="C70" i="25"/>
  <c r="C74" i="25" s="1"/>
  <c r="C93" i="25" s="1"/>
  <c r="H48" i="30"/>
  <c r="H53" i="22"/>
  <c r="D83" i="21"/>
  <c r="H41" i="29"/>
  <c r="H39" i="25"/>
  <c r="H11" i="7"/>
  <c r="H12" i="7"/>
  <c r="H10" i="7"/>
  <c r="H13" i="7"/>
  <c r="G66" i="6"/>
  <c r="E33" i="6"/>
  <c r="D35" i="6"/>
  <c r="D77" i="1"/>
  <c r="E33" i="1"/>
  <c r="D35" i="1"/>
  <c r="F66" i="10"/>
  <c r="H66" i="16"/>
  <c r="H62" i="16"/>
  <c r="H65" i="16"/>
  <c r="E33" i="10"/>
  <c r="H63" i="16"/>
  <c r="E74" i="27"/>
  <c r="E93" i="27"/>
  <c r="H49" i="16"/>
  <c r="H64" i="16"/>
  <c r="H17" i="17"/>
  <c r="E33" i="20"/>
  <c r="E83" i="20" s="1"/>
  <c r="H63" i="8"/>
  <c r="D78" i="7"/>
  <c r="D78" i="6"/>
  <c r="C81" i="8"/>
  <c r="H28" i="8"/>
  <c r="H29" i="8"/>
  <c r="H30" i="8"/>
  <c r="H31" i="8"/>
  <c r="C77" i="8"/>
  <c r="C35" i="8"/>
  <c r="H22" i="6"/>
  <c r="H23" i="6"/>
  <c r="H29" i="1"/>
  <c r="H28" i="1"/>
  <c r="H49" i="6"/>
  <c r="H46" i="6"/>
  <c r="H29" i="26"/>
  <c r="D77" i="27"/>
  <c r="E33" i="27"/>
  <c r="E83" i="27" s="1"/>
  <c r="D35" i="27"/>
  <c r="H31" i="1"/>
  <c r="H56" i="10"/>
  <c r="H55" i="10"/>
  <c r="H54" i="10"/>
  <c r="H53" i="10"/>
  <c r="H25" i="10"/>
  <c r="H66" i="26"/>
  <c r="C81" i="26"/>
  <c r="H62" i="26"/>
  <c r="H63" i="26"/>
  <c r="H65" i="26"/>
  <c r="C35" i="26"/>
  <c r="C77" i="26"/>
  <c r="H11" i="27"/>
  <c r="H62" i="10"/>
  <c r="C79" i="10"/>
  <c r="H54" i="27"/>
  <c r="H10" i="28"/>
  <c r="H11" i="28"/>
  <c r="H22" i="17"/>
  <c r="H46" i="11"/>
  <c r="H47" i="11"/>
  <c r="H53" i="13"/>
  <c r="H54" i="13"/>
  <c r="E83" i="13"/>
  <c r="E78" i="13"/>
  <c r="E79" i="13"/>
  <c r="H63" i="14"/>
  <c r="C81" i="16"/>
  <c r="H22" i="10"/>
  <c r="H12" i="27"/>
  <c r="H65" i="17"/>
  <c r="C35" i="17"/>
  <c r="D83" i="13"/>
  <c r="H39" i="14"/>
  <c r="E78" i="1"/>
  <c r="H53" i="27"/>
  <c r="H39" i="13"/>
  <c r="H65" i="14"/>
  <c r="E35" i="10"/>
  <c r="D80" i="10"/>
  <c r="D82" i="10"/>
  <c r="D80" i="11"/>
  <c r="E35" i="11"/>
  <c r="H29" i="13"/>
  <c r="D74" i="16"/>
  <c r="E70" i="16"/>
  <c r="H23" i="16"/>
  <c r="H16" i="29"/>
  <c r="H18" i="29"/>
  <c r="E79" i="19"/>
  <c r="H41" i="19"/>
  <c r="H39" i="19"/>
  <c r="H42" i="19"/>
  <c r="E78" i="19"/>
  <c r="H40" i="19"/>
  <c r="H62" i="17"/>
  <c r="H62" i="11"/>
  <c r="H11" i="13"/>
  <c r="H11" i="14"/>
  <c r="D74" i="29"/>
  <c r="E70" i="29"/>
  <c r="E33" i="18"/>
  <c r="H66" i="18" s="1"/>
  <c r="D35" i="18"/>
  <c r="H29" i="27"/>
  <c r="H30" i="27"/>
  <c r="D78" i="28"/>
  <c r="H12" i="28"/>
  <c r="H65" i="11"/>
  <c r="H53" i="16"/>
  <c r="H62" i="29"/>
  <c r="H65" i="18"/>
  <c r="H64" i="18"/>
  <c r="H63" i="18"/>
  <c r="H62" i="18"/>
  <c r="H55" i="11"/>
  <c r="H10" i="14"/>
  <c r="C83" i="29"/>
  <c r="D77" i="29"/>
  <c r="D35" i="29"/>
  <c r="E33" i="29"/>
  <c r="H66" i="29" s="1"/>
  <c r="H56" i="31"/>
  <c r="H54" i="31"/>
  <c r="G66" i="18"/>
  <c r="C83" i="19"/>
  <c r="H18" i="21"/>
  <c r="H64" i="25"/>
  <c r="H12" i="1"/>
  <c r="H62" i="14"/>
  <c r="H18" i="7"/>
  <c r="G66" i="29"/>
  <c r="D78" i="18"/>
  <c r="C81" i="19"/>
  <c r="D80" i="30"/>
  <c r="D80" i="20"/>
  <c r="H24" i="20"/>
  <c r="H24" i="25"/>
  <c r="E74" i="31"/>
  <c r="E93" i="31"/>
  <c r="E83" i="31"/>
  <c r="E78" i="22"/>
  <c r="D79" i="21"/>
  <c r="C78" i="25"/>
  <c r="C35" i="25"/>
  <c r="E35" i="25" s="1"/>
  <c r="E80" i="25" s="1"/>
  <c r="H42" i="18"/>
  <c r="H17" i="21"/>
  <c r="C77" i="21"/>
  <c r="C35" i="21"/>
  <c r="H65" i="25"/>
  <c r="H24" i="30"/>
  <c r="H31" i="19"/>
  <c r="H30" i="19"/>
  <c r="H29" i="19"/>
  <c r="H28" i="19"/>
  <c r="H41" i="25"/>
  <c r="H16" i="25"/>
  <c r="E78" i="24"/>
  <c r="H42" i="24"/>
  <c r="H41" i="24"/>
  <c r="H40" i="24"/>
  <c r="H39" i="24"/>
  <c r="E79" i="24"/>
  <c r="H31" i="24"/>
  <c r="H29" i="24"/>
  <c r="H28" i="24"/>
  <c r="D74" i="24"/>
  <c r="D77" i="24" s="1"/>
  <c r="G66" i="24"/>
  <c r="E33" i="24"/>
  <c r="E83" i="24" s="1"/>
  <c r="D35" i="24"/>
  <c r="H30" i="24"/>
  <c r="C82" i="24"/>
  <c r="C80" i="24"/>
  <c r="D83" i="24"/>
  <c r="H19" i="24"/>
  <c r="H18" i="24"/>
  <c r="H17" i="24"/>
  <c r="H16" i="24"/>
  <c r="G66" i="23"/>
  <c r="E33" i="23"/>
  <c r="D35" i="23"/>
  <c r="C77" i="23"/>
  <c r="F66" i="23"/>
  <c r="C35" i="23"/>
  <c r="H10" i="23"/>
  <c r="H13" i="23"/>
  <c r="H11" i="23"/>
  <c r="D83" i="23"/>
  <c r="H42" i="23"/>
  <c r="H41" i="23"/>
  <c r="H40" i="23"/>
  <c r="H39" i="23"/>
  <c r="E70" i="19" l="1"/>
  <c r="H66" i="30"/>
  <c r="E79" i="21"/>
  <c r="E82" i="28"/>
  <c r="E70" i="14"/>
  <c r="C77" i="14"/>
  <c r="C77" i="11"/>
  <c r="E83" i="11"/>
  <c r="C77" i="17"/>
  <c r="E70" i="17"/>
  <c r="E79" i="7"/>
  <c r="E83" i="7"/>
  <c r="E70" i="24"/>
  <c r="C93" i="24"/>
  <c r="C77" i="24"/>
  <c r="E78" i="23"/>
  <c r="E70" i="23"/>
  <c r="C77" i="25"/>
  <c r="H66" i="25"/>
  <c r="E79" i="10"/>
  <c r="E70" i="10"/>
  <c r="C80" i="17"/>
  <c r="C82" i="17"/>
  <c r="C82" i="26"/>
  <c r="C80" i="26"/>
  <c r="E83" i="1"/>
  <c r="H66" i="1"/>
  <c r="E70" i="18"/>
  <c r="D74" i="18"/>
  <c r="E70" i="28"/>
  <c r="D74" i="28"/>
  <c r="C80" i="19"/>
  <c r="C82" i="19"/>
  <c r="C93" i="6"/>
  <c r="C77" i="6"/>
  <c r="E70" i="7"/>
  <c r="D74" i="7"/>
  <c r="C80" i="25"/>
  <c r="C82" i="25"/>
  <c r="E35" i="18"/>
  <c r="D80" i="18"/>
  <c r="D82" i="18"/>
  <c r="E93" i="29"/>
  <c r="E74" i="29"/>
  <c r="E80" i="11"/>
  <c r="E82" i="11"/>
  <c r="E82" i="10"/>
  <c r="E80" i="10"/>
  <c r="D80" i="27"/>
  <c r="E35" i="27"/>
  <c r="D82" i="27"/>
  <c r="E78" i="6"/>
  <c r="C80" i="8"/>
  <c r="C82" i="8"/>
  <c r="C80" i="31"/>
  <c r="C82" i="31"/>
  <c r="C80" i="30"/>
  <c r="C82" i="30"/>
  <c r="E35" i="26"/>
  <c r="E83" i="29"/>
  <c r="E82" i="25"/>
  <c r="H66" i="22"/>
  <c r="E83" i="22"/>
  <c r="D74" i="25"/>
  <c r="E70" i="25"/>
  <c r="E35" i="21"/>
  <c r="D80" i="21"/>
  <c r="D82" i="21"/>
  <c r="C77" i="19"/>
  <c r="E35" i="14"/>
  <c r="D80" i="14"/>
  <c r="D82" i="14"/>
  <c r="E93" i="10"/>
  <c r="E74" i="10"/>
  <c r="E77" i="10" s="1"/>
  <c r="D77" i="10"/>
  <c r="D80" i="31"/>
  <c r="E35" i="31"/>
  <c r="D82" i="31"/>
  <c r="E74" i="21"/>
  <c r="E93" i="21"/>
  <c r="C80" i="29"/>
  <c r="C82" i="29"/>
  <c r="D80" i="13"/>
  <c r="E35" i="13"/>
  <c r="D82" i="13"/>
  <c r="E93" i="17"/>
  <c r="E74" i="17"/>
  <c r="E77" i="17" s="1"/>
  <c r="D82" i="19"/>
  <c r="D80" i="19"/>
  <c r="E35" i="19"/>
  <c r="C80" i="21"/>
  <c r="C82" i="21"/>
  <c r="E80" i="30"/>
  <c r="E82" i="30"/>
  <c r="E77" i="29"/>
  <c r="H66" i="27"/>
  <c r="E77" i="27"/>
  <c r="D80" i="6"/>
  <c r="E35" i="6"/>
  <c r="D82" i="6"/>
  <c r="E74" i="13"/>
  <c r="E77" i="13" s="1"/>
  <c r="E93" i="13"/>
  <c r="E74" i="11"/>
  <c r="E77" i="11" s="1"/>
  <c r="E93" i="11"/>
  <c r="D77" i="11"/>
  <c r="E83" i="17"/>
  <c r="E83" i="10"/>
  <c r="C80" i="7"/>
  <c r="C82" i="7"/>
  <c r="D80" i="8"/>
  <c r="E35" i="8"/>
  <c r="D82" i="8"/>
  <c r="H66" i="17"/>
  <c r="H66" i="21"/>
  <c r="E77" i="21"/>
  <c r="E93" i="26"/>
  <c r="E74" i="26"/>
  <c r="E77" i="26" s="1"/>
  <c r="D77" i="26"/>
  <c r="C80" i="1"/>
  <c r="C82" i="1"/>
  <c r="E35" i="7"/>
  <c r="E77" i="31"/>
  <c r="H66" i="31"/>
  <c r="C80" i="20"/>
  <c r="C82" i="20"/>
  <c r="E77" i="16"/>
  <c r="H66" i="13"/>
  <c r="C80" i="10"/>
  <c r="C82" i="10"/>
  <c r="E93" i="20"/>
  <c r="E74" i="20"/>
  <c r="E77" i="20" s="1"/>
  <c r="D77" i="20"/>
  <c r="C80" i="27"/>
  <c r="C82" i="27"/>
  <c r="E74" i="1"/>
  <c r="E77" i="1" s="1"/>
  <c r="E93" i="1"/>
  <c r="E82" i="20"/>
  <c r="E80" i="20"/>
  <c r="E93" i="19"/>
  <c r="E74" i="19"/>
  <c r="E77" i="19" s="1"/>
  <c r="D80" i="22"/>
  <c r="E35" i="22"/>
  <c r="D82" i="22"/>
  <c r="C80" i="18"/>
  <c r="C82" i="18"/>
  <c r="D80" i="29"/>
  <c r="E35" i="29"/>
  <c r="D82" i="29"/>
  <c r="E93" i="16"/>
  <c r="E74" i="16"/>
  <c r="H66" i="10"/>
  <c r="H66" i="20"/>
  <c r="D80" i="1"/>
  <c r="E35" i="1"/>
  <c r="D82" i="1"/>
  <c r="H66" i="6"/>
  <c r="E83" i="6"/>
  <c r="E74" i="22"/>
  <c r="E77" i="22" s="1"/>
  <c r="E93" i="22"/>
  <c r="H66" i="19"/>
  <c r="D77" i="19"/>
  <c r="E74" i="14"/>
  <c r="E77" i="14" s="1"/>
  <c r="E93" i="14"/>
  <c r="E74" i="8"/>
  <c r="E77" i="8" s="1"/>
  <c r="D74" i="6"/>
  <c r="E70" i="6"/>
  <c r="C80" i="22"/>
  <c r="C82" i="22"/>
  <c r="D82" i="17"/>
  <c r="E35" i="17"/>
  <c r="D80" i="17"/>
  <c r="E83" i="18"/>
  <c r="E93" i="30"/>
  <c r="E74" i="30"/>
  <c r="E77" i="30" s="1"/>
  <c r="D77" i="30"/>
  <c r="C80" i="14"/>
  <c r="C82" i="14"/>
  <c r="D77" i="14"/>
  <c r="E83" i="14"/>
  <c r="H66" i="8"/>
  <c r="E35" i="16"/>
  <c r="D80" i="16"/>
  <c r="D82" i="16"/>
  <c r="D77" i="13"/>
  <c r="C77" i="10"/>
  <c r="D80" i="24"/>
  <c r="E35" i="24"/>
  <c r="D82" i="24"/>
  <c r="E74" i="24"/>
  <c r="E77" i="24" s="1"/>
  <c r="E93" i="24"/>
  <c r="H66" i="24"/>
  <c r="E74" i="23"/>
  <c r="E93" i="23"/>
  <c r="D77" i="23"/>
  <c r="D80" i="23"/>
  <c r="E35" i="23"/>
  <c r="D82" i="23"/>
  <c r="C82" i="23"/>
  <c r="C80" i="23"/>
  <c r="E77" i="23"/>
  <c r="H66" i="23"/>
  <c r="E83" i="23"/>
  <c r="D9" i="9"/>
  <c r="D15" i="9" s="1"/>
  <c r="E9" i="9"/>
  <c r="E15" i="9" s="1"/>
  <c r="C9" i="9"/>
  <c r="C15" i="9" s="1"/>
  <c r="B137" i="9"/>
  <c r="C112" i="9"/>
  <c r="C128" i="9"/>
  <c r="B126" i="9"/>
  <c r="B95" i="9"/>
  <c r="C74" i="9"/>
  <c r="B104" i="9"/>
  <c r="B116" i="9"/>
  <c r="B80" i="9"/>
  <c r="B79" i="9"/>
  <c r="B91" i="9"/>
  <c r="B143" i="9"/>
  <c r="C143" i="9"/>
  <c r="C90" i="9"/>
  <c r="B71" i="9"/>
  <c r="C132" i="9"/>
  <c r="C142" i="9"/>
  <c r="B125" i="9"/>
  <c r="B119" i="9"/>
  <c r="C89" i="9"/>
  <c r="C79" i="9"/>
  <c r="B113" i="9"/>
  <c r="B32" i="9"/>
  <c r="B133" i="9"/>
  <c r="C92" i="9"/>
  <c r="C75" i="9"/>
  <c r="B127" i="9"/>
  <c r="C93" i="9"/>
  <c r="B123" i="9"/>
  <c r="B142" i="9"/>
  <c r="B96" i="9"/>
  <c r="C66" i="9"/>
  <c r="B56" i="9"/>
  <c r="C65" i="9"/>
  <c r="B55" i="9"/>
  <c r="C117" i="9"/>
  <c r="B131" i="9"/>
  <c r="B73" i="9"/>
  <c r="B43" i="9"/>
  <c r="B138" i="9"/>
  <c r="C87" i="9"/>
  <c r="C94" i="9"/>
  <c r="B86" i="9"/>
  <c r="C110" i="9"/>
  <c r="C86" i="9"/>
  <c r="C111" i="9"/>
  <c r="C135" i="9"/>
  <c r="B37" i="9"/>
  <c r="B118" i="9"/>
  <c r="B35" i="9"/>
  <c r="C139" i="9"/>
  <c r="B66" i="9"/>
  <c r="B54" i="9"/>
  <c r="B134" i="9"/>
  <c r="C105" i="9"/>
  <c r="B102" i="9"/>
  <c r="C131" i="9"/>
  <c r="C121" i="9"/>
  <c r="B28" i="9"/>
  <c r="B97" i="9"/>
  <c r="B88" i="9"/>
  <c r="B121" i="9"/>
  <c r="B77" i="9"/>
  <c r="C96" i="9"/>
  <c r="B85" i="9"/>
  <c r="C109" i="9"/>
  <c r="C91" i="9"/>
  <c r="C126" i="9"/>
  <c r="B41" i="9"/>
  <c r="B61" i="9"/>
  <c r="B65" i="9"/>
  <c r="C102" i="9"/>
  <c r="B74" i="9"/>
  <c r="C113" i="9"/>
  <c r="B136" i="9"/>
  <c r="B120" i="9"/>
  <c r="C95" i="9"/>
  <c r="B103" i="9"/>
  <c r="B109" i="9"/>
  <c r="B75" i="9"/>
  <c r="B111" i="9"/>
  <c r="B101" i="9"/>
  <c r="B108" i="9"/>
  <c r="B106" i="9"/>
  <c r="B139" i="9"/>
  <c r="C88" i="9"/>
  <c r="B105" i="9"/>
  <c r="B87" i="9"/>
  <c r="B42" i="9"/>
  <c r="C85" i="9"/>
  <c r="B30" i="9"/>
  <c r="B34" i="9"/>
  <c r="B132" i="9"/>
  <c r="C141" i="9"/>
  <c r="B141" i="9"/>
  <c r="B93" i="9"/>
  <c r="B89" i="9"/>
  <c r="C124" i="9"/>
  <c r="B39" i="9"/>
  <c r="B128" i="9"/>
  <c r="B31" i="9"/>
  <c r="C127" i="9"/>
  <c r="B90" i="9"/>
  <c r="B58" i="9"/>
  <c r="C58" i="9"/>
  <c r="C59" i="9"/>
  <c r="B60" i="9"/>
  <c r="B124" i="9"/>
  <c r="C80" i="9"/>
  <c r="B117" i="9"/>
  <c r="C125" i="9"/>
  <c r="B36" i="9"/>
  <c r="B92" i="9"/>
  <c r="C120" i="9"/>
  <c r="C134" i="9"/>
  <c r="B112" i="9"/>
  <c r="B140" i="9"/>
  <c r="C73" i="9"/>
  <c r="B40" i="9"/>
  <c r="B70" i="9"/>
  <c r="B107" i="9"/>
  <c r="C81" i="9"/>
  <c r="C137" i="9"/>
  <c r="C60" i="9"/>
  <c r="C62" i="9"/>
  <c r="C70" i="9"/>
  <c r="B81" i="9"/>
  <c r="B69" i="9"/>
  <c r="C136" i="9"/>
  <c r="C133" i="9"/>
  <c r="B122" i="9"/>
  <c r="B76" i="9"/>
  <c r="C106" i="9"/>
  <c r="B29" i="9"/>
  <c r="C138" i="9"/>
  <c r="C77" i="9"/>
  <c r="B33" i="9"/>
  <c r="B135" i="9"/>
  <c r="B38" i="9"/>
  <c r="C140" i="9"/>
  <c r="B72" i="9"/>
  <c r="B59" i="9"/>
  <c r="C98" i="9" l="1"/>
  <c r="C144" i="9"/>
  <c r="C12" i="9" s="1"/>
  <c r="C7" i="9"/>
  <c r="E80" i="21"/>
  <c r="E82" i="21"/>
  <c r="E80" i="7"/>
  <c r="E82" i="7"/>
  <c r="E80" i="6"/>
  <c r="E82" i="6"/>
  <c r="E80" i="31"/>
  <c r="E82" i="31"/>
  <c r="E80" i="27"/>
  <c r="E82" i="27"/>
  <c r="E74" i="28"/>
  <c r="E77" i="28" s="1"/>
  <c r="E93" i="28"/>
  <c r="D77" i="28"/>
  <c r="E80" i="8"/>
  <c r="E82" i="8"/>
  <c r="E82" i="19"/>
  <c r="E80" i="19"/>
  <c r="E80" i="14"/>
  <c r="E82" i="14"/>
  <c r="E80" i="26"/>
  <c r="E82" i="26"/>
  <c r="E80" i="17"/>
  <c r="E82" i="17"/>
  <c r="E80" i="1"/>
  <c r="E82" i="1"/>
  <c r="E80" i="29"/>
  <c r="E82" i="29"/>
  <c r="E80" i="13"/>
  <c r="E82" i="13"/>
  <c r="E93" i="25"/>
  <c r="E74" i="25"/>
  <c r="E77" i="25" s="1"/>
  <c r="D77" i="25"/>
  <c r="E74" i="7"/>
  <c r="E77" i="7" s="1"/>
  <c r="E93" i="7"/>
  <c r="D77" i="7"/>
  <c r="E82" i="16"/>
  <c r="E80" i="16"/>
  <c r="E93" i="6"/>
  <c r="E74" i="6"/>
  <c r="E77" i="6" s="1"/>
  <c r="D77" i="6"/>
  <c r="E82" i="22"/>
  <c r="E80" i="22"/>
  <c r="E80" i="18"/>
  <c r="E82" i="18"/>
  <c r="E74" i="18"/>
  <c r="E77" i="18" s="1"/>
  <c r="E93" i="18"/>
  <c r="D77" i="18"/>
  <c r="E80" i="24"/>
  <c r="E82" i="24"/>
  <c r="E80" i="23"/>
  <c r="E82" i="23"/>
  <c r="C55" i="9"/>
  <c r="C64" i="9"/>
  <c r="B57" i="9"/>
  <c r="B64" i="9"/>
  <c r="B62" i="9"/>
  <c r="C13" i="9" l="1"/>
  <c r="C18" i="9"/>
  <c r="C78" i="3"/>
  <c r="E76" i="3"/>
  <c r="E75" i="3"/>
  <c r="E72" i="3"/>
  <c r="C70" i="3"/>
  <c r="C74" i="3" s="1"/>
  <c r="C93" i="3" s="1"/>
  <c r="D68" i="3"/>
  <c r="E68" i="3" s="1"/>
  <c r="C68" i="3"/>
  <c r="E67" i="3"/>
  <c r="E66" i="3"/>
  <c r="D66" i="3"/>
  <c r="C66" i="3"/>
  <c r="F65" i="3" s="1"/>
  <c r="G65" i="3"/>
  <c r="E65" i="3"/>
  <c r="G64" i="3"/>
  <c r="E64" i="3"/>
  <c r="G63" i="3"/>
  <c r="E63" i="3"/>
  <c r="G62" i="3"/>
  <c r="E62" i="3"/>
  <c r="E60" i="3"/>
  <c r="E59" i="3"/>
  <c r="D57" i="3"/>
  <c r="E57" i="3" s="1"/>
  <c r="C57" i="3"/>
  <c r="F56" i="3" s="1"/>
  <c r="H56" i="3"/>
  <c r="E56" i="3"/>
  <c r="H55" i="3"/>
  <c r="E55" i="3"/>
  <c r="H54" i="3"/>
  <c r="E54" i="3"/>
  <c r="H53" i="3"/>
  <c r="E53" i="3"/>
  <c r="E50" i="3"/>
  <c r="D50" i="3"/>
  <c r="C50" i="3"/>
  <c r="F49" i="3" s="1"/>
  <c r="G49" i="3"/>
  <c r="E49" i="3"/>
  <c r="G48" i="3"/>
  <c r="E48" i="3"/>
  <c r="G47" i="3"/>
  <c r="E47" i="3"/>
  <c r="G46" i="3"/>
  <c r="E46" i="3"/>
  <c r="D43" i="3"/>
  <c r="C43" i="3"/>
  <c r="C79" i="3" s="1"/>
  <c r="F42" i="3"/>
  <c r="E42" i="3"/>
  <c r="F41" i="3"/>
  <c r="E41" i="3"/>
  <c r="F40" i="3"/>
  <c r="E40" i="3"/>
  <c r="G39" i="3"/>
  <c r="F39" i="3"/>
  <c r="E39" i="3"/>
  <c r="E34" i="3"/>
  <c r="D32" i="3"/>
  <c r="C32" i="3"/>
  <c r="E31" i="3"/>
  <c r="E30" i="3"/>
  <c r="E29" i="3"/>
  <c r="E28" i="3"/>
  <c r="E26" i="3"/>
  <c r="H23" i="3" s="1"/>
  <c r="D26" i="3"/>
  <c r="C26" i="3"/>
  <c r="F25" i="3" s="1"/>
  <c r="G25" i="3"/>
  <c r="E25" i="3"/>
  <c r="G24" i="3"/>
  <c r="E24" i="3"/>
  <c r="G23" i="3"/>
  <c r="E23" i="3"/>
  <c r="H22" i="3"/>
  <c r="G22" i="3"/>
  <c r="E22" i="3"/>
  <c r="D20" i="3"/>
  <c r="C20" i="3"/>
  <c r="F19" i="3"/>
  <c r="E19" i="3"/>
  <c r="F18" i="3"/>
  <c r="E18" i="3"/>
  <c r="G17" i="3"/>
  <c r="F17" i="3"/>
  <c r="E17" i="3"/>
  <c r="F16" i="3"/>
  <c r="E16" i="3"/>
  <c r="D14" i="3"/>
  <c r="C14" i="3"/>
  <c r="C33" i="3" s="1"/>
  <c r="F13" i="3"/>
  <c r="E13" i="3"/>
  <c r="E12" i="3"/>
  <c r="F11" i="3"/>
  <c r="E11" i="3"/>
  <c r="E10" i="3"/>
  <c r="E6" i="3"/>
  <c r="H72" i="9"/>
  <c r="H133" i="9"/>
  <c r="H118" i="9"/>
  <c r="H120" i="9"/>
  <c r="H90" i="9"/>
  <c r="H135" i="9"/>
  <c r="H137" i="9"/>
  <c r="H139" i="9"/>
  <c r="H131" i="9"/>
  <c r="H71" i="9"/>
  <c r="H111" i="9"/>
  <c r="H143" i="9"/>
  <c r="H132" i="9"/>
  <c r="F102" i="9"/>
  <c r="F72" i="9"/>
  <c r="F139" i="9"/>
  <c r="F94" i="9"/>
  <c r="F87" i="9"/>
  <c r="F76" i="9"/>
  <c r="F81" i="9"/>
  <c r="F131" i="9"/>
  <c r="F92" i="9"/>
  <c r="F135" i="9"/>
  <c r="F123" i="9"/>
  <c r="F96" i="9"/>
  <c r="F108" i="9"/>
  <c r="F86" i="9"/>
  <c r="F88" i="9"/>
  <c r="J104" i="9"/>
  <c r="J117" i="9"/>
  <c r="J88" i="9"/>
  <c r="J110" i="9"/>
  <c r="J92" i="9"/>
  <c r="J134" i="9"/>
  <c r="J89" i="9"/>
  <c r="J94" i="9"/>
  <c r="J139" i="9"/>
  <c r="J91" i="9"/>
  <c r="J138" i="9"/>
  <c r="H64" i="9"/>
  <c r="H65" i="9"/>
  <c r="J64" i="9"/>
  <c r="F65" i="9"/>
  <c r="F57" i="9"/>
  <c r="J61" i="9"/>
  <c r="H57" i="9"/>
  <c r="H104" i="9"/>
  <c r="H85" i="9"/>
  <c r="H95" i="9"/>
  <c r="H108" i="9"/>
  <c r="F103" i="9"/>
  <c r="F71" i="9"/>
  <c r="F132" i="9"/>
  <c r="F75" i="9"/>
  <c r="F77" i="9"/>
  <c r="F106" i="9"/>
  <c r="J70" i="9"/>
  <c r="J76" i="9"/>
  <c r="J86" i="9"/>
  <c r="J80" i="9"/>
  <c r="F59" i="9"/>
  <c r="F55" i="9"/>
  <c r="H119" i="9"/>
  <c r="H126" i="9"/>
  <c r="H73" i="9"/>
  <c r="H128" i="9"/>
  <c r="H110" i="9"/>
  <c r="H81" i="9"/>
  <c r="H138" i="9"/>
  <c r="H96" i="9"/>
  <c r="H86" i="9"/>
  <c r="H89" i="9"/>
  <c r="H79" i="9"/>
  <c r="H112" i="9"/>
  <c r="H123" i="9"/>
  <c r="F104" i="9"/>
  <c r="F70" i="9"/>
  <c r="F91" i="9"/>
  <c r="F74" i="9"/>
  <c r="F79" i="9"/>
  <c r="F140" i="9"/>
  <c r="F111" i="9"/>
  <c r="F133" i="9"/>
  <c r="F113" i="9"/>
  <c r="F126" i="9"/>
  <c r="F110" i="9"/>
  <c r="F109" i="9"/>
  <c r="F137" i="9"/>
  <c r="F122" i="9"/>
  <c r="F142" i="9"/>
  <c r="J119" i="9"/>
  <c r="J141" i="9"/>
  <c r="J111" i="9"/>
  <c r="J108" i="9"/>
  <c r="J113" i="9"/>
  <c r="J79" i="9"/>
  <c r="J123" i="9"/>
  <c r="J135" i="9"/>
  <c r="J126" i="9"/>
  <c r="J137" i="9"/>
  <c r="J127" i="9"/>
  <c r="J57" i="9"/>
  <c r="F61" i="9"/>
  <c r="F66" i="9"/>
  <c r="F62" i="9"/>
  <c r="H56" i="9"/>
  <c r="H58" i="9"/>
  <c r="H88" i="9"/>
  <c r="H141" i="9"/>
  <c r="H87" i="9"/>
  <c r="H127" i="9"/>
  <c r="H107" i="9"/>
  <c r="F118" i="9"/>
  <c r="F138" i="9"/>
  <c r="F120" i="9"/>
  <c r="F95" i="9"/>
  <c r="F80" i="9"/>
  <c r="J81" i="9"/>
  <c r="J93" i="9"/>
  <c r="J95" i="9"/>
  <c r="J125" i="9"/>
  <c r="H59" i="9"/>
  <c r="J66" i="9"/>
  <c r="H103" i="9"/>
  <c r="H134" i="9"/>
  <c r="H76" i="9"/>
  <c r="H93" i="9"/>
  <c r="H92" i="9"/>
  <c r="H105" i="9"/>
  <c r="H80" i="9"/>
  <c r="H94" i="9"/>
  <c r="H142" i="9"/>
  <c r="H106" i="9"/>
  <c r="H121" i="9"/>
  <c r="H91" i="9"/>
  <c r="H74" i="9"/>
  <c r="H136" i="9"/>
  <c r="F117" i="9"/>
  <c r="F119" i="9"/>
  <c r="F125" i="9"/>
  <c r="F141" i="9"/>
  <c r="F107" i="9"/>
  <c r="F134" i="9"/>
  <c r="F112" i="9"/>
  <c r="F128" i="9"/>
  <c r="F85" i="9"/>
  <c r="F93" i="9"/>
  <c r="F127" i="9"/>
  <c r="F90" i="9"/>
  <c r="F136" i="9"/>
  <c r="F89" i="9"/>
  <c r="F105" i="9"/>
  <c r="J72" i="9"/>
  <c r="J85" i="9"/>
  <c r="J87" i="9"/>
  <c r="J140" i="9"/>
  <c r="J136" i="9"/>
  <c r="J131" i="9"/>
  <c r="J132" i="9"/>
  <c r="J90" i="9"/>
  <c r="J133" i="9"/>
  <c r="J128" i="9"/>
  <c r="J142" i="9"/>
  <c r="J65" i="9"/>
  <c r="J55" i="9"/>
  <c r="H61" i="9"/>
  <c r="F64" i="9"/>
  <c r="H66" i="9"/>
  <c r="F58" i="9"/>
  <c r="H140" i="9"/>
  <c r="H125" i="9"/>
  <c r="H122" i="9"/>
  <c r="H113" i="9"/>
  <c r="F124" i="9"/>
  <c r="F143" i="9"/>
  <c r="F121" i="9"/>
  <c r="F73" i="9"/>
  <c r="J102" i="9"/>
  <c r="J143" i="9"/>
  <c r="J112" i="9"/>
  <c r="J96" i="9"/>
  <c r="F60" i="9"/>
  <c r="F56" i="9"/>
  <c r="J98" i="9" l="1"/>
  <c r="J6" i="9" s="1"/>
  <c r="J144" i="9"/>
  <c r="J12" i="9" s="1"/>
  <c r="F98" i="9"/>
  <c r="F6" i="9" s="1"/>
  <c r="F144" i="9"/>
  <c r="F12" i="9" s="1"/>
  <c r="F82" i="9"/>
  <c r="F5" i="9" s="1"/>
  <c r="F129" i="9"/>
  <c r="F11" i="9" s="1"/>
  <c r="F114" i="9"/>
  <c r="F10" i="9" s="1"/>
  <c r="H144" i="9"/>
  <c r="H12" i="9" s="1"/>
  <c r="H98" i="9"/>
  <c r="H6" i="9" s="1"/>
  <c r="F67" i="9"/>
  <c r="F4" i="9" s="1"/>
  <c r="C77" i="3"/>
  <c r="F66" i="3"/>
  <c r="C35" i="3"/>
  <c r="D33" i="3"/>
  <c r="C81" i="3"/>
  <c r="H65" i="3"/>
  <c r="H64" i="3"/>
  <c r="H63" i="3"/>
  <c r="H62" i="3"/>
  <c r="H10" i="3"/>
  <c r="H12" i="3"/>
  <c r="G16" i="3"/>
  <c r="E20" i="3"/>
  <c r="H25" i="3"/>
  <c r="F31" i="3"/>
  <c r="F30" i="3"/>
  <c r="F29" i="3"/>
  <c r="F28" i="3"/>
  <c r="H49" i="3"/>
  <c r="H48" i="3"/>
  <c r="H47" i="3"/>
  <c r="H46" i="3"/>
  <c r="F10" i="3"/>
  <c r="F12" i="3"/>
  <c r="E14" i="3"/>
  <c r="G13" i="3"/>
  <c r="G12" i="3"/>
  <c r="G11" i="3"/>
  <c r="G10" i="3"/>
  <c r="G19" i="3"/>
  <c r="H24" i="3"/>
  <c r="E32" i="3"/>
  <c r="D78" i="3"/>
  <c r="D70" i="3"/>
  <c r="E43" i="3"/>
  <c r="G42" i="3"/>
  <c r="G41" i="3"/>
  <c r="G40" i="3"/>
  <c r="D79" i="3"/>
  <c r="H11" i="3"/>
  <c r="H13" i="3"/>
  <c r="G18" i="3"/>
  <c r="C83" i="3"/>
  <c r="F53" i="3"/>
  <c r="F54" i="3"/>
  <c r="F55" i="3"/>
  <c r="F22" i="3"/>
  <c r="F23" i="3"/>
  <c r="F24" i="3"/>
  <c r="G28" i="3"/>
  <c r="G29" i="3"/>
  <c r="G30" i="3"/>
  <c r="G31" i="3"/>
  <c r="F46" i="3"/>
  <c r="F47" i="3"/>
  <c r="F48" i="3"/>
  <c r="G53" i="3"/>
  <c r="G54" i="3"/>
  <c r="G55" i="3"/>
  <c r="G56" i="3"/>
  <c r="F62" i="3"/>
  <c r="F63" i="3"/>
  <c r="F64" i="3"/>
  <c r="F47" i="9" l="1"/>
  <c r="F46" i="9"/>
  <c r="F17" i="9"/>
  <c r="F49" i="9" s="1"/>
  <c r="F16" i="9"/>
  <c r="F19" i="9" s="1"/>
  <c r="H18" i="9"/>
  <c r="H21" i="9" s="1"/>
  <c r="F7" i="9"/>
  <c r="F18" i="9"/>
  <c r="F21" i="9" s="1"/>
  <c r="J7" i="9"/>
  <c r="H7" i="9"/>
  <c r="E83" i="3"/>
  <c r="E78" i="3"/>
  <c r="H42" i="3"/>
  <c r="H41" i="3"/>
  <c r="H40" i="3"/>
  <c r="H39" i="3"/>
  <c r="E79" i="3"/>
  <c r="H31" i="3"/>
  <c r="H29" i="3"/>
  <c r="H28" i="3"/>
  <c r="E70" i="3"/>
  <c r="D74" i="3"/>
  <c r="D77" i="3"/>
  <c r="G66" i="3"/>
  <c r="E33" i="3"/>
  <c r="D35" i="3"/>
  <c r="H30" i="3"/>
  <c r="C82" i="3"/>
  <c r="C80" i="3"/>
  <c r="D83" i="3"/>
  <c r="H19" i="3"/>
  <c r="H18" i="3"/>
  <c r="H17" i="3"/>
  <c r="H16" i="3"/>
  <c r="F20" i="9" l="1"/>
  <c r="F48" i="9"/>
  <c r="F13" i="9"/>
  <c r="J13" i="9"/>
  <c r="D80" i="3"/>
  <c r="E35" i="3"/>
  <c r="D82" i="3"/>
  <c r="E74" i="3"/>
  <c r="E93" i="3"/>
  <c r="E77" i="3"/>
  <c r="H66" i="3"/>
  <c r="G9" i="9"/>
  <c r="G15" i="9" s="1"/>
  <c r="H9" i="9"/>
  <c r="H15" i="9" s="1"/>
  <c r="I9" i="9"/>
  <c r="I15" i="9" s="1"/>
  <c r="J9" i="9"/>
  <c r="J15" i="9" s="1"/>
  <c r="F9" i="9"/>
  <c r="F15" i="9" s="1"/>
  <c r="E80" i="3" l="1"/>
  <c r="E82" i="3"/>
  <c r="I118" i="9"/>
  <c r="I36" i="9"/>
  <c r="I30" i="9"/>
  <c r="I91" i="9"/>
  <c r="I106" i="9"/>
  <c r="I107" i="9"/>
  <c r="I94" i="9"/>
  <c r="I120" i="9"/>
  <c r="I32" i="9"/>
  <c r="I74" i="9"/>
  <c r="I139" i="9"/>
  <c r="I41" i="9"/>
  <c r="I105" i="9"/>
  <c r="I89" i="9"/>
  <c r="I92" i="9"/>
  <c r="I125" i="9"/>
  <c r="I133" i="9"/>
  <c r="I113" i="9"/>
  <c r="I58" i="9"/>
  <c r="I54" i="9"/>
  <c r="I56" i="9"/>
  <c r="D40" i="9"/>
  <c r="D39" i="9"/>
  <c r="D34" i="9"/>
  <c r="D101" i="9"/>
  <c r="D137" i="9"/>
  <c r="D133" i="9"/>
  <c r="D141" i="9"/>
  <c r="D31" i="9"/>
  <c r="D107" i="9"/>
  <c r="D96" i="9"/>
  <c r="D75" i="9"/>
  <c r="D94" i="9"/>
  <c r="D92" i="9"/>
  <c r="D128" i="9"/>
  <c r="D79" i="9"/>
  <c r="D56" i="9"/>
  <c r="D64" i="9"/>
  <c r="E103" i="9"/>
  <c r="E119" i="9"/>
  <c r="E30" i="9"/>
  <c r="E39" i="9"/>
  <c r="E28" i="9"/>
  <c r="E73" i="9"/>
  <c r="E136" i="9"/>
  <c r="E110" i="9"/>
  <c r="E112" i="9"/>
  <c r="E85" i="9"/>
  <c r="E140" i="9"/>
  <c r="E106" i="9"/>
  <c r="E91" i="9"/>
  <c r="E142" i="9"/>
  <c r="E79" i="9"/>
  <c r="E90" i="9"/>
  <c r="E138" i="9"/>
  <c r="E58" i="9"/>
  <c r="E64" i="9"/>
  <c r="E60" i="9"/>
  <c r="G118" i="9"/>
  <c r="G36" i="9"/>
  <c r="G38" i="9"/>
  <c r="G32" i="9"/>
  <c r="G139" i="9"/>
  <c r="G81" i="9"/>
  <c r="G120" i="9"/>
  <c r="G110" i="9"/>
  <c r="G88" i="9"/>
  <c r="G107" i="9"/>
  <c r="G121" i="9"/>
  <c r="G128" i="9"/>
  <c r="G28" i="9"/>
  <c r="G79" i="9"/>
  <c r="G134" i="9"/>
  <c r="G31" i="9"/>
  <c r="G106" i="9"/>
  <c r="G60" i="9"/>
  <c r="G65" i="9"/>
  <c r="I33" i="9"/>
  <c r="I35" i="9"/>
  <c r="I42" i="9"/>
  <c r="I88" i="9"/>
  <c r="I77" i="9"/>
  <c r="I116" i="9"/>
  <c r="I66" i="9"/>
  <c r="D28" i="9"/>
  <c r="D32" i="9"/>
  <c r="D69" i="9"/>
  <c r="D87" i="9"/>
  <c r="D139" i="9"/>
  <c r="D54" i="9"/>
  <c r="E31" i="9"/>
  <c r="E41" i="9"/>
  <c r="E43" i="9"/>
  <c r="E80" i="9"/>
  <c r="E141" i="9"/>
  <c r="E65" i="9"/>
  <c r="G30" i="9"/>
  <c r="G93" i="9"/>
  <c r="G101" i="9"/>
  <c r="G116" i="9"/>
  <c r="G127" i="9"/>
  <c r="G57" i="9"/>
  <c r="I119" i="9"/>
  <c r="I40" i="9"/>
  <c r="I34" i="9"/>
  <c r="I101" i="9"/>
  <c r="I140" i="9"/>
  <c r="I31" i="9"/>
  <c r="I111" i="9"/>
  <c r="I69" i="9"/>
  <c r="I80" i="9"/>
  <c r="I93" i="9"/>
  <c r="I90" i="9"/>
  <c r="I28" i="9"/>
  <c r="I73" i="9"/>
  <c r="I126" i="9"/>
  <c r="I76" i="9"/>
  <c r="I137" i="9"/>
  <c r="I124" i="9"/>
  <c r="I128" i="9"/>
  <c r="I65" i="9"/>
  <c r="I62" i="9"/>
  <c r="D104" i="9"/>
  <c r="D36" i="9"/>
  <c r="D30" i="9"/>
  <c r="D42" i="9"/>
  <c r="D113" i="9"/>
  <c r="D122" i="9"/>
  <c r="D93" i="9"/>
  <c r="D85" i="9"/>
  <c r="D80" i="9"/>
  <c r="D134" i="9"/>
  <c r="D106" i="9"/>
  <c r="D74" i="9"/>
  <c r="D116" i="9"/>
  <c r="D110" i="9"/>
  <c r="D95" i="9"/>
  <c r="D81" i="9"/>
  <c r="D60" i="9"/>
  <c r="D59" i="9"/>
  <c r="E104" i="9"/>
  <c r="E72" i="9"/>
  <c r="E38" i="9"/>
  <c r="E35" i="9"/>
  <c r="E133" i="9"/>
  <c r="E29" i="9"/>
  <c r="E134" i="9"/>
  <c r="E93" i="9"/>
  <c r="E127" i="9"/>
  <c r="E125" i="9"/>
  <c r="E121" i="9"/>
  <c r="E69" i="9"/>
  <c r="E75" i="9"/>
  <c r="E107" i="9"/>
  <c r="E111" i="9"/>
  <c r="E126" i="9"/>
  <c r="E81" i="9"/>
  <c r="E56" i="9"/>
  <c r="E66" i="9"/>
  <c r="G104" i="9"/>
  <c r="G71" i="9"/>
  <c r="G39" i="9"/>
  <c r="G43" i="9"/>
  <c r="G35" i="9"/>
  <c r="G41" i="9"/>
  <c r="G85" i="9"/>
  <c r="G108" i="9"/>
  <c r="G136" i="9"/>
  <c r="G141" i="9"/>
  <c r="G95" i="9"/>
  <c r="G138" i="9"/>
  <c r="G90" i="9"/>
  <c r="G29" i="9"/>
  <c r="G74" i="9"/>
  <c r="G143" i="9"/>
  <c r="G122" i="9"/>
  <c r="G125" i="9"/>
  <c r="G59" i="9"/>
  <c r="G66" i="9"/>
  <c r="G54" i="9"/>
  <c r="I103" i="9"/>
  <c r="I134" i="9"/>
  <c r="I29" i="9"/>
  <c r="I135" i="9"/>
  <c r="I87" i="9"/>
  <c r="I109" i="9"/>
  <c r="I59" i="9"/>
  <c r="D72" i="9"/>
  <c r="D143" i="9"/>
  <c r="D91" i="9"/>
  <c r="D41" i="9"/>
  <c r="D126" i="9"/>
  <c r="D66" i="9"/>
  <c r="E36" i="9"/>
  <c r="E34" i="9"/>
  <c r="E116" i="9"/>
  <c r="E113" i="9"/>
  <c r="E135" i="9"/>
  <c r="E137" i="9"/>
  <c r="E59" i="9"/>
  <c r="G72" i="9"/>
  <c r="G69" i="9"/>
  <c r="G113" i="9"/>
  <c r="G105" i="9"/>
  <c r="G135" i="9"/>
  <c r="G96" i="9"/>
  <c r="I104" i="9"/>
  <c r="I71" i="9"/>
  <c r="I39" i="9"/>
  <c r="I37" i="9"/>
  <c r="I79" i="9"/>
  <c r="I112" i="9"/>
  <c r="I122" i="9"/>
  <c r="I143" i="9"/>
  <c r="I38" i="9"/>
  <c r="I110" i="9"/>
  <c r="I123" i="9"/>
  <c r="I131" i="9"/>
  <c r="I95" i="9"/>
  <c r="I96" i="9"/>
  <c r="I85" i="9"/>
  <c r="I138" i="9"/>
  <c r="I81" i="9"/>
  <c r="I141" i="9"/>
  <c r="I64" i="9"/>
  <c r="I57" i="9"/>
  <c r="I61" i="9"/>
  <c r="D119" i="9"/>
  <c r="D33" i="9"/>
  <c r="D43" i="9"/>
  <c r="D35" i="9"/>
  <c r="D88" i="9"/>
  <c r="D131" i="9"/>
  <c r="D138" i="9"/>
  <c r="D140" i="9"/>
  <c r="D112" i="9"/>
  <c r="D111" i="9"/>
  <c r="D127" i="9"/>
  <c r="D125" i="9"/>
  <c r="D135" i="9"/>
  <c r="D89" i="9"/>
  <c r="D142" i="9"/>
  <c r="D71" i="9"/>
  <c r="D57" i="9"/>
  <c r="D65" i="9"/>
  <c r="E71" i="9"/>
  <c r="E40" i="9"/>
  <c r="E32" i="9"/>
  <c r="E33" i="9"/>
  <c r="E131" i="9"/>
  <c r="E42" i="9"/>
  <c r="E87" i="9"/>
  <c r="E92" i="9"/>
  <c r="E128" i="9"/>
  <c r="E139" i="9"/>
  <c r="E37" i="9"/>
  <c r="E74" i="9"/>
  <c r="E89" i="9"/>
  <c r="E101" i="9"/>
  <c r="E105" i="9"/>
  <c r="E95" i="9"/>
  <c r="E143" i="9"/>
  <c r="E57" i="9"/>
  <c r="E54" i="9"/>
  <c r="G119" i="9"/>
  <c r="G40" i="9"/>
  <c r="G33" i="9"/>
  <c r="G42" i="9"/>
  <c r="G142" i="9"/>
  <c r="G112" i="9"/>
  <c r="G94" i="9"/>
  <c r="G89" i="9"/>
  <c r="G73" i="9"/>
  <c r="G140" i="9"/>
  <c r="G111" i="9"/>
  <c r="G133" i="9"/>
  <c r="G92" i="9"/>
  <c r="G126" i="9"/>
  <c r="G131" i="9"/>
  <c r="G137" i="9"/>
  <c r="G87" i="9"/>
  <c r="G75" i="9"/>
  <c r="G61" i="9"/>
  <c r="G64" i="9"/>
  <c r="G56" i="9"/>
  <c r="I72" i="9"/>
  <c r="I43" i="9"/>
  <c r="I127" i="9"/>
  <c r="I136" i="9"/>
  <c r="I108" i="9"/>
  <c r="I121" i="9"/>
  <c r="I142" i="9"/>
  <c r="D38" i="9"/>
  <c r="D37" i="9"/>
  <c r="D90" i="9"/>
  <c r="D121" i="9"/>
  <c r="D29" i="9"/>
  <c r="D136" i="9"/>
  <c r="E118" i="9"/>
  <c r="E120" i="9"/>
  <c r="E122" i="9"/>
  <c r="E96" i="9"/>
  <c r="E94" i="9"/>
  <c r="E88" i="9"/>
  <c r="G103" i="9"/>
  <c r="G34" i="9"/>
  <c r="G37" i="9"/>
  <c r="G91" i="9"/>
  <c r="G76" i="9"/>
  <c r="G80" i="9"/>
  <c r="G123" i="9"/>
  <c r="G58" i="9"/>
  <c r="D58" i="9" l="1"/>
  <c r="D105" i="9"/>
  <c r="D73" i="9"/>
  <c r="D120" i="9"/>
  <c r="D70" i="9"/>
  <c r="D102" i="9"/>
  <c r="D86" i="9"/>
  <c r="D117" i="9"/>
  <c r="D132" i="9"/>
  <c r="D144" i="9" l="1"/>
  <c r="D12" i="9" s="1"/>
  <c r="D98" i="9"/>
  <c r="D6" i="9" s="1"/>
  <c r="D18" i="9" s="1"/>
  <c r="E86" i="9"/>
  <c r="D55" i="9"/>
  <c r="D7" i="9" l="1"/>
  <c r="D21" i="9"/>
  <c r="E98" i="9"/>
  <c r="E6" i="9" s="1"/>
  <c r="D108" i="9"/>
  <c r="E7" i="9" l="1"/>
  <c r="E108" i="9"/>
  <c r="D76" i="9"/>
  <c r="E76" i="9" l="1"/>
  <c r="D62" i="9"/>
  <c r="D123" i="9"/>
  <c r="E62" i="9" l="1"/>
  <c r="E123" i="9"/>
  <c r="D109" i="9"/>
  <c r="I117" i="9"/>
  <c r="I129" i="9" l="1"/>
  <c r="I11" i="9" s="1"/>
  <c r="D114" i="9"/>
  <c r="D10" i="9" s="1"/>
  <c r="D13" i="9" s="1"/>
  <c r="E109" i="9"/>
  <c r="G117" i="9"/>
  <c r="G124" i="9"/>
  <c r="H124" i="9" l="1"/>
  <c r="G129" i="9"/>
  <c r="G11" i="9" s="1"/>
  <c r="H117" i="9"/>
  <c r="D61" i="9"/>
  <c r="H129" i="9" l="1"/>
  <c r="H11" i="9" s="1"/>
  <c r="D67" i="9"/>
  <c r="D4" i="9" s="1"/>
  <c r="D16" i="9" s="1"/>
  <c r="D19" i="9" s="1"/>
  <c r="E61" i="9"/>
  <c r="D124" i="9"/>
  <c r="I102" i="9"/>
  <c r="I114" i="9" l="1"/>
  <c r="I10" i="9" s="1"/>
  <c r="I47" i="9" s="1"/>
  <c r="D129" i="9"/>
  <c r="D11" i="9" s="1"/>
  <c r="D47" i="9" s="1"/>
  <c r="E124" i="9"/>
  <c r="D77" i="9"/>
  <c r="D82" i="9" l="1"/>
  <c r="D5" i="9" s="1"/>
  <c r="E77" i="9"/>
  <c r="G77" i="9"/>
  <c r="D17" i="9" l="1"/>
  <c r="D49" i="9" s="1"/>
  <c r="D46" i="9"/>
  <c r="H77" i="9"/>
  <c r="G62" i="9"/>
  <c r="D20" i="9" l="1"/>
  <c r="D48" i="9"/>
  <c r="H62" i="9"/>
  <c r="I86" i="9"/>
  <c r="G109" i="9"/>
  <c r="I55" i="9"/>
  <c r="H109" i="9" l="1"/>
  <c r="I98" i="9"/>
  <c r="I6" i="9" s="1"/>
  <c r="I7" i="9" s="1"/>
  <c r="I67" i="9"/>
  <c r="I4" i="9" s="1"/>
  <c r="I16" i="9" s="1"/>
  <c r="I19" i="9" s="1"/>
  <c r="G86" i="9"/>
  <c r="G132" i="9"/>
  <c r="G98" i="9" l="1"/>
  <c r="G6" i="9" s="1"/>
  <c r="G7" i="9" s="1"/>
  <c r="G144" i="9"/>
  <c r="G12" i="9" s="1"/>
  <c r="E132" i="9"/>
  <c r="G18" i="9" l="1"/>
  <c r="G21" i="9" s="1"/>
  <c r="E144" i="9"/>
  <c r="E12" i="9" s="1"/>
  <c r="E18" i="9" s="1"/>
  <c r="E21" i="9" s="1"/>
  <c r="E102" i="9"/>
  <c r="E114" i="9" l="1"/>
  <c r="E10" i="9" s="1"/>
  <c r="E13" i="9" s="1"/>
  <c r="I70" i="9"/>
  <c r="E117" i="9"/>
  <c r="I82" i="9" l="1"/>
  <c r="I5" i="9" s="1"/>
  <c r="I46" i="9" s="1"/>
  <c r="E129" i="9"/>
  <c r="E11" i="9" s="1"/>
  <c r="E47" i="9" s="1"/>
  <c r="G70" i="9"/>
  <c r="I17" i="9" l="1"/>
  <c r="I49" i="9" s="1"/>
  <c r="I20" i="9"/>
  <c r="G82" i="9"/>
  <c r="G5" i="9" s="1"/>
  <c r="H70" i="9"/>
  <c r="H82" i="9" s="1"/>
  <c r="H5" i="9" s="1"/>
  <c r="E70" i="9"/>
  <c r="I48" i="9" l="1"/>
  <c r="H17" i="9"/>
  <c r="H49" i="9" s="1"/>
  <c r="G17" i="9"/>
  <c r="G49" i="9" s="1"/>
  <c r="E82" i="9"/>
  <c r="E5" i="9" s="1"/>
  <c r="G102" i="9"/>
  <c r="G20" i="9" l="1"/>
  <c r="H20" i="9"/>
  <c r="E17" i="9"/>
  <c r="E49" i="9" s="1"/>
  <c r="G114" i="9"/>
  <c r="G10" i="9" s="1"/>
  <c r="H102" i="9"/>
  <c r="H114" i="9" s="1"/>
  <c r="H10" i="9" s="1"/>
  <c r="E55" i="9"/>
  <c r="E20" i="9" l="1"/>
  <c r="H13" i="9"/>
  <c r="H47" i="9"/>
  <c r="G13" i="9"/>
  <c r="G47" i="9"/>
  <c r="E67" i="9"/>
  <c r="E4" i="9" s="1"/>
  <c r="G55" i="9"/>
  <c r="E16" i="9" l="1"/>
  <c r="E46" i="9"/>
  <c r="G67" i="9"/>
  <c r="G4" i="9" s="1"/>
  <c r="H55" i="9"/>
  <c r="H67" i="9" s="1"/>
  <c r="H4" i="9" s="1"/>
  <c r="I132" i="9"/>
  <c r="E19" i="9" l="1"/>
  <c r="E48" i="9"/>
  <c r="G16" i="9"/>
  <c r="G46" i="9"/>
  <c r="H16" i="9"/>
  <c r="H46" i="9"/>
  <c r="I144" i="9"/>
  <c r="I12" i="9" s="1"/>
  <c r="G19" i="9" l="1"/>
  <c r="G48" i="9"/>
  <c r="H19" i="9"/>
  <c r="H48" i="9"/>
  <c r="I18" i="9"/>
  <c r="I21" i="9" s="1"/>
  <c r="I13" i="9"/>
</calcChain>
</file>

<file path=xl/sharedStrings.xml><?xml version="1.0" encoding="utf-8"?>
<sst xmlns="http://schemas.openxmlformats.org/spreadsheetml/2006/main" count="16592" uniqueCount="1016">
  <si>
    <t>Dog</t>
  </si>
  <si>
    <t>Cat</t>
  </si>
  <si>
    <t>Total</t>
  </si>
  <si>
    <t>A</t>
  </si>
  <si>
    <t>INTAKE (Live Dogs &amp; Cats Only)</t>
  </si>
  <si>
    <t>From the Public</t>
  </si>
  <si>
    <t>Healthy</t>
  </si>
  <si>
    <t xml:space="preserve">Treatable – Rehabilitatable </t>
  </si>
  <si>
    <t xml:space="preserve">Treatable – Manageable </t>
  </si>
  <si>
    <t>Unhealthy &amp; Untreatable</t>
  </si>
  <si>
    <t>B</t>
  </si>
  <si>
    <t>Subtotal Intake from the Public</t>
  </si>
  <si>
    <t>C</t>
  </si>
  <si>
    <t>Subtotal Intake from Incoming Transfers from Orgs within Community/Coalition</t>
  </si>
  <si>
    <t>D</t>
  </si>
  <si>
    <t>Subtotal Intake from Incoming Transfers from Orgs outside Community/Coalition</t>
  </si>
  <si>
    <t>From Owners/Guardians Requesting Euthanasia</t>
  </si>
  <si>
    <t>E</t>
  </si>
  <si>
    <t>Subtotal Intake from Owners/Guardians Requesting Euthanasia</t>
  </si>
  <si>
    <t>F</t>
  </si>
  <si>
    <t>G</t>
  </si>
  <si>
    <t xml:space="preserve">Owner/Guardian Requested Euthanasia (Unhealthy &amp; Untreatable Only) </t>
  </si>
  <si>
    <t>H</t>
  </si>
  <si>
    <r>
      <t xml:space="preserve">ADJUSTED TOTAL INTAKE  </t>
    </r>
    <r>
      <rPr>
        <sz val="9"/>
        <rFont val="Times New Roman"/>
        <family val="1"/>
      </rPr>
      <t>[F minus G]</t>
    </r>
  </si>
  <si>
    <r>
      <t xml:space="preserve">ADOPTIONS </t>
    </r>
    <r>
      <rPr>
        <sz val="9"/>
        <rFont val="Times New Roman"/>
        <family val="1"/>
      </rPr>
      <t>(only dogs and cats adopted by the public)</t>
    </r>
  </si>
  <si>
    <t>I</t>
  </si>
  <si>
    <t>TOTAL ADOPTIONS</t>
  </si>
  <si>
    <t>J</t>
  </si>
  <si>
    <r>
      <t xml:space="preserve">TOTAL OUTGOING TRANSFERS </t>
    </r>
    <r>
      <rPr>
        <b/>
        <i/>
        <sz val="9"/>
        <rFont val="Times New Roman"/>
        <family val="1"/>
      </rPr>
      <t>to Orgs within Community/Coalition</t>
    </r>
  </si>
  <si>
    <t>K</t>
  </si>
  <si>
    <r>
      <t xml:space="preserve">TOTAL OUTGOING TRANSFERS </t>
    </r>
    <r>
      <rPr>
        <b/>
        <i/>
        <sz val="9"/>
        <rFont val="Times New Roman"/>
        <family val="1"/>
      </rPr>
      <t>to Orgs outside Community/Coalition</t>
    </r>
  </si>
  <si>
    <t>RETURN TO OWNER/GUARDIAN</t>
  </si>
  <si>
    <t xml:space="preserve">DOGS &amp; CATS EUTHANIZED  </t>
  </si>
  <si>
    <t>M</t>
  </si>
  <si>
    <r>
      <t xml:space="preserve">Healthy     </t>
    </r>
    <r>
      <rPr>
        <i/>
        <sz val="9"/>
        <rFont val="Times New Roman"/>
        <family val="1"/>
      </rPr>
      <t>(Includes Owner/Guardian Requested Euthanasia)</t>
    </r>
  </si>
  <si>
    <t>N</t>
  </si>
  <si>
    <r>
      <t xml:space="preserve">Treatable </t>
    </r>
    <r>
      <rPr>
        <sz val="9"/>
        <color indexed="8"/>
        <rFont val="Times New Roman"/>
        <family val="1"/>
      </rPr>
      <t xml:space="preserve">– </t>
    </r>
    <r>
      <rPr>
        <sz val="9"/>
        <rFont val="Times New Roman"/>
        <family val="1"/>
      </rPr>
      <t xml:space="preserve">Rehabilitatable   </t>
    </r>
    <r>
      <rPr>
        <i/>
        <sz val="9"/>
        <rFont val="Times New Roman"/>
        <family val="1"/>
      </rPr>
      <t>(Includes Owner/Guardian Requested Euthanasia)</t>
    </r>
  </si>
  <si>
    <t>O</t>
  </si>
  <si>
    <r>
      <t xml:space="preserve">Treatable </t>
    </r>
    <r>
      <rPr>
        <sz val="9"/>
        <color indexed="8"/>
        <rFont val="Times New Roman"/>
        <family val="1"/>
      </rPr>
      <t xml:space="preserve">– </t>
    </r>
    <r>
      <rPr>
        <sz val="9"/>
        <rFont val="Times New Roman"/>
        <family val="1"/>
      </rPr>
      <t xml:space="preserve">Manageable   </t>
    </r>
    <r>
      <rPr>
        <i/>
        <sz val="9"/>
        <rFont val="Times New Roman"/>
        <family val="1"/>
      </rPr>
      <t>(Includes Owner/Guardian Requested Euthanasia)</t>
    </r>
  </si>
  <si>
    <t>P</t>
  </si>
  <si>
    <r>
      <t xml:space="preserve">Unhealthy &amp; Untreatable  </t>
    </r>
    <r>
      <rPr>
        <i/>
        <sz val="9"/>
        <rFont val="Times New Roman"/>
        <family val="1"/>
      </rPr>
      <t xml:space="preserve">(Includes Owner/Guardian Requested Euthanasia) </t>
    </r>
  </si>
  <si>
    <t>Q</t>
  </si>
  <si>
    <t>R</t>
  </si>
  <si>
    <t>S</t>
  </si>
  <si>
    <t>ADJUSTED TOTAL EUTHANASIA  [Q minus R]</t>
  </si>
  <si>
    <t>T</t>
  </si>
  <si>
    <r>
      <t xml:space="preserve">SUBTOTAL  OUTCOMES   [I + J + K + L + S]  </t>
    </r>
    <r>
      <rPr>
        <i/>
        <sz val="9"/>
        <rFont val="Times New Roman"/>
        <family val="1"/>
      </rPr>
      <t xml:space="preserve">Excludes Owner/Guardian Requested Euthanasia (Unhealthy &amp; Untreatable Only)  </t>
    </r>
  </si>
  <si>
    <t>U</t>
  </si>
  <si>
    <t>DIED OR LOST IN SHELTER/CARE</t>
  </si>
  <si>
    <t>V</t>
  </si>
  <si>
    <r>
      <t xml:space="preserve">TOTAL OUTCOMES   [T + U]   </t>
    </r>
    <r>
      <rPr>
        <i/>
        <sz val="9"/>
        <rFont val="Times New Roman"/>
        <family val="1"/>
      </rPr>
      <t xml:space="preserve">Excludes Owner/Guardian Requested Euthanasia (Unhealthy &amp; Untreatable Only)  </t>
    </r>
  </si>
  <si>
    <t>W</t>
  </si>
  <si>
    <r>
      <t>I agree that in completing this form, we have used the Maddie's Fund definitions of “Healthy,” “Treatable - Manageable,” “Treatable - Rehabilitatable,” and “Unhealthy &amp; Untreatable” as set forth in the attached document titled, “Maddie’s Fund</t>
    </r>
    <r>
      <rPr>
        <b/>
        <vertAlign val="superscript"/>
        <sz val="12"/>
        <rFont val="Times New Roman"/>
        <family val="1"/>
      </rPr>
      <t>®</t>
    </r>
    <r>
      <rPr>
        <b/>
        <sz val="12"/>
        <rFont val="Times New Roman"/>
        <family val="1"/>
      </rPr>
      <t xml:space="preserve"> Categorizations/Definitions of Shelter Animals.”</t>
    </r>
  </si>
  <si>
    <r>
      <t>Signature:</t>
    </r>
    <r>
      <rPr>
        <sz val="12"/>
        <rFont val="Times New Roman"/>
        <family val="1"/>
      </rPr>
      <t xml:space="preserve"> ______________________________________         </t>
    </r>
    <r>
      <rPr>
        <b/>
        <sz val="12"/>
        <rFont val="Times New Roman"/>
        <family val="1"/>
      </rPr>
      <t>Date:</t>
    </r>
    <r>
      <rPr>
        <sz val="12"/>
        <rFont val="Times New Roman"/>
        <family val="1"/>
      </rPr>
      <t xml:space="preserve"> _____________________</t>
    </r>
  </si>
  <si>
    <r>
      <t>Total Intake</t>
    </r>
    <r>
      <rPr>
        <sz val="10"/>
        <rFont val="Times New Roman"/>
        <family val="1"/>
      </rPr>
      <t xml:space="preserve">    [B + C + D + E]</t>
    </r>
  </si>
  <si>
    <r>
      <t>Total Euthanasia</t>
    </r>
    <r>
      <rPr>
        <sz val="10"/>
        <rFont val="Times New Roman"/>
        <family val="1"/>
      </rPr>
      <t xml:space="preserve">    [M + N + O + P]</t>
    </r>
  </si>
  <si>
    <t>In a perfect world, the Ending Count is equal to the Beginning Count (A) plus Total Intake (F) minus all Outcomes (R+V).  -------&gt;</t>
  </si>
  <si>
    <t>If your reported Ending Count does not match these numbers, please go back through your data and be sure you didn't miss something (i.e., animals in foster, adoptions, transfers, etc.).  If all animals have been accounted for and the reported Ending Count is different, please indicate in the comment section.</t>
  </si>
  <si>
    <t>Incoming Transfers from Organizations within Community/Coalition (specify orgs)</t>
  </si>
  <si>
    <t>Incoming Transfers from Organizations outside Community/Coalition (specify orgs)</t>
  </si>
  <si>
    <r>
      <t xml:space="preserve">OUTGOING TRANSFERS </t>
    </r>
    <r>
      <rPr>
        <i/>
        <sz val="9"/>
        <rFont val="Times New Roman"/>
        <family val="1"/>
      </rPr>
      <t>to Organizations within Community/Coalition (specify orgs)</t>
    </r>
  </si>
  <si>
    <r>
      <t xml:space="preserve">OUTGOING TRANSFERS </t>
    </r>
    <r>
      <rPr>
        <i/>
        <sz val="9"/>
        <rFont val="Times New Roman"/>
        <family val="1"/>
      </rPr>
      <t>to Organizations outside Community/Coalition (specify orgs)</t>
    </r>
  </si>
  <si>
    <r>
      <rPr>
        <b/>
        <sz val="12"/>
        <rFont val="Times New Roman"/>
        <family val="1"/>
      </rPr>
      <t>COMMENTS:</t>
    </r>
    <r>
      <rPr>
        <sz val="12"/>
        <rFont val="Times New Roman"/>
        <family val="1"/>
      </rPr>
      <t xml:space="preserve"> </t>
    </r>
  </si>
  <si>
    <t>BEGINNING SHELTER COUNT</t>
  </si>
  <si>
    <t xml:space="preserve">ENDING SHELTER COUNT </t>
  </si>
  <si>
    <t xml:space="preserve">Total Live Release Rate:                        Dogs:  </t>
  </si>
  <si>
    <t xml:space="preserve">Cats: </t>
  </si>
  <si>
    <t>LLR</t>
  </si>
  <si>
    <t>MLLR</t>
  </si>
  <si>
    <t>% cat deaths</t>
  </si>
  <si>
    <t>RTO</t>
  </si>
  <si>
    <t>RETURN TO HABITAT</t>
  </si>
  <si>
    <t>L (1)</t>
  </si>
  <si>
    <t>L (2)</t>
  </si>
  <si>
    <t>population</t>
  </si>
  <si>
    <t>cats in</t>
  </si>
  <si>
    <t>cats euthanized</t>
  </si>
  <si>
    <t>cats s/n</t>
  </si>
  <si>
    <t>s/n / 1000</t>
  </si>
  <si>
    <t>dogs in</t>
  </si>
  <si>
    <t>dogs euthanized</t>
  </si>
  <si>
    <t>dogs s/n</t>
  </si>
  <si>
    <t>intake  per 1000</t>
  </si>
  <si>
    <t>deaths per 1000</t>
  </si>
  <si>
    <t>s/n per 1000</t>
  </si>
  <si>
    <t>intake</t>
  </si>
  <si>
    <t>deaths</t>
  </si>
  <si>
    <t xml:space="preserve">s/n  </t>
  </si>
  <si>
    <t>intake change</t>
  </si>
  <si>
    <t>% transferred in</t>
  </si>
  <si>
    <t xml:space="preserve">NAME OF ORGANIZATION: </t>
  </si>
  <si>
    <t>percentage in each health</t>
  </si>
  <si>
    <t xml:space="preserve">DATE OF REPORT:  </t>
  </si>
  <si>
    <t>category</t>
  </si>
  <si>
    <t>Animals spayed or neutered</t>
  </si>
  <si>
    <t>save rate</t>
  </si>
  <si>
    <t>total</t>
  </si>
  <si>
    <t>cats s/ned</t>
  </si>
  <si>
    <t>dogs s/ned</t>
  </si>
  <si>
    <t>January 2008 - December 2008</t>
  </si>
  <si>
    <t>peak CLKI</t>
  </si>
  <si>
    <t>ave CLKI</t>
  </si>
  <si>
    <t>a</t>
  </si>
  <si>
    <t>shelter 12</t>
  </si>
  <si>
    <t>cat</t>
  </si>
  <si>
    <t>dog</t>
  </si>
  <si>
    <t>all</t>
  </si>
  <si>
    <t>Denver Metro Community Summary</t>
  </si>
  <si>
    <t>January 2007 - December 2007</t>
  </si>
  <si>
    <t>MDSA</t>
  </si>
  <si>
    <t>Year End 2012</t>
  </si>
  <si>
    <t>Denver Metro Shelter Alliance Summary</t>
  </si>
  <si>
    <t>Population definition and source info</t>
  </si>
  <si>
    <t>Population, 2012 estimate</t>
  </si>
  <si>
    <t>Population, 2010 (April 1) estimates base</t>
  </si>
  <si>
    <t>Population, percent change, April 1, 2010 to July 1 definition and source info</t>
  </si>
  <si>
    <t>Population, percent change, April 1, 2010 to July 1, 2012</t>
  </si>
  <si>
    <t>Population, 2010</t>
  </si>
  <si>
    <t>Denver</t>
  </si>
  <si>
    <t>Colorado</t>
  </si>
  <si>
    <t>http://www.ddfl.org/about-us/life-saving-statistics</t>
  </si>
  <si>
    <t>http://www.mdsalliance.org/</t>
  </si>
  <si>
    <t>http://www.asilomaraccords.org/participating_organizations.html</t>
  </si>
  <si>
    <t>http://www.angelswithpaws.net/maddies_fund/</t>
  </si>
  <si>
    <t>http://www.co.adams.co.us/index.aspx?NID=337</t>
  </si>
  <si>
    <t>Shelter:</t>
  </si>
  <si>
    <t>Mission:   OA or NK</t>
  </si>
  <si>
    <t xml:space="preserve">County/NP:       </t>
  </si>
  <si>
    <t>Stats Links:</t>
  </si>
  <si>
    <t>Adams County Animal Shelter (NE Denver)</t>
  </si>
  <si>
    <t>OA</t>
  </si>
  <si>
    <t>Aurora Animal Shelter (SE Denver)</t>
  </si>
  <si>
    <t>https://www.auroragov.org/LivingHere/PetsLivestockandWildlife/AsilomarAccordsandDefinitions/index.htm</t>
  </si>
  <si>
    <t>Denver Municipal Animal Shelter</t>
  </si>
  <si>
    <t>http://www.denvergov.org/DenverAnimalShelter/AdoptionRatesandStatistics/tabid/434813/Default.aspx</t>
  </si>
  <si>
    <t>Denver Dumb Friends League</t>
  </si>
  <si>
    <t>NP</t>
  </si>
  <si>
    <t>Foothills Animal Shelter (West DVR/Jefferson Co)</t>
  </si>
  <si>
    <t>C/NP</t>
  </si>
  <si>
    <t>http://foothillsanimalshelter.org/about/about-foothills-animal-shelter/</t>
  </si>
  <si>
    <t>Humane Society of South Platte (South Denver)</t>
  </si>
  <si>
    <t>OA/NK*</t>
  </si>
  <si>
    <t>http://hsspv.org/about/statistics/</t>
  </si>
  <si>
    <t>Boulder Valley Humane Society</t>
  </si>
  <si>
    <t>http://www.boulderhumane.org/about-us/asilomar-statistics</t>
  </si>
  <si>
    <t>Longmont Humane Society</t>
  </si>
  <si>
    <t>?</t>
  </si>
  <si>
    <t>https://www.longmonthumane.org/?q=asilomar-accords</t>
  </si>
  <si>
    <t>Cat Care Society</t>
  </si>
  <si>
    <t>NK</t>
  </si>
  <si>
    <t>http://www.catcaresociety.org/shelter-statistics.html</t>
  </si>
  <si>
    <t>Angels with Paws</t>
  </si>
  <si>
    <t>MaxFund</t>
  </si>
  <si>
    <t>http://www.maxfund.org/about-us/</t>
  </si>
  <si>
    <t>Rocky Mountain Feline Rescue</t>
  </si>
  <si>
    <t>No stats found? http://www.rmfr-colorado.org/index.html</t>
  </si>
  <si>
    <t>Intermountain Humane</t>
  </si>
  <si>
    <t>No stats found? http://www.imhs.org/</t>
  </si>
  <si>
    <t>January 2009 - December 2009</t>
  </si>
  <si>
    <r>
      <t xml:space="preserve">COMMENTS: </t>
    </r>
    <r>
      <rPr>
        <sz val="8"/>
        <color rgb="FF000000"/>
        <rFont val="Times New Roman Bold"/>
      </rPr>
      <t>Organizations Denver Dumb Friends League got animals from:</t>
    </r>
    <r>
      <rPr>
        <sz val="8"/>
        <color rgb="FF000000"/>
        <rFont val="Times New Roman"/>
        <family val="1"/>
      </rPr>
      <t xml:space="preserve"> Denver Animal Control, Aurora Animal Shelter, Longmont Humane Society,</t>
    </r>
  </si>
  <si>
    <t>Humane Society of Pagosa Springs, Mesa County Animal Services, Lander Pet Connection, Boulder Valley Humane Society, Warlick K9, Parker Animal Control, Under My</t>
  </si>
  <si>
    <t>Wing, Stray Hearts Taos Animal Shelter, Syracuse Animal Control, Garden City Animal Control, Weld County Humane Society, Jefferson County Humane Society, Fort</t>
  </si>
  <si>
    <t>Morgan Animal Shelter, Valley Humane, Espanola Valley Humane Society, Santa Fe Humane Society, Humane Society of the Pikes Peak Region, Valencia County Animal</t>
  </si>
  <si>
    <t>Control, Albuquerque Animal Care Center, Northwest Kansas Animal Shelter, Colorado Humane Society, Humane Society of Cherokee County, Tulsa Animal Shelter, Aztec</t>
  </si>
  <si>
    <t>Animal Shelter, Raton Humane Society, Helping Hands Humane Society, Great Plains Angels for Animals, Hutchinson Animal Shelter, Larimer County Humane Society,</t>
  </si>
  <si>
    <t>PACFA, North Platte City Animal Shelter, HSUS, Animal Services Center of the Mesilla Valley, Arapahoe County Animal Control, Pryor Animal Shelter, Washington</t>
  </si>
  <si>
    <t>County SPCA, Friends of Pets, National Mill Dog Rescue, Brush Animal Shelter, Intermountain Humane Society, Animal Humane New Mexico, Pontotoc County Animal</t>
  </si>
  <si>
    <t>Welfare Society, Rivderton Animal Shelter, Cheyenne Animal Shelter, Colorado Animal Rescue, Ward-Wiseman Animal Haven, Centennial Animal Control, Wagoner</t>
  </si>
  <si>
    <t>Animal Guardian Society, Park County Animal Control, SPCA of Los Angeles, Alley Cat Alliance, Greenwood Village Animal Control, All Breed Rescue Network.</t>
  </si>
  <si>
    <r>
      <t>Orgnanizations Denver Dumb Friends League transferred animals to:</t>
    </r>
    <r>
      <rPr>
        <sz val="8"/>
        <color rgb="FF000000"/>
        <rFont val="Times New Roman"/>
        <family val="1"/>
      </rPr>
      <t xml:space="preserve"> Aurora Animal Shelter, Denver Animal Control, Cat Care Society, Longmont Humane Society,</t>
    </r>
  </si>
  <si>
    <r>
      <t xml:space="preserve">Table Mountain Animal Center, Adams County Animal Shelter. </t>
    </r>
    <r>
      <rPr>
        <sz val="8"/>
        <color rgb="FF000000"/>
        <rFont val="Times New Roman Bold"/>
      </rPr>
      <t xml:space="preserve"> </t>
    </r>
    <r>
      <rPr>
        <sz val="8"/>
        <color rgb="FF000000"/>
        <rFont val="Times New Roman"/>
        <family val="1"/>
      </rPr>
      <t>English Springer Spaniel Rescue, Boulder Valley Humane Society, Westie Rescue, Collie Rescue,</t>
    </r>
  </si>
  <si>
    <t>Greyhound Rescue, Australian Terrier Rescue, Freedom Serivce Dogs, Intermountain Humane Society, Fox Terrier Rescue, Pekingnese Rescue, Golden Retriever Rescue,</t>
  </si>
  <si>
    <t>Sheltie Rescue, Colorado Humane Society, Shih Tzu Rescue, Bassett Rescue, Arapahoe County Animal Control, Dobie Rescue, Pug Rescue, Poodle Rescue, Brittany Rescue,</t>
  </si>
  <si>
    <t>Espanola Valley Humane Society, All Breed Rescue Network, Greenwood Rescue, Cavy Care, Dalmatian Rescue, Garden City Animal Shelter, Dreampower Rescue, Great</t>
  </si>
  <si>
    <t>Dane Rescue, Stray Hearts Taos Animal Shelter, Airdale Rescue, Hedgehog Rescue, Siamese Rescue, Dachshund Rescue, Beagle Rescue, Polaris Husky Rescue, Pyrnees</t>
  </si>
  <si>
    <t>Rescue, Yorkie Rescue, Max Fund, Larimer County Humane Society, Raton Humane Society, Douglas County Animal Control, St. Bernard Rescue, Min Pin Rescue,</t>
  </si>
  <si>
    <t>Albuquerque Animal Care Center, Schnauzer Rescue, Safe Harbor Lab Rescue, Boxer Rescue, Animal Humane New Mexico, Weimeraner Rescue, Good Samaritan Rescue,</t>
  </si>
  <si>
    <t>Peaceful Prairie Rescue, Gabriel Foundation, Corgi-Pembroke Rescue, Mastiff Rescue, Japanese Chin Rescue, Cairn Terrier Rescue, Bulldog Rescue, Weld County Humane</t>
  </si>
  <si>
    <t>Society, Cattle Dog Rescue, Humane Society of Cherokee County, Hutchinson Animal Shelter, Bull Terrier Rescue, Peke and Pom Rescue, Yorkie Rescue, Vizla Rescue,</t>
  </si>
  <si>
    <t>Boston Terrier Rescue, Every Creature Counts, Jefferson County Humane Society, German Shepherd Rescue, American Eskimo Dog Rescue, Valnecia County Animal</t>
  </si>
  <si>
    <t>Control, Clear Creek Rescue, Tulsa Animal Shelter, New Hope C attle Dog Rescue, Giant Shnauzer Rescue, Cocker Spaniel Rescue, Border Collie Rescue, Best Friends</t>
  </si>
  <si>
    <t>Animal Sanctuary, Denkai Animal Sanctuary, Flat Faced Friends Rescue.</t>
  </si>
  <si>
    <t>Pets received</t>
  </si>
  <si>
    <t>Cats and kittens</t>
  </si>
  <si>
    <t>Dogs and puppies</t>
  </si>
  <si>
    <t>Other pets</t>
  </si>
  <si>
    <t>Pets adopted</t>
  </si>
  <si>
    <t>Pets reunited</t>
  </si>
  <si>
    <t>Pets transferred</t>
  </si>
  <si>
    <t>to placement partners and other sheltering organizations</t>
  </si>
  <si>
    <t>Total transfers</t>
  </si>
  <si>
    <t>Total number of pets saved</t>
  </si>
  <si>
    <t>Placement rate for healthy cats and dogs</t>
  </si>
  <si>
    <t>Placement rate for treatable/rehabilitatable cats and dogs</t>
  </si>
  <si>
    <t>Placement rate for treatable/manageable cats and dogs</t>
  </si>
  <si>
    <t>Of the 3,313 animals that were humanely euthanized, 43 percent had</t>
  </si>
  <si>
    <t>behavior issues, such as aggression or extreme fear, and 55 percent</t>
  </si>
  <si>
    <t>had serious medical issues. The remaining 1 percent included restricted</t>
  </si>
  <si>
    <t>breeds for which no homes could be found, and wildlife.</t>
  </si>
  <si>
    <t>Live release rate*</t>
  </si>
  <si>
    <t>*This is the percentage of all cats and dogs received that were adopted,</t>
  </si>
  <si>
    <t>returned to owners or transferred for alternative placement. The</t>
  </si>
  <si>
    <t>percentage is determined under standardized criteria established by the</t>
  </si>
  <si>
    <t>Asilomar Accords. Details are at asilomaraccords.org.</t>
  </si>
  <si>
    <t>from 2013 annual repot</t>
  </si>
  <si>
    <t>Computerd Euthanasia stats</t>
  </si>
  <si>
    <t>to placement partners and other sheltering</t>
  </si>
  <si>
    <t>organizations</t>
  </si>
  <si>
    <t>Placement rate for healthy pets</t>
  </si>
  <si>
    <t>Placement rate for treatable/rehabilitatable pets</t>
  </si>
  <si>
    <t>Placement rate for treatable/manageable pets</t>
  </si>
  <si>
    <t>Of the 4,249 animals that were humanely euthanized, 43 percent had</t>
  </si>
  <si>
    <t>party today with them to celebrate. They have</t>
  </si>
  <si>
    <t>behavior issues, such as aggression or extreme fear, and 53 percent had</t>
  </si>
  <si>
    <t>serious medical issues. The remaining 4 percent included pets (primarily</t>
  </si>
  <si>
    <t>been the most wonderful addition to my life!</t>
  </si>
  <si>
    <t>cats, rabbits and other small mammals) for whom no homes could be found.</t>
  </si>
  <si>
    <t>returned to owners or transferred for alternative placement. The percentage</t>
  </si>
  <si>
    <t>is determined under standardized criteria established by the Asilomar</t>
  </si>
  <si>
    <t>Accords. Details are at asilomaraccords.org.</t>
  </si>
  <si>
    <t>from 2012 annual report</t>
  </si>
  <si>
    <t>1010</t>
  </si>
  <si>
    <t>560</t>
  </si>
  <si>
    <t>Table Mountain Animal Center</t>
  </si>
  <si>
    <t>Animal Statistics Table</t>
  </si>
  <si>
    <t>NAME OF ORGANIZATION: Table Mountain Animal Center</t>
  </si>
  <si>
    <t>DATE OF REPORT:  (January 2009 - December 2009)</t>
  </si>
  <si>
    <t>BEGINNING SHELTER COUNT (1.1.2009)</t>
  </si>
  <si>
    <t>Treatable - Rehabilitatable</t>
  </si>
  <si>
    <t>Treatable - Manageable</t>
  </si>
  <si>
    <t>Total Intake</t>
  </si>
  <si>
    <t>[B + C + D + E]</t>
  </si>
  <si>
    <t>Owner/Guardian Requested Euthanasia (Unhealthy &amp; Untreatable Only)</t>
  </si>
  <si>
    <r>
      <t xml:space="preserve">ADJUSTED TOTAL INTAKE  </t>
    </r>
    <r>
      <rPr>
        <sz val="8"/>
        <color rgb="FF000000"/>
        <rFont val="Times New Roman"/>
        <family val="1"/>
      </rPr>
      <t>[F minus G]</t>
    </r>
  </si>
  <si>
    <r>
      <t xml:space="preserve">ADOPTIONS </t>
    </r>
    <r>
      <rPr>
        <sz val="8"/>
        <color rgb="FF000000"/>
        <rFont val="Times New Roman"/>
        <family val="1"/>
      </rPr>
      <t>(only dogs and cats adopted by the public)</t>
    </r>
  </si>
  <si>
    <r>
      <t xml:space="preserve">OUTGOING TRANSFERS </t>
    </r>
    <r>
      <rPr>
        <sz val="8"/>
        <color rgb="FF000000"/>
        <rFont val="Times New Roman Italic"/>
      </rPr>
      <t>to Organizations within Community/Coalition (specify orgs)</t>
    </r>
  </si>
  <si>
    <r>
      <t xml:space="preserve">TOTAL OUTGOING TRANSFERS </t>
    </r>
    <r>
      <rPr>
        <sz val="8"/>
        <color rgb="FF000000"/>
        <rFont val="Times New Roman Bold Italic"/>
      </rPr>
      <t>to Orgs within Community/Coalition</t>
    </r>
  </si>
  <si>
    <r>
      <t xml:space="preserve">OUTGOING TRANSFERS </t>
    </r>
    <r>
      <rPr>
        <sz val="8"/>
        <color rgb="FF000000"/>
        <rFont val="Times New Roman Italic"/>
      </rPr>
      <t>to Organizations outside Community/Coalition (specify orgs)</t>
    </r>
  </si>
  <si>
    <r>
      <t xml:space="preserve">TOTAL OUTGOING TRANSFERS </t>
    </r>
    <r>
      <rPr>
        <sz val="8"/>
        <color rgb="FF000000"/>
        <rFont val="Times New Roman Bold Italic"/>
      </rPr>
      <t>to Orgs outside Community/Coalition</t>
    </r>
  </si>
  <si>
    <t>L</t>
  </si>
  <si>
    <t>DOGS &amp; CATS EUTHANIZED</t>
  </si>
  <si>
    <t>(Includes Owner/Guardian Requested Euthanasia)</t>
  </si>
  <si>
    <r>
      <t xml:space="preserve">Unhealthy &amp; Untreatable  </t>
    </r>
    <r>
      <rPr>
        <sz val="8"/>
        <color rgb="FF000000"/>
        <rFont val="Times New Roman Italic"/>
      </rPr>
      <t>(Includes Owner/Guardian Requested Euthanasia)</t>
    </r>
  </si>
  <si>
    <t>Total Euthanasia</t>
  </si>
  <si>
    <t>[M + N + O + P]</t>
  </si>
  <si>
    <r>
      <t xml:space="preserve">SUBTOTAL  OUTCOMES   [I + J + K + L + S]  </t>
    </r>
    <r>
      <rPr>
        <sz val="8"/>
        <color rgb="FF000000"/>
        <rFont val="Times New Roman Italic"/>
      </rPr>
      <t>Excludes Owner/Guardian Requested Euthanasia</t>
    </r>
  </si>
  <si>
    <t>(Unhealthy &amp; Untreatable Only)</t>
  </si>
  <si>
    <r>
      <t xml:space="preserve">TOTAL OUTCOMES   [T + U]   </t>
    </r>
    <r>
      <rPr>
        <sz val="8"/>
        <color rgb="FF000000"/>
        <rFont val="Times New Roman Italic"/>
      </rPr>
      <t>Excludes Owner/Guardian Requested Euthanasia (Unhealthy &amp;</t>
    </r>
  </si>
  <si>
    <t>Untreatable Only)</t>
  </si>
  <si>
    <t>ENDING SHELTER COUNT (12.31.2009)</t>
  </si>
  <si>
    <t>In a perfect world, the Ending Count is equal to the Beginning Count (A) plus Total Intake</t>
  </si>
  <si>
    <t>(F) minus all Outcomes (R+V).  -------&gt;</t>
  </si>
  <si>
    <t>If your reported Ending Count does not match these numbers, please go back through your data and be sure you didn't miss</t>
  </si>
  <si>
    <t>something (i.e., animals in foster, adoptions, transfers, etc.).  If all animals have been accounted for and the reported Ending</t>
  </si>
  <si>
    <t>Count is different, please indicate in the comment section.</t>
  </si>
  <si>
    <t>COMMENTS: Ending count is off by 23 animals.</t>
  </si>
  <si>
    <t>I agree that in completing this form, we have used the Maddie's Fund definitions of “Healthy,” “Treatable -</t>
  </si>
  <si>
    <t>Manageable,” “Treatable - Rehabilitatable,” and “Unhealthy &amp; Untreatable” as set forth in the attached</t>
  </si>
  <si>
    <r>
      <t>document titled, “Maddie’s Fund</t>
    </r>
    <r>
      <rPr>
        <sz val="8"/>
        <color rgb="FF000000"/>
        <rFont val="Times New Roman Bold"/>
      </rPr>
      <t>®</t>
    </r>
    <r>
      <rPr>
        <sz val="9"/>
        <color rgb="FF000000"/>
        <rFont val="Times New Roman Bold"/>
      </rPr>
      <t xml:space="preserve"> Categorizations/Definitions of Shelter Animals.”</t>
    </r>
  </si>
  <si>
    <r>
      <t>Signature:</t>
    </r>
    <r>
      <rPr>
        <sz val="9"/>
        <color rgb="FF000000"/>
        <rFont val="Times New Roman"/>
        <family val="1"/>
      </rPr>
      <t xml:space="preserve"> ______________________________________</t>
    </r>
  </si>
  <si>
    <r>
      <t>Date:</t>
    </r>
    <r>
      <rPr>
        <sz val="9"/>
        <color rgb="FF000000"/>
        <rFont val="Times New Roman"/>
        <family val="1"/>
      </rPr>
      <t xml:space="preserve"> _____________________</t>
    </r>
  </si>
  <si>
    <t>Foothills Animal Shelter</t>
  </si>
  <si>
    <t>NAME OF ORGANIZATION:  Foothills Animal Shelter</t>
  </si>
  <si>
    <t>Other</t>
  </si>
  <si>
    <t>DATE OF REPORT:  Calendar Year 2011</t>
  </si>
  <si>
    <t>BEGINNING SHELTER COUNT January 1, 2011</t>
  </si>
  <si>
    <t>Incoming Transfers from Organizations within Community/Coalition</t>
  </si>
  <si>
    <t>Incoming Transfers from Organizations outside Community/Coalition</t>
  </si>
  <si>
    <r>
      <t xml:space="preserve">OUTGOING TRANSFERS </t>
    </r>
    <r>
      <rPr>
        <sz val="8"/>
        <color rgb="FF000000"/>
        <rFont val="Times New Roman Italic"/>
      </rPr>
      <t>to Organizations within Community/Coalition</t>
    </r>
  </si>
  <si>
    <r>
      <t xml:space="preserve">OUTGOING TRANSFERS </t>
    </r>
    <r>
      <rPr>
        <sz val="8"/>
        <color rgb="FF000000"/>
        <rFont val="Times New Roman Italic"/>
      </rPr>
      <t>to Organizations outside Community/Coalition</t>
    </r>
  </si>
  <si>
    <t>ENDING SHELTER COUNT January 1, 2011</t>
  </si>
  <si>
    <t>Beginning</t>
  </si>
  <si>
    <t>Outcomes</t>
  </si>
  <si>
    <t>Count +</t>
  </si>
  <si>
    <t>+ Ending</t>
  </si>
  <si>
    <t>Intakes</t>
  </si>
  <si>
    <t>Inventory</t>
  </si>
  <si>
    <t>Data Check</t>
  </si>
  <si>
    <t>Live Release Rate</t>
  </si>
  <si>
    <t>calendar Year 2011</t>
  </si>
  <si>
    <t>Animal Statistics Table: Year Ending 2008</t>
  </si>
  <si>
    <t>NAME OF ORGANIZATION:  Table Mountain Animal Center</t>
  </si>
  <si>
    <t>DATE OF REPORT:  Calendar Year 2008</t>
  </si>
  <si>
    <t>BEGINNING SHELTER COUNT January 1, 2009</t>
  </si>
  <si>
    <t>ENDING SHELTER COUNT January 1, 2009</t>
  </si>
  <si>
    <t>Calendar Year 2008</t>
  </si>
  <si>
    <t>Exhibit A</t>
  </si>
  <si>
    <t>Animal Statistics Table: Traditional Shelter</t>
  </si>
  <si>
    <t>NAME OF ORGANIZATION:  Humane Society of Boulder Valley</t>
  </si>
  <si>
    <t>DATE OF REPORT: Year End 2013</t>
  </si>
  <si>
    <t>BEGINNING SHELTER COUNT (January 1, 2013)</t>
  </si>
  <si>
    <t>Intake from the Public</t>
  </si>
  <si>
    <t>Intake from Incoming Transfers from Orgs within Community/Coalition</t>
  </si>
  <si>
    <t>Intake from Incoming Transfers from Orgs outside Community/Coalition</t>
  </si>
  <si>
    <t>Intake from Owners/Guardians Requesting Euthanasia</t>
  </si>
  <si>
    <t>ENDING SHELTER COUNT (December 31, 2013)</t>
  </si>
  <si>
    <t>Humane Society of Boulder Valley</t>
  </si>
  <si>
    <t>Year End 2013</t>
  </si>
  <si>
    <t>DATE OF REPORT: Year End 2012</t>
  </si>
  <si>
    <t>BEGINNING SHELTER COUNT (January 1, 2012)</t>
  </si>
  <si>
    <r>
      <t xml:space="preserve">SUBTOTAL  OUTCOMES   [I + J + K + L + S]  </t>
    </r>
    <r>
      <rPr>
        <sz val="8"/>
        <color rgb="FF000000"/>
        <rFont val="Times New Roman Italic"/>
      </rPr>
      <t>Excludes Owner/Guardian</t>
    </r>
  </si>
  <si>
    <t>Requested Euthanasia (Unhealthy &amp; Untreatable Only)</t>
  </si>
  <si>
    <r>
      <t xml:space="preserve">TOTAL OUTCOMES   [T + U]   </t>
    </r>
    <r>
      <rPr>
        <sz val="8"/>
        <color rgb="FF000000"/>
        <rFont val="Times New Roman Italic"/>
      </rPr>
      <t>Excludes Owner/Guardian Requested</t>
    </r>
  </si>
  <si>
    <t>Euthanasia (Unhealthy &amp; Untreatable Only)</t>
  </si>
  <si>
    <t>ENDING SHELTER COUNT (December 31, 2012)</t>
  </si>
  <si>
    <t>NAME OF ORGANIZATION: Humane Society of Boulder Valley</t>
  </si>
  <si>
    <t>COMMENTS:</t>
  </si>
  <si>
    <t>Animal Statistics Table: Adoption Guarantee Organization</t>
  </si>
  <si>
    <t>IL 4</t>
  </si>
  <si>
    <t>P.a..</t>
  </si>
  <si>
    <t>NAME OF ORGANIZATION: Humane Society of Boulder. Valley</t>
  </si>
  <si>
    <t>DATE OF REPORT: (January 2007 - December 2007)</t>
  </si>
  <si>
    <t>BEGINNING SHELTER COUNT (1/1/07)</t>
  </si>
  <si>
    <t>Treatable — Rehabilitatable</t>
  </si>
  <si>
    <t>I36</t>
  </si>
  <si>
    <t>Treatable — Manageable</t>
  </si>
  <si>
    <t>Incoming Transfer_s from Maddie Partner Organizations (specify orgs)</t>
  </si>
  <si>
    <t>Subtotal Intake from Incoming Transfers from Maddie Parnter Orgs</t>
  </si>
  <si>
    <t>Incoming Transfers from Non-Partner Organizations (specify orgs)</t>
  </si>
  <si>
    <t>Subtotal Intake from Incoming Transfers from Non-Partner Orgs</t>
  </si>
  <si>
    <t>From Owners/Guardians Requesting Euthanasia .</t>
  </si>
  <si>
    <t>H ADJUSTED TOTAL INTAKE [F minus G]</t>
  </si>
  <si>
    <t>ADOPTIONS (only dogs and cats adopted by the public)</t>
  </si>
  <si>
    <t>Involving Dogs and Cats from Animal Control and Traditional Shelters in Project</t>
  </si>
  <si>
    <t>Treatable— Manageable</t>
  </si>
  <si>
    <t>Subtotal Adoptions Involving Dogs and Cats from Animal Control and Traditional Shelters</t>
  </si>
  <si>
    <t>Involving Dogs and Cats From the Public and Other Organizations</t>
  </si>
  <si>
    <t>Treatable— Rehabilitatable</t>
  </si>
  <si>
    <t>-S-ubtotal Adoptions Involving Dogs and Cats From the Public and Other Organizations</t>
  </si>
  <si>
    <t>OUTGOING TRANSFERS to Maddie Partner Organizations (specify  orgs)</t>
  </si>
  <si>
    <t>TOTAL OUTGOING TRANSFERS to Maddie Partner Orgs</t>
  </si>
  <si>
    <t>OUTGOING TRANSFERS to Non-Partner Organizations (specify orgs)</t>
  </si>
  <si>
    <t>K TOTAL OUTGOING TRANSFERS to Non-Partner Orgs</t>
  </si>
  <si>
    <t>L RETURN TO OWNER/GUARDIAN</t>
  </si>
  <si>
    <t>MHealthy</t>
  </si>
  <si>
    <t>N Treatable — Rehabilitatable</t>
  </si>
  <si>
    <t>O Treatable — Manageable</t>
  </si>
  <si>
    <t>P Unhealthy &amp; Untreatable (Includes Owner/Guardian Requested Euthanasia)</t>
  </si>
  <si>
    <t>Q Total Euthanasia</t>
  </si>
  <si>
    <t>[M + N + 0 + P1</t>
  </si>
  <si>
    <t>S ADJUSTED TOTAL EUTHANASIA [Q minus R]</t>
  </si>
  <si>
    <t>SUBTOTAL OUTCOMES</t>
  </si>
  <si>
    <t>[I + J + K + L + S] Excludes Owner/Guardian Requested Euthanasia</t>
  </si>
  <si>
    <t>U DIED OR LOST IN SHELTER/CARE</t>
  </si>
  <si>
    <t>TOTAL OUTCOMES</t>
  </si>
  <si>
    <t>[T + U]  Excludes Owner/Guardian Requested Euthanasia (Unhealthy &amp;</t>
  </si>
  <si>
    <t>WENDING SHELTER COUNT (12/31/2007)</t>
  </si>
  <si>
    <r>
      <t xml:space="preserve">In a perfect world, the Ending Count is equal to the </t>
    </r>
    <r>
      <rPr>
        <u/>
        <sz val="8"/>
        <color rgb="FF000000"/>
        <rFont val="Times New Roman"/>
        <family val="1"/>
      </rPr>
      <t>Beginning</t>
    </r>
    <r>
      <rPr>
        <sz val="8"/>
        <color rgb="FF000000"/>
        <rFont val="Times New Roman"/>
        <family val="1"/>
      </rPr>
      <t xml:space="preserve"> Count (A) plus Total Intake</t>
    </r>
  </si>
  <si>
    <t>(F) minus all Outcomes (R+V).</t>
  </si>
  <si>
    <t>&gt;</t>
  </si>
  <si>
    <t>-MO</t>
  </si>
  <si>
    <t>_</t>
  </si>
  <si>
    <t>IAnimal</t>
  </si>
  <si>
    <t>Statistics Table</t>
  </si>
  <si>
    <t>-DATE OF REPORT: January 1, 2008 - December 31, 2008</t>
  </si>
  <si>
    <t>A  Beginning Shelter Count (January 1, 2008)</t>
  </si>
  <si>
    <t>INTAKE (Live Cats and Dogs Only)</t>
  </si>
  <si>
    <t>B  Subtotal Intake from the Public</t>
  </si>
  <si>
    <t>Incoming Transfers from Organizations within Community/Coaltion</t>
  </si>
  <si>
    <t>C   Subtotal Intake from Incoming Transfers from Orgs within Community/Coaition</t>
  </si>
  <si>
    <t>Incoming Transfers from Organizations outside Community/Coaltion</t>
  </si>
  <si>
    <t>;Treatable - Rehabilitatable</t>
  </si>
  <si>
    <t>;Treatable - Manageable</t>
  </si>
  <si>
    <t>[Unhealthy &amp; Untreatable</t>
  </si>
  <si>
    <t>D   Subtotal Intake from Incoming Transfers from Orgs outside Community/Coaltion</t>
  </si>
  <si>
    <t>;From Owners/Guardians Requesting Euthanasia</t>
  </si>
  <si>
    <t>Treatable- Rehabilitatable</t>
  </si>
  <si>
    <t>I.Jrihealthy &amp; Untreatable</t>
  </si>
  <si>
    <t>E  'Subtotal Intake from Owners/Guardians Requesting Euthanasia</t>
  </si>
  <si>
    <t>F iTotal Intake (B+C+D+E)</t>
  </si>
  <si>
    <t>G  lOwner/Guardian Requested Euthanasia (Unhealthy &amp; Untreatable Only)</t>
  </si>
  <si>
    <t>;ADJUSTED- TOTAL INTAKE (F minus G)</t>
  </si>
  <si>
    <t>)2tDOPTIONS (only dogs and cats adopted by the public)</t>
  </si>
  <si>
    <t>I Healthy</t>
  </si>
  <si>
    <t>:Treatable - Manageable</t>
  </si>
  <si>
    <t>!Unhealthy &amp; Untreatable</t>
  </si>
  <si>
    <t>;TOTAL ADOPTIONS</t>
  </si>
  <si>
    <t>:OUTGOING TRANSFERS to organizations within Community/Coalition</t>
  </si>
  <si>
    <t>.Treatable' Rehabilitatable</t>
  </si>
  <si>
    <t>-Treatable - Manageable</t>
  </si>
  <si>
    <t>J  TOTAL OUTGOING TRANSFERS to orgs within Community/Coalition</t>
  </si>
  <si>
    <t>!OUTGOING TRANSFERS to organizations outside Community/Coalition</t>
  </si>
  <si>
    <t>,</t>
  </si>
  <si>
    <t>i Healthy</t>
  </si>
  <si>
    <t>!Treatable - Manageable</t>
  </si>
  <si>
    <t>_i</t>
  </si>
  <si>
    <t>K  'TOTAL OUTGOING TRANSFERS to orgs outside Community/Coalition</t>
  </si>
  <si>
    <t>L  RETURN TO OWNER/GUARDIAN</t>
  </si>
  <si>
    <t>;DOGS &amp; CATS EUTHANIZED</t>
  </si>
  <si>
    <t>M   Healthy (includes Owner/Guardian Requested Euthanasia)</t>
  </si>
  <si>
    <t>!Treatable - Rehabilitatable (Includes Owner/Guardian Requested Euthanasia)</t>
  </si>
  <si>
    <t>[Treatable - Manageable (Includes Owner/Guardian Requested Euthanasia)</t>
  </si>
  <si>
    <t>!Unhealthy &amp; Untreatable (Includes Owner/Guardian Requested Euthanasia)</t>
  </si>
  <si>
    <t>!Total Euthanasia (M+N+O+P)</t>
  </si>
  <si>
    <t>!Owner/Guardian Requested Euthanasia (Unhealthy &amp; Untreatable Only)</t>
  </si>
  <si>
    <t>!ADJUSTED TOTAL EUTHANASIA (Q minus R)</t>
  </si>
  <si>
    <t>;SUBTOTAL OUTCOMES (I+J+K+L+S) Excludes Owner/Guardian Requested Euthanasia</t>
  </si>
  <si>
    <t>j</t>
  </si>
  <si>
    <t>!DIED OR LOST IN SHELTER/CARE</t>
  </si>
  <si>
    <t>!TOTAL OUTCOMES (T + U) Excludes Owner/Guardian Requested Euthanasia (Unhealthy</t>
  </si>
  <si>
    <t>V  I&amp; Untreatable Only)</t>
  </si>
  <si>
    <t>W [ENDINGSHELTER COUNT - December 31, 2008</t>
  </si>
  <si>
    <t>January 1, 2008 - December 31, 2008</t>
  </si>
  <si>
    <t>DATE OF REPORT:  CY2011</t>
  </si>
  <si>
    <t>BEGINNING SHELTER COUNT (January 1, 2011)</t>
  </si>
  <si>
    <t>ENDING SHELTER COUNT (December 31, 2011)</t>
  </si>
  <si>
    <t>CY2011</t>
  </si>
  <si>
    <t>NAME OF ORGANIZATION:</t>
  </si>
  <si>
    <t>DATE OF REPORT:  January 1 - December 31, 2010</t>
  </si>
  <si>
    <t>BEGINNING SHELTER COUNT (date)</t>
  </si>
  <si>
    <t>ENDING SHELTER COUNT (date)</t>
  </si>
  <si>
    <t>January 1 - December 31, 2010</t>
  </si>
  <si>
    <t>NAME OF ORGANIZATION: Adams County Animal Control</t>
  </si>
  <si>
    <t>Adams County Animal Control</t>
  </si>
  <si>
    <t>NAME OF ORGANIZATION:  Adams County Animal Shelter</t>
  </si>
  <si>
    <t>DATE OF REPORT:  1/10/11</t>
  </si>
  <si>
    <t>BEGINNING SHELTER COUNT (January 1st)</t>
  </si>
  <si>
    <t>OUTGOING TRANSFERS to Organizations within Community/Coalition</t>
  </si>
  <si>
    <t>TOTAL OUTGOING TRANSFERS to Orgs within Community/Coalition</t>
  </si>
  <si>
    <t>OUTGOING TRANSFERS to Organizations outside Community/Coalition</t>
  </si>
  <si>
    <t>TOTAL OUTGOING TRANSFERS to Orgs outside Community/Coalition</t>
  </si>
  <si>
    <t>ENDING SHELTER COUNT (December 31st)</t>
  </si>
  <si>
    <t>Outcomes +</t>
  </si>
  <si>
    <t>Ending</t>
  </si>
  <si>
    <r>
      <t xml:space="preserve">Exhibit A: Year </t>
    </r>
    <r>
      <rPr>
        <sz val="10"/>
        <color rgb="FFFF0000"/>
        <rFont val="Times New Roman Bold"/>
      </rPr>
      <t>2010</t>
    </r>
  </si>
  <si>
    <t>Year 2010</t>
  </si>
  <si>
    <r>
      <t xml:space="preserve">Exhibit A: Year </t>
    </r>
    <r>
      <rPr>
        <sz val="11"/>
        <color rgb="FFFF0000"/>
        <rFont val="Times New Roman Bold"/>
      </rPr>
      <t>2011</t>
    </r>
  </si>
  <si>
    <t>DATE OF REPORT:  1/10/12</t>
  </si>
  <si>
    <t>Year 2011</t>
  </si>
  <si>
    <t>Annual Reporting Form</t>
  </si>
  <si>
    <t>Adams County Animal Control (Brighton, CO)</t>
  </si>
  <si>
    <t>DATE OF REPORT: (January 2008 - December 2008)</t>
  </si>
  <si>
    <t>BEGINNING SHELTER COUNT (1/1/2008)</t>
  </si>
  <si>
    <t>Incoming Trans_krs from Organizations within Community/Coalition (specify orgs)</t>
  </si>
  <si>
    <t>Treatable- Manageable</t>
  </si>
  <si>
    <t>ADJUSTED TOTAL INTAKE [F minus G]</t>
  </si>
  <si>
    <t>OUTGOING TRANSFERS to Organizations within Community/Coalition (specib orgs)</t>
  </si>
  <si>
    <t>OUTGOING TRANSFERS to Organizations outside Comnumity/Coalition (specify orgs)</t>
  </si>
  <si>
    <t>M Healthy</t>
  </si>
  <si>
    <t>P Unhealthy &amp; Untreatable</t>
  </si>
  <si>
    <t>[M + N + 0 + P]</t>
  </si>
  <si>
    <t>R Owner/Guardian Requested Euthanasia (Unhealthy &amp; Untreatable Only)</t>
  </si>
  <si>
    <t>S ADJUSTED TOTAL EUTHANASIA [Q minus RI</t>
  </si>
  <si>
    <t>[1 + J + K + L + S] Excludes Owner/Guardian Requested Euthanasia</t>
  </si>
  <si>
    <t>TOTAL OUTCOMES  IT + U]  Excludes Owner/Guardian Requested Euthanasia (Unhealthy &amp;</t>
  </si>
  <si>
    <t>W ENDING SHELTER COUNT (12/31/2008)</t>
  </si>
  <si>
    <t>something (i.e., animals in foster, adoptions, transfers, etc.). If all animals have been accounted for and the reported Ending</t>
  </si>
  <si>
    <t>I agree that in completing this form, we have used the Maddie's Fund definitions of "Healthy," "Treatable -</t>
  </si>
  <si>
    <t>Manageable," "Treatable - Rehabilitatable," and "Unhealthy &amp; Untreatable" as set forth in the attached</t>
  </si>
  <si>
    <t>document titled, "Maddie's Fund® Categorizations/Definitions of Shelter Animals."</t>
  </si>
  <si>
    <t>Signature:</t>
  </si>
  <si>
    <t>Date:</t>
  </si>
  <si>
    <t>Notes:</t>
  </si>
  <si>
    <t>Humane Society of Boulder. Valley</t>
  </si>
  <si>
    <t>In 2007 Humane Society of Boulder. Valley had 1050 more outcomes than intakes</t>
  </si>
  <si>
    <r>
      <t xml:space="preserve">Exhibit A: Year </t>
    </r>
    <r>
      <rPr>
        <sz val="11"/>
        <color rgb="FFFF0000"/>
        <rFont val="Times New Roman Bold"/>
      </rPr>
      <t>2012</t>
    </r>
  </si>
  <si>
    <t>ENDING SHELTER COUNT (December 31,2012)</t>
  </si>
  <si>
    <t>Adams County Animal Shelter</t>
  </si>
  <si>
    <t>Year 2012</t>
  </si>
  <si>
    <t>NAME OF ORGANIZATION:   Adams County Animal Shelter</t>
  </si>
  <si>
    <t>DATE OF REPORT: (MONTH/YEAR - MONTH/YEAR)</t>
  </si>
  <si>
    <t>Treatable -Manageable</t>
  </si>
  <si>
    <t>Treatable -- Rehabilitatable</t>
  </si>
  <si>
    <t>19 4</t>
  </si>
  <si>
    <t>•</t>
  </si>
  <si>
    <t>[l3 + C + D + E]</t>
  </si>
  <si>
    <t>OwneriGuartlian Requested Euthanasia (Unhealthy &amp; Untreatable Only)</t>
  </si>
  <si>
    <t>sk</t>
  </si>
  <si>
    <t>rreatable — Rehabilitatable</t>
  </si>
  <si>
    <t>eu</t>
  </si>
  <si>
    <t>Total Euthanasia   FM + N ÷ 0 + Fl</t>
  </si>
  <si>
    <t>ADJUSTED TOTAL EUTHANASIA [Q minus RI</t>
  </si>
  <si>
    <t>[1 + J+ K + L + SI Excludes Owner/Guardian Requested</t>
  </si>
  <si>
    <t>TOTAL OUTCOMES  ET + I.I1  Excludes Owner/Guardian Requested Euthanasia</t>
  </si>
  <si>
    <t>NAME OF ORGANIZATION: DENVER MUNICIPAL ANIMAL SHELTER</t>
  </si>
  <si>
    <t>Cal</t>
  </si>
  <si>
    <t>A BEGINNING SHELTER COUNT (dare)</t>
  </si>
  <si>
    <t>Frorn the Public</t>
  </si>
  <si>
    <t>Treatable-Manageable</t>
  </si>
  <si>
    <t>lamming Transfers from Organizations within Convnunity/Coatitian</t>
  </si>
  <si>
    <t>Treatable -Rthabilitatable</t>
  </si>
  <si>
    <t>C Subtotal Intake from Ineorrang Transfers from Orgs within Cornruunity/Coalftlon</t>
  </si>
  <si>
    <t>Incoming Transfers from Organialiturs outside Cornmaniryreaalinon</t>
  </si>
  <si>
    <t>Unhealthy &amp; LIntreatabk</t>
  </si>
  <si>
    <t>OSubtotal Intake from Incoming Transfers from Orgy maul&amp; Corramadly/CoalitIon</t>
  </si>
  <si>
    <t>From Ommets/Guardicurs Requesting Euthanasia</t>
  </si>
  <si>
    <t>II</t>
  </si>
  <si>
    <t>Treatable -Rebabilitatable</t>
  </si>
  <si>
    <t>E Subtotal Intake framOwoersiGuardlatzs Requesting Euthanasia</t>
  </si>
  <si>
    <t>FTotal Intake</t>
  </si>
  <si>
    <t>(13 + C + D + E]</t>
  </si>
  <si>
    <t>Owner/Guardian Requested F.iithanasia tEnhealthv &amp; Untreatable (fitly)</t>
  </si>
  <si>
    <t>H ADJUSTED TOTAL INTAKE IF minus CH</t>
  </si>
  <si>
    <t>Treatable- Rehabtlitatable</t>
  </si>
  <si>
    <t>-.</t>
  </si>
  <si>
    <t>Unhealthy &amp;Untreatable</t>
  </si>
  <si>
    <t>I  TOTAL ADOPTIONS</t>
  </si>
  <si>
    <t>OUTGOING TTULNSFERS to preanizorions within Convnunityrfoalaion</t>
  </si>
  <si>
    <t>- Treatable - Rehabilitatable</t>
  </si>
  <si>
    <t>J TOTAL OUTGOING TRANSFERS to Orgr within Cotrulsonity/Coolition</t>
  </si>
  <si>
    <t>OUTGOING TRANSFERS to Organizations outside Conortaniry/Coalirion</t>
  </si>
  <si>
    <t>Treatable - Pehabilnatable</t>
  </si>
  <si>
    <t>Treatable-Man arable</t>
  </si>
  <si>
    <t>K TOTAL OUTGOING TRANSFERS in Orgy outside Community/04ga 4</t>
  </si>
  <si>
    <t>DOGS &amp; CATS ElITHANLZED</t>
  </si>
  <si>
    <t>(Farhat( °loser/Guardia, Requested Euthanasia)</t>
  </si>
  <si>
    <t>N Treatable - Rehabilitalable</t>
  </si>
  <si>
    <t>(Includes ChonerIGuardian Requested Euthanasia)</t>
  </si>
  <si>
    <t>0 Treatable - Manageable</t>
  </si>
  <si>
    <t>(locrudet as</t>
  </si>
  <si>
    <t>Requested Euthanasia)</t>
  </si>
  <si>
    <t>P Unhealthy &amp; L'ocrealabie tit:crudes Omner/Guardian Requested Euthanasia)</t>
  </si>
  <si>
    <t>Q Total Euthanasia  il.4 + N + 0 +II)</t>
  </si>
  <si>
    <t>OonerrGuatrlian Rerioc,nal I...tuba...asp ninhealthy* L•ittreatable ()n10</t>
  </si>
  <si>
    <t>ADJUSTED TOTAL EUTHANASIA (Q Aran 11)</t>
  </si>
  <si>
    <t>[I * 1 s K .* L *51 Excluder OmnerlGuardian Requested Euthanasia</t>
  </si>
  <si>
    <t>U DIED OR LOST TN SHELTER/CARE</t>
  </si>
  <si>
    <t>TOTAL OUTCOMES (T *1.1) Excludes limner/Guardian Requested Euthanasia (Unhealthy &amp;</t>
  </si>
  <si>
    <t>W ENDING SHELTER COUNT (data}</t>
  </si>
  <si>
    <t>DATE OF REPORT: (1/06 - 12/06)</t>
  </si>
  <si>
    <t>1/06 - 12/06</t>
  </si>
  <si>
    <t>NAME OF ORGANIZATION: Denver Municipal Animal Shelter</t>
  </si>
  <si>
    <t>BEGINNING SHELTER COUNT (1.1.2007)</t>
  </si>
  <si>
    <t>Incoming Transfers from Organizations within Community/Coalition (specifi, orgs)</t>
  </si>
  <si>
    <t>0,</t>
  </si>
  <si>
    <t>1-rom Owners/Guardians Requesting Euthanasia</t>
  </si>
  <si>
    <t>healthy</t>
  </si>
  <si>
    <t>ADJUSTED TOTAL INTAKE [F minus Cl</t>
  </si>
  <si>
    <t>OUTGOING TRANSFERS to Organizations within Community/Coalition (specify orgs)</t>
  </si>
  <si>
    <t>TOTAL OUTGOING TRANSFERS to Orgs within Conzmunity/Coalition</t>
  </si>
  <si>
    <t>OUTGOING TRANSFERS to Organizations outside Community/Coalition (speck orgs)</t>
  </si>
  <si>
    <t>(Includes OWner/Guardian Requested Euthanasia)</t>
  </si>
  <si>
    <t>0 Treatable — Manageable</t>
  </si>
  <si>
    <t>[NF + N + 0 +13]</t>
  </si>
  <si>
    <t>S ADJUSTED TOTAL EUTHANASIA IQ minus RI</t>
  </si>
  <si>
    <t>[I + J + K + L + SI Excludes Owner/Guardian Requested Euthanasia</t>
  </si>
  <si>
    <t>TOTAL OUTCOMES  IT + Ul  Excludes Owner/Guardian Requested Euthanasia (Unhealthy &amp;</t>
  </si>
  <si>
    <t>W ENDING SHELTER COUNT (12.31.2007)</t>
  </si>
  <si>
    <t>if your reported Ending Count does not match these numbers, please go back through your data and be sure you didn't miss</t>
  </si>
  <si>
    <t>:ka</t>
  </si>
  <si>
    <t>BEGINNING SHELTER COUNT (1.1.2008)</t>
  </si>
  <si>
    <t>Treatable = Rehabilitatable</t>
  </si>
  <si>
    <t>Incoming Transfers from Organizations outside Community/Coalition (speck orgs)</t>
  </si>
  <si>
    <t>[13 + C + D + El</t>
  </si>
  <si>
    <t>OUTGOING TRANSFERS to Organizations outside Community/Coalition (specify orgs)</t>
  </si>
  <si>
    <t>[M + N + 0 + Pi</t>
  </si>
  <si>
    <t>R Owner/Guardian Requested Euthanasia {Unhealthy &amp; Untreatable Only)</t>
  </si>
  <si>
    <t>[I + J + K + L + 8] Excludes Owner/Guardian Requested Euthanasia</t>
  </si>
  <si>
    <t>W ENDING SHELTER COUNT (12.31.2008)</t>
  </si>
  <si>
    <t>document titled, "Maddie's Fund  Categorizations/Definitions of Shelter Animals."</t>
  </si>
  <si>
    <t>NAME OF ORGANIZATION:  Denver Municipal Animal Shelter</t>
  </si>
  <si>
    <t>DATE OF REPORT:  Jan 1, 2009  - December 31, 2009</t>
  </si>
  <si>
    <t>BEGINNING SHELTER COUNT:</t>
  </si>
  <si>
    <t>ENDING SHELTER COUNT: ENTER END DATE</t>
  </si>
  <si>
    <t>Jan 1, 2009  - December 31, 2009</t>
  </si>
  <si>
    <t>DATE OF REPORT: Jan 1 2010 - Dec 2010</t>
  </si>
  <si>
    <t>BEGINNING SHELTER COUNT: Jan 1</t>
  </si>
  <si>
    <t>Jan 1 2010 - Dec 2010</t>
  </si>
  <si>
    <t>NAME OF ORGANIZATION:  Denver Animal Shelter</t>
  </si>
  <si>
    <t>DATE OF REPORT: Jan 1 2011 - Dec 2011</t>
  </si>
  <si>
    <t>BEGINNING SHELTER COUNT: Jan 1, 2012</t>
  </si>
  <si>
    <t>Jan 1 2011 - Dec 2011</t>
  </si>
  <si>
    <t>NAME OF ORGANIZATION: Rocky Mountain Alley Cat Alliance</t>
  </si>
  <si>
    <t>RETURN TO OWNER/GUARDIAN/HABITAT</t>
  </si>
  <si>
    <t>Rocky Mountain Alley Cat Alliance</t>
  </si>
  <si>
    <t>Rocky Mountain Alley Cat Alliance Statistics</t>
  </si>
  <si>
    <r>
      <t xml:space="preserve">The table below consists of annual statistics for Rocky Mountain Alley Cat Alliance. </t>
    </r>
    <r>
      <rPr>
        <u/>
        <sz val="8"/>
        <color rgb="FF000000"/>
        <rFont val="Times New Roman"/>
        <family val="1"/>
      </rPr>
      <t xml:space="preserve">  The current</t>
    </r>
  </si>
  <si>
    <r>
      <t xml:space="preserve">year's statistics are from1/01/06 through 6/30/08. </t>
    </r>
    <r>
      <rPr>
        <sz val="8"/>
        <color rgb="FF000000"/>
        <rFont val="Times New Roman"/>
        <family val="1"/>
      </rPr>
      <t xml:space="preserve">  The collection and publication of this data is</t>
    </r>
  </si>
  <si>
    <t>sponsored by Maddie's Fund (maddiesfund.org).</t>
  </si>
  <si>
    <t>A Beginning Office/Foster Count (as of 01/01)</t>
  </si>
  <si>
    <t>INTAKE</t>
  </si>
  <si>
    <t>Treatable/Rehabilitable</t>
  </si>
  <si>
    <t>Treatable/Managable</t>
  </si>
  <si>
    <t>Unhealthy/Untreatable</t>
  </si>
  <si>
    <t>B Subtotal Intake from the Public</t>
  </si>
  <si>
    <t>Incoming Transfers From Coalition Members</t>
  </si>
  <si>
    <t>Treatable/Manageable</t>
  </si>
  <si>
    <t>UnhealthyUntreatable</t>
  </si>
  <si>
    <t>C Subtotal Intake - Transfers from Coalition Members</t>
  </si>
  <si>
    <t>Incoming Tranfers from Org. Outside the Coalition</t>
  </si>
  <si>
    <t>D Subtotal Intake - Tranfers from Non-Coalition Merin</t>
  </si>
  <si>
    <t>From 0'1/liner/Guardian Requesting Euthanasia (ORE)</t>
  </si>
  <si>
    <t>TreatablelRehabilitable</t>
  </si>
  <si>
    <t>E Subtotal Intake from ORE</t>
  </si>
  <si>
    <t>Total Intake (B+C+D+E)</t>
  </si>
  <si>
    <t>Owner/Guardian Requested Euthanasia (Unhealthy/Untreatble only)</t>
  </si>
  <si>
    <t>ADJUSTED TOTAL INTAKE (F minus G)</t>
  </si>
  <si>
    <r>
      <t xml:space="preserve">ADORTIONS (Otily.bah'kdoiritett'bk":0*-0ablic) </t>
    </r>
    <r>
      <rPr>
        <sz val="9"/>
        <color rgb="FF000000"/>
        <rFont val="Times New Roman"/>
        <family val="1"/>
      </rPr>
      <t>.</t>
    </r>
  </si>
  <si>
    <t>- -;',,,,,,,::</t>
  </si>
  <si>
    <t>- - ' " "</t>
  </si>
  <si>
    <t>;R:ai:.-i%</t>
  </si>
  <si>
    <t>Subtotal Adoptions Cats from ACO &amp; Coalition Members</t>
  </si>
  <si>
    <t>Adoptions involving Cats from the Public &amp; other Org</t>
  </si>
  <si>
    <t>Subtotal Adoptions Cats from Public and other Org</t>
  </si>
  <si>
    <t>OUTGOING TRANFERS (to orgs within Coalition)</t>
  </si>
  <si>
    <t>J  TOTAL OUTGOING TRANSFERS to Orgs within Coalition</t>
  </si>
  <si>
    <t>OUTGOING TRANSFERS (to orgs outside Coalition)</t>
  </si>
  <si>
    <t>K Total Outgoing Transfers to Orgs Outside Coalition</t>
  </si>
  <si>
    <t>EUTHANASIA (irkcIU W_ORE)</t>
  </si>
  <si>
    <t>—</t>
  </si>
  <si>
    <t/>
  </si>
  <si>
    <t>--</t>
  </si>
  <si>
    <t>PA</t>
  </si>
  <si>
    <t>Q Total Euthanasia (M+N+O+P)</t>
  </si>
  <si>
    <t>R Owner/Guardian Requsted Euthanasia (Unhealthy/Untreatable only)</t>
  </si>
  <si>
    <t>S Adjusted Total Euthanasia (Q-R)</t>
  </si>
  <si>
    <t>T SUBTOTAL OUTCOMES (1+J+K+L-FS)</t>
  </si>
  <si>
    <t>V TOTAL OUTCOMES (T+U)</t>
  </si>
  <si>
    <t>w ENDING OFFICE/FOSTER COUNT (12/31 for '06207&amp; 6130 for '08)</t>
  </si>
  <si>
    <t>I agree that in completeing this form, we have used the Maddie's Fund definitions of "Healthy,"</t>
  </si>
  <si>
    <t>"Treatable - Manageable," "Treatable-Rehabilitatable," and "Unhealthy &amp; Untreatable" as set</t>
  </si>
  <si>
    <t>fgorth in the attached document titled, "Maddie's Fund" Categorizations/Definitions of Shelter</t>
  </si>
  <si>
    <t>Animals."</t>
  </si>
  <si>
    <t>SIGNATURE:</t>
  </si>
  <si>
    <t>DATE:</t>
  </si>
  <si>
    <t>/7/316&lt;i)</t>
  </si>
  <si>
    <t>Difference</t>
  </si>
  <si>
    <t>Balancing factor A-H =</t>
  </si>
  <si>
    <t>V+W</t>
  </si>
  <si>
    <t>Shelter</t>
  </si>
  <si>
    <t>State</t>
  </si>
  <si>
    <t>Year (for title)</t>
  </si>
  <si>
    <t>Begin_Count_Dog</t>
  </si>
  <si>
    <t>Begin_Count_Cat</t>
  </si>
  <si>
    <t>Intake_Pub_Dog</t>
  </si>
  <si>
    <t>Intake_Pub_Cat</t>
  </si>
  <si>
    <t>Intake_MF_Dog</t>
  </si>
  <si>
    <t>Intake_MF_Cat</t>
  </si>
  <si>
    <t>Intake_NMF_Dog</t>
  </si>
  <si>
    <t>Intake_NMF_Cat</t>
  </si>
  <si>
    <t>ORE_Intake_Dog</t>
  </si>
  <si>
    <t>ORE_Intake_Cat</t>
  </si>
  <si>
    <t>Intake_Dog</t>
  </si>
  <si>
    <t>Intake_Cat</t>
  </si>
  <si>
    <t>Adoptions_Dog</t>
  </si>
  <si>
    <t>Adoptions_Cat</t>
  </si>
  <si>
    <t>Trans_MF_Dog</t>
  </si>
  <si>
    <t>Trans_MF_Cat</t>
  </si>
  <si>
    <t>Trans_NMF_Dog</t>
  </si>
  <si>
    <t>Trans_NMF_Cat</t>
  </si>
  <si>
    <t>Redemption_Dog</t>
  </si>
  <si>
    <t>Redemption_Cat</t>
  </si>
  <si>
    <t>ReturnHabitat_Dog</t>
  </si>
  <si>
    <t>ReturnHabitat_Cat</t>
  </si>
  <si>
    <t>DIED_KENNE_Dog</t>
  </si>
  <si>
    <t>DIED_KENNE_Cat</t>
  </si>
  <si>
    <t>End_Count_Dog</t>
  </si>
  <si>
    <t>End_Count_Cat</t>
  </si>
  <si>
    <t>Euth_Total_Dog</t>
  </si>
  <si>
    <t>Euth_Total_Cat</t>
  </si>
  <si>
    <t>ORE_Euth_Dog</t>
  </si>
  <si>
    <t>ORE_Euth_Cat</t>
  </si>
  <si>
    <t>Total_Adoptions</t>
  </si>
  <si>
    <t>Total_Redemption</t>
  </si>
  <si>
    <t>Total_ReturnHabitat</t>
  </si>
  <si>
    <t>Total_Intake</t>
  </si>
  <si>
    <t>Total_Euth</t>
  </si>
  <si>
    <t>Total_Comm_Intake</t>
  </si>
  <si>
    <t>Total_Trans_NMF</t>
  </si>
  <si>
    <t>Total_Trans_MF</t>
  </si>
  <si>
    <t>CO</t>
  </si>
  <si>
    <t>Rocky Mountain Alley Cat Alliance Mostly TNR, 2009-10 same</t>
  </si>
  <si>
    <t>NAME OF ORGANIZATION: Longmont Humane Society</t>
  </si>
  <si>
    <t>Asilomar Animal Statistics</t>
  </si>
  <si>
    <t>Print Date</t>
  </si>
  <si>
    <t>Sunday, February 09, 2014</t>
  </si>
  <si>
    <t>Start Date</t>
  </si>
  <si>
    <t>1/1/2013 12:00 AM</t>
  </si>
  <si>
    <t>End Date</t>
  </si>
  <si>
    <t>12/31/2013 11:59 PM</t>
  </si>
  <si>
    <t>Site</t>
  </si>
  <si>
    <t>All</t>
  </si>
  <si>
    <t>Annual Live Release Rate: 94.68%</t>
  </si>
  <si>
    <t>The Annual Live Release Rate does not include 26 owner/guardian requested euthanasia which were unhealthy &amp; untreatable and</t>
  </si>
  <si>
    <t>31 dogs and cats that died or were lost in the shelter/care.</t>
  </si>
  <si>
    <t>Dogs</t>
  </si>
  <si>
    <t>Cats</t>
  </si>
  <si>
    <r>
      <t>A</t>
    </r>
    <r>
      <rPr>
        <sz val="8"/>
        <color rgb="FF000000"/>
        <rFont val="Arial"/>
        <family val="2"/>
      </rPr>
      <t xml:space="preserve">  BEGINNING SHELTER COUNT 1/1/2013</t>
    </r>
  </si>
  <si>
    <r>
      <t>B</t>
    </r>
    <r>
      <rPr>
        <sz val="8"/>
        <color rgb="FF000000"/>
        <rFont val="Arial"/>
        <family val="2"/>
      </rPr>
      <t xml:space="preserve">  From the Public</t>
    </r>
  </si>
  <si>
    <r>
      <t>C</t>
    </r>
    <r>
      <rPr>
        <sz val="8"/>
        <color rgb="FF000000"/>
        <rFont val="Arial"/>
        <family val="2"/>
      </rPr>
      <t xml:space="preserve">  Incoming Transfers from Organizations within Community/Coalition</t>
    </r>
  </si>
  <si>
    <r>
      <t>D</t>
    </r>
    <r>
      <rPr>
        <sz val="8"/>
        <color rgb="FF000000"/>
        <rFont val="Arial"/>
        <family val="2"/>
      </rPr>
      <t xml:space="preserve">  Incoming Transfers from Organizations outside Community/Coalition</t>
    </r>
  </si>
  <si>
    <r>
      <t>E</t>
    </r>
    <r>
      <rPr>
        <sz val="8"/>
        <color rgb="FF000000"/>
        <rFont val="Arial"/>
        <family val="2"/>
      </rPr>
      <t xml:space="preserve">  From Owners/Guardians Requesting Euthanasia</t>
    </r>
  </si>
  <si>
    <r>
      <t>F</t>
    </r>
    <r>
      <rPr>
        <sz val="8"/>
        <color rgb="FF000000"/>
        <rFont val="Arial Italic"/>
      </rPr>
      <t xml:space="preserve">  Total Intake  [B + C + D + E]</t>
    </r>
  </si>
  <si>
    <r>
      <t>G</t>
    </r>
    <r>
      <rPr>
        <sz val="8"/>
        <color rgb="FF000000"/>
        <rFont val="Arial"/>
        <family val="2"/>
      </rPr>
      <t xml:space="preserve">  Owner/Guardian Requested Euthanasia (Unhealthy &amp; Untreatable Only)</t>
    </r>
  </si>
  <si>
    <r>
      <t>H</t>
    </r>
    <r>
      <rPr>
        <sz val="8"/>
        <color rgb="FF000000"/>
        <rFont val="Arial Italic"/>
      </rPr>
      <t xml:space="preserve">  ADJUSTED TOTAL INTAKE  [F minus G]</t>
    </r>
  </si>
  <si>
    <t>ADOPTIONS</t>
  </si>
  <si>
    <r>
      <t>J</t>
    </r>
    <r>
      <rPr>
        <sz val="8"/>
        <color rgb="FF000000"/>
        <rFont val="Arial"/>
        <family val="2"/>
      </rPr>
      <t xml:space="preserve">  OUTGOING TRANSFERS to Organizations within Community/Coalition</t>
    </r>
  </si>
  <si>
    <r>
      <t>K</t>
    </r>
    <r>
      <rPr>
        <sz val="8"/>
        <color rgb="FF000000"/>
        <rFont val="Arial"/>
        <family val="2"/>
      </rPr>
      <t xml:space="preserve">  OUTGOING TRANSFERS to Organizations outside Community/Coalition</t>
    </r>
  </si>
  <si>
    <r>
      <t>L</t>
    </r>
    <r>
      <rPr>
        <sz val="8"/>
        <color rgb="FF000000"/>
        <rFont val="Arial"/>
        <family val="2"/>
      </rPr>
      <t xml:space="preserve">  RETURN TO OWNER/GUARDIAN</t>
    </r>
  </si>
  <si>
    <r>
      <t>M</t>
    </r>
    <r>
      <rPr>
        <sz val="8"/>
        <color rgb="FF000000"/>
        <rFont val="Arial"/>
        <family val="2"/>
      </rPr>
      <t xml:space="preserve">  Healthy (Includes Owner/Guardian Requested Euthanasia)</t>
    </r>
  </si>
  <si>
    <r>
      <t>N</t>
    </r>
    <r>
      <rPr>
        <sz val="8"/>
        <color rgb="FF000000"/>
        <rFont val="Arial"/>
        <family val="2"/>
      </rPr>
      <t xml:space="preserve">  Treatable - Rehabilitatable (Includes Owner/Guardian Requested Euthanasia)</t>
    </r>
  </si>
  <si>
    <r>
      <t>O</t>
    </r>
    <r>
      <rPr>
        <sz val="8"/>
        <color rgb="FF000000"/>
        <rFont val="Arial"/>
        <family val="2"/>
      </rPr>
      <t xml:space="preserve">  Treatable - Manageable (Includes Owner/Guardian Requested Euthanasia)</t>
    </r>
  </si>
  <si>
    <r>
      <t>P</t>
    </r>
    <r>
      <rPr>
        <sz val="8"/>
        <color rgb="FF000000"/>
        <rFont val="Arial"/>
        <family val="2"/>
      </rPr>
      <t xml:space="preserve">  Unhealthy &amp; Untreatable (Includes Owner/Guardian Requested Euthanasia)</t>
    </r>
  </si>
  <si>
    <r>
      <t>Q</t>
    </r>
    <r>
      <rPr>
        <sz val="8"/>
        <color rgb="FF000000"/>
        <rFont val="Arial Italic"/>
      </rPr>
      <t xml:space="preserve">  Total Euthanasia  [M + N + O + P]</t>
    </r>
  </si>
  <si>
    <r>
      <t>R</t>
    </r>
    <r>
      <rPr>
        <sz val="8"/>
        <color rgb="FF000000"/>
        <rFont val="Arial"/>
        <family val="2"/>
      </rPr>
      <t xml:space="preserve">  Owner/Guardian Requested Euthanasia (Unhealthy &amp; Untreatable Only)</t>
    </r>
  </si>
  <si>
    <r>
      <t>S</t>
    </r>
    <r>
      <rPr>
        <sz val="8"/>
        <color rgb="FF000000"/>
        <rFont val="Arial Italic"/>
      </rPr>
      <t xml:space="preserve">  ADJUSTED TOTAL EUTHANASIA  [Q minus R]</t>
    </r>
  </si>
  <si>
    <r>
      <t>T</t>
    </r>
    <r>
      <rPr>
        <sz val="8"/>
        <color rgb="FF000000"/>
        <rFont val="Arial Italic"/>
      </rPr>
      <t xml:space="preserve">  SUBTOTAL OUTCOMES [I + J + K + L + S]</t>
    </r>
  </si>
  <si>
    <t>Excludes Owner/Guardian Requested Euthanasia (Unhealthy &amp; Untreatable Only)</t>
  </si>
  <si>
    <r>
      <t>U</t>
    </r>
    <r>
      <rPr>
        <sz val="8"/>
        <color rgb="FF000000"/>
        <rFont val="Arial"/>
        <family val="2"/>
      </rPr>
      <t xml:space="preserve">  DIED OR LOST IN SHELTER/CARE</t>
    </r>
  </si>
  <si>
    <r>
      <t>V</t>
    </r>
    <r>
      <rPr>
        <sz val="8"/>
        <color rgb="FF000000"/>
        <rFont val="Arial Italic"/>
      </rPr>
      <t xml:space="preserve">  TOTAL OUTCOMES [T + U]</t>
    </r>
  </si>
  <si>
    <r>
      <t>W</t>
    </r>
    <r>
      <rPr>
        <sz val="8"/>
        <color rgb="FF000000"/>
        <rFont val="Arial"/>
        <family val="2"/>
      </rPr>
      <t xml:space="preserve">  ENDING SHELTER COUNT 12/31/2013 11:59:00 PM</t>
    </r>
  </si>
  <si>
    <t>Monday, May 20, 2013</t>
  </si>
  <si>
    <t>1/1/2012 12:00 AM</t>
  </si>
  <si>
    <t>12/31/2012 11:59 PM</t>
  </si>
  <si>
    <t>Annual Live Release Rate: 93.82%</t>
  </si>
  <si>
    <t>The Annual Live Release Rate does not include 58 owner/guardian requested euthanasia which were unhealthy &amp; untreatable and</t>
  </si>
  <si>
    <t>14 dogs and cats that died or were lost in the shelter/care.</t>
  </si>
  <si>
    <r>
      <t>A</t>
    </r>
    <r>
      <rPr>
        <sz val="8"/>
        <color rgb="FF000000"/>
        <rFont val="Arial"/>
        <family val="2"/>
      </rPr>
      <t xml:space="preserve">  BEGINNING SHELTER COUNT 1/1/2012</t>
    </r>
  </si>
  <si>
    <t>Page 1 of 2</t>
  </si>
  <si>
    <r>
      <t>W</t>
    </r>
    <r>
      <rPr>
        <sz val="8"/>
        <color rgb="FF000000"/>
        <rFont val="Arial"/>
        <family val="2"/>
      </rPr>
      <t xml:space="preserve">  ENDING SHELTER COUNT 12/31/2012 11:59:00 PM</t>
    </r>
  </si>
  <si>
    <t>1/1/2011 12:00 AM</t>
  </si>
  <si>
    <t>12/31/2011 11:59 PM</t>
  </si>
  <si>
    <t>Annual Live Release Rate: 86.66%</t>
  </si>
  <si>
    <t>The Annual Live Release Rate does not include 150 owner/guardian requested euthanasia which were unhealthy &amp; untreatable and</t>
  </si>
  <si>
    <t>21 dogs and cats that died or were lost in the shelter/care.</t>
  </si>
  <si>
    <r>
      <t>A</t>
    </r>
    <r>
      <rPr>
        <sz val="8"/>
        <color rgb="FF000000"/>
        <rFont val="Arial"/>
        <family val="2"/>
      </rPr>
      <t xml:space="preserve">  BEGINNING SHELTER COUNT 1/1/2011</t>
    </r>
  </si>
  <si>
    <r>
      <t>W</t>
    </r>
    <r>
      <rPr>
        <sz val="8"/>
        <color rgb="FF000000"/>
        <rFont val="Arial"/>
        <family val="2"/>
      </rPr>
      <t xml:space="preserve">  ENDING SHELTER COUNT 12/31/2011 11:59:00 PM</t>
    </r>
  </si>
  <si>
    <t>Community</t>
  </si>
  <si>
    <t>Community_ID</t>
  </si>
  <si>
    <t>Community_Zip</t>
  </si>
  <si>
    <t>Euth_Healthy_Cat</t>
  </si>
  <si>
    <t>Euth_Healthy_Dog</t>
  </si>
  <si>
    <t>Euth_Manag_Cat</t>
  </si>
  <si>
    <t>Euth_Manag_Dog</t>
  </si>
  <si>
    <t>Euth_NonTreat_Cat</t>
  </si>
  <si>
    <t>Euth_NonTreat_Dog</t>
  </si>
  <si>
    <t>Euth_Rehab_Cat</t>
  </si>
  <si>
    <t>Euth_Rehab_Dog</t>
  </si>
  <si>
    <t>Euth_Total_Adj_Cat</t>
  </si>
  <si>
    <t>Euth_Total_Adj_Dog</t>
  </si>
  <si>
    <t>In All Years?</t>
  </si>
  <si>
    <t>Intake_MF_H_Cat</t>
  </si>
  <si>
    <t>Intake_MF_H_Dog</t>
  </si>
  <si>
    <t>Intake_MF_M_Cat</t>
  </si>
  <si>
    <t>Intake_MF_M_Dog</t>
  </si>
  <si>
    <t>Intake_MF_R_Cat</t>
  </si>
  <si>
    <t>Intake_MF_R_Dog</t>
  </si>
  <si>
    <t>Intake_MF_UU_Cat</t>
  </si>
  <si>
    <t>Intake_MF_UU_Dog</t>
  </si>
  <si>
    <t>Intake_NMF_H_Cat</t>
  </si>
  <si>
    <t>Intake_NMF_H_Dog</t>
  </si>
  <si>
    <t>Intake_NMF_M_Cat</t>
  </si>
  <si>
    <t>Intake_NMF_M_Dog</t>
  </si>
  <si>
    <t>Intake_NMF_R_Cat</t>
  </si>
  <si>
    <t>Intake_NMF_R_Dog</t>
  </si>
  <si>
    <t>Intake_NMF_UU_Cat</t>
  </si>
  <si>
    <t>Intake_NMF_UU_Dog</t>
  </si>
  <si>
    <t>Intake_Pub_H_Cat</t>
  </si>
  <si>
    <t>Intake_Pub_H_Dog</t>
  </si>
  <si>
    <t>Intake_Pub_M_Cat</t>
  </si>
  <si>
    <t>Intake_Pub_M_Dog</t>
  </si>
  <si>
    <t>Intake_Pub_R_Cat</t>
  </si>
  <si>
    <t>Intake_Pub_R_Dog</t>
  </si>
  <si>
    <t>Intake_Pub_UU_Cat</t>
  </si>
  <si>
    <t>Intake_Pub_UU_Dog</t>
  </si>
  <si>
    <t>Number of Records</t>
  </si>
  <si>
    <t>ORE_Intake_H_Cat</t>
  </si>
  <si>
    <t>ORE_Intake_H_Dog</t>
  </si>
  <si>
    <t>ORE_Intake_M_Cat</t>
  </si>
  <si>
    <t>ORE_Intake_M_Dog</t>
  </si>
  <si>
    <t>ORE_Intake_R_Cat</t>
  </si>
  <si>
    <t>ORE_Intake_R_Dog</t>
  </si>
  <si>
    <t>ORE_Intake_UU_Cat</t>
  </si>
  <si>
    <t>ORE_Intake_UU_Dog</t>
  </si>
  <si>
    <t>ORE_UU_Cat</t>
  </si>
  <si>
    <t>ORE_UU_Dog</t>
  </si>
  <si>
    <t>Org_Count</t>
  </si>
  <si>
    <t>POP_RANGES</t>
  </si>
  <si>
    <t>Region</t>
  </si>
  <si>
    <t>Shelter_Comm_Pop</t>
  </si>
  <si>
    <t>Shelter_ID</t>
  </si>
  <si>
    <t>Shelter_Lead?</t>
  </si>
  <si>
    <t>Shelter_Mdn_Income</t>
  </si>
  <si>
    <t>Shelter_Zip</t>
  </si>
  <si>
    <t>Sub_Outcomes_Cat</t>
  </si>
  <si>
    <t>Sub_Outcomes_Dog</t>
  </si>
  <si>
    <t>Total_Intake_Cat</t>
  </si>
  <si>
    <t>Total_Intake_Dog</t>
  </si>
  <si>
    <t>Total_Outcomes_Cat</t>
  </si>
  <si>
    <t>Total_Outcomes_Dog</t>
  </si>
  <si>
    <t>Total_Sub_Outcomes</t>
  </si>
  <si>
    <t>Trans_MF_H_Cat</t>
  </si>
  <si>
    <t>Trans_MF_H_Dog</t>
  </si>
  <si>
    <t>Trans_MF_M_Cat</t>
  </si>
  <si>
    <t>Trans_MF_M_Dog</t>
  </si>
  <si>
    <t>Trans_MF_R_Cat</t>
  </si>
  <si>
    <t>Trans_MF_R_Dog</t>
  </si>
  <si>
    <t>Trans_MF_UU_Cat</t>
  </si>
  <si>
    <t>Trans_MF_UU_Dog</t>
  </si>
  <si>
    <t>Trans_NMF_H_Cat</t>
  </si>
  <si>
    <t>Trans_NMF_H_Dog</t>
  </si>
  <si>
    <t>Trans_NMF_M_Cat</t>
  </si>
  <si>
    <t>Trans_NMF_M_Dog</t>
  </si>
  <si>
    <t>Trans_NMF_R_Cat</t>
  </si>
  <si>
    <t>Trans_NMF_R_Dog</t>
  </si>
  <si>
    <t>Trans_NMF_UU_Cat</t>
  </si>
  <si>
    <t>Trans_NMF_UU_Dog</t>
  </si>
  <si>
    <t>Type</t>
  </si>
  <si>
    <t>Year</t>
  </si>
  <si>
    <t>yearsofData</t>
  </si>
  <si>
    <t>No</t>
  </si>
  <si>
    <t>METRO</t>
  </si>
  <si>
    <t>Over 2,000,000</t>
  </si>
  <si>
    <t>West</t>
  </si>
  <si>
    <t>LHS</t>
  </si>
  <si>
    <t>TS</t>
  </si>
  <si>
    <t>NAME OF ORGANIZATION: Aurora Animal Shelter</t>
  </si>
  <si>
    <t>Aurora Animal Shelter</t>
  </si>
  <si>
    <t>Asilomar / Maddies Fund Report</t>
  </si>
  <si>
    <t>01/01/2012 to 12/31/2012</t>
  </si>
  <si>
    <t>LIVE RELEASE RATE: 72.1%</t>
  </si>
  <si>
    <t>The Live Release Rate does not include 25 owner/guardian requested euthanasias which were unhealthy and untreatable (see</t>
  </si>
  <si>
    <t>line R) and 22 animals that died or were lost in shelter care (see line U).</t>
  </si>
  <si>
    <t>Beginning Shelter and Ending Shelter totals have an acceptable varience of .5% due to</t>
  </si>
  <si>
    <t>database variances in intake and outcome dispositions of the shelter population.</t>
  </si>
  <si>
    <t>INTAKE (Live Dogs and Cats Only)</t>
  </si>
  <si>
    <t>Treatable-Rehabilitatable</t>
  </si>
  <si>
    <t>Subtotal Intake From Incoming Transfers from Organizations within community</t>
  </si>
  <si>
    <t>Subtotal Intake From Incoming Transfers from Organizations outside community</t>
  </si>
  <si>
    <t>Subtotal Intake From Owners/Guardians Requesting Euthanasia</t>
  </si>
  <si>
    <t>TOTAL INTAKE [B + C + D + E]</t>
  </si>
  <si>
    <t>From Owners/Guardians Requesting Euthanasia (Unhealthy &amp; Untreatable Only)</t>
  </si>
  <si>
    <t>H   ADJUSTED TOTAL INTAKE [F minus G]</t>
  </si>
  <si>
    <t>TOTAL OUTGOING TRANSFERS to Organizations within Community/Coalition</t>
  </si>
  <si>
    <t>TOTAL OUTGOING TRANSFERS to Organizations outside Community/Coalition</t>
  </si>
  <si>
    <t>Healthy (Includes Owner/Guardian Requested Euthanasia)</t>
  </si>
  <si>
    <t>Treatable-Rehabilitatable (Includes Owner/Guardian Requested Euthanasia)</t>
  </si>
  <si>
    <t>Treatable-Manageable (Includes Owner/Guardian Requested Euthanasia)</t>
  </si>
  <si>
    <t>Unhealthy &amp; Untreatable (Includes Owner/Guardian Requested Euthanasia)</t>
  </si>
  <si>
    <t>TOTAL EUTHANASIA [M + N + 0 + P]</t>
  </si>
  <si>
    <t>ADJUSTED TOTAL EUTHANASIA [Q minus R]</t>
  </si>
  <si>
    <t>SUBTOTAL OUTCOMES [I + J + K + L + S]</t>
  </si>
  <si>
    <t>✓</t>
  </si>
  <si>
    <t>TOTAL OUTCOMES [T + U]</t>
  </si>
  <si>
    <t>W   ENDING SHELTER COUNT</t>
  </si>
  <si>
    <t>AURORA ANIMAL SHELTER - 2006 ANNUAL STATISTICS</t>
  </si>
  <si>
    <t>The collection and publication of this data is sponsored by Maddie's Fund</t>
  </si>
  <si>
    <t>1t</t>
  </si>
  <si>
    <t>Ilt</t>
  </si>
  <si>
    <t>www.maddiesfund.orq</t>
  </si>
  <si>
    <t>NAME OF ORGANIZATION: Aurora Animal Shelter (Aurora, Colorado)</t>
  </si>
  <si>
    <t>DATE OF REPORT: Jan. 01, 2006 - Dec. 31, 2006</t>
  </si>
  <si>
    <t>BEGINNING SHELTER COUNT-January 02, 2006</t>
  </si>
  <si>
    <t>Subtotal Intake from hcomin_g Transfers from Orgs outside community /Coalition</t>
  </si>
  <si>
    <t>Health_y</t>
  </si>
  <si>
    <t>il</t>
  </si>
  <si>
    <t>ADOPTIONS (only dogs and cats adopted by the public}</t>
  </si>
  <si>
    <t>OUTGOING TRANSFERS to Organizations outside Commimity/Coalition</t>
  </si>
  <si>
    <t>unhealthy&amp; Untreatable</t>
  </si>
  <si>
    <t>18-1</t>
  </si>
  <si>
    <t>Treatable — Manageable ("Includes Owner/Guardian Requested Euthanasia)</t>
  </si>
  <si>
    <t>ADJUSTED TOTAL EUTHANASIA IQ minus RI</t>
  </si>
  <si>
    <t>SUBTOTAL OUTCOMES [1+J + K + L + SI Excludes Owner/Guardian Requested</t>
  </si>
  <si>
    <t>Euthanasia (unhealthy &amp; Untreatable Only)</t>
  </si>
  <si>
    <t>TOTAL OUTCOMES [T+ Ul  LIrcludes Owner/Guardian Requested Euthanasia</t>
  </si>
  <si>
    <t>ENDING SHELTER COUNT - December 31, 2006</t>
  </si>
  <si>
    <t>Healthy - Means and includes all dogs and cats eight weeks of age or older that, at or subsequent to the time the animal is taken</t>
  </si>
  <si>
    <t>into possession, have manifested no sign of a behavioral or temperamental characteristic that could pose a health or safety risk or</t>
  </si>
  <si>
    <t>otherwise make the animal unsuitable for placement as a pet, and have manifested no sign of disease, injury, or congenital or</t>
  </si>
  <si>
    <t>hereditary condition that adversely affects the health of the animal or that is likely to adversely affect the animal's health in the</t>
  </si>
  <si>
    <t>future.</t>
  </si>
  <si>
    <t>Treatable Manageable - Means and includes all dogs and cats who are not "healthy" and who are not likely to become</t>
  </si>
  <si>
    <t>"healthy," regardless of the care provided; but who would likely maintain a satisfactory quality of life, if given medical, foster,</t>
  </si>
  <si>
    <t>behavioral, or other care, including long-temt care, equivalent to the care typically provided to pets by reasonable and caring pet</t>
  </si>
  <si>
    <t>owners/guardians in the community; provided, however, that the term "manageable" daps not include any dog or cat who is</t>
  </si>
  <si>
    <t>determined to pose a significant risk to human health or safety or to the health or safety of other animals.</t>
  </si>
  <si>
    <t>Treatable Rehabilitatable</t>
  </si>
  <si>
    <t>- Means and includes all dogs and cats who are not "healthy," but who are likely to become</t>
  </si>
  <si>
    <t>"healthy," if given medical, foster, behavioral, or other care equivalent to the care typically provided to pets by reasonable and</t>
  </si>
  <si>
    <t>caring pet owners/guardians in the community.</t>
  </si>
  <si>
    <t>Unhealthy and Untreatable - Means and includes dogs and cats who, at or subsequent to the time they are taken into</t>
  </si>
  <si>
    <t>possession, (1) have a behavioral or temperamental characteristic that poses a health or safety risk or otherwise makes the animal</t>
  </si>
  <si>
    <t>unsuitable for placement as a pet, and are not likely to become "healthy" or "treatable" even if provided the care typically</t>
  </si>
  <si>
    <t>provided to pets by reasonable and caring pet owners/guardians in the community; or (2) are suffering from a disease, injury, or</t>
  </si>
  <si>
    <t>congenital or hereditary condition that adversely affects the animal's health or is likely to adversely affect the animal's health in</t>
  </si>
  <si>
    <t>the future, and are not likely to become "healthy" or "treatable" even if provided the care typically provided to pets by reasonable</t>
  </si>
  <si>
    <t>and caring pet owners/guardians in the community; or (3) are under the age of eight weeks and are not likely to become "healthy"</t>
  </si>
  <si>
    <t>or "treatable," even if provided the care typically provided to pets by reasonable and caring pet owners/guardians in the</t>
  </si>
  <si>
    <t>community.</t>
  </si>
  <si>
    <t>The collection and publication of this data is sponsored by Maddle's</t>
  </si>
  <si>
    <r>
      <t xml:space="preserve">Fund ® </t>
    </r>
    <r>
      <rPr>
        <u/>
        <sz val="8"/>
        <color rgb="FF000000"/>
        <rFont val="Times New Roman"/>
        <family val="1"/>
      </rPr>
      <t xml:space="preserve">  www.maddiesfund.orq</t>
    </r>
  </si>
  <si>
    <t>The Aurora Animal Shelter would like to thank The Maddie's Fund for</t>
  </si>
  <si>
    <t>their assistance and generosity.</t>
  </si>
  <si>
    <t>Auvpm,CD</t>
  </si>
  <si>
    <t>AURORA ANIMAL SHELTER</t>
  </si>
  <si>
    <t>2007 ANNUAL STATISTICS</t>
  </si>
  <si>
    <t>The collection and publication of this data is sponsored by Maddie's Fund CD</t>
  </si>
  <si>
    <t>www.auroraciov.orq/animal</t>
  </si>
  <si>
    <t>Filt.t</t>
  </si>
  <si>
    <t>DATE OF REPORT: January 01, 2007 - December 31, 2007</t>
  </si>
  <si>
    <t>BEGINNING SHELTER COUNT: January 01, 2007</t>
  </si>
  <si>
    <t>Incoming Transkrs from Organizatitms within Conmumity/Coalition</t>
  </si>
  <si>
    <t>Incoming Tramsftrs from Organizations outside 0E11177101i</t>
  </si>
  <si>
    <t>C Ot1 I i i i017</t>
  </si>
  <si>
    <t>TOTAL OUTGOING TRANSFERS to Org,s within Community/Coalition</t>
  </si>
  <si>
    <t>M  Heal thy</t>
  </si>
  <si>
    <t>N  Treatable — Rehabilitatable</t>
  </si>
  <si>
    <t>P  Unhealthy &amp; Untreatable</t>
  </si>
  <si>
    <t>Q  Total Euthanasia</t>
  </si>
  <si>
    <t>[M 1- N + 0 + P]</t>
  </si>
  <si>
    <r>
      <t xml:space="preserve">S </t>
    </r>
    <r>
      <rPr>
        <sz val="10"/>
        <color rgb="FF000000"/>
        <rFont val="Calibri"/>
        <family val="2"/>
        <scheme val="minor"/>
      </rPr>
      <t xml:space="preserve">  ADJUSTED TOTAL EUTHANASIA [Q minus RI</t>
    </r>
  </si>
  <si>
    <t>[1+.1+K+ L+ Si Excludes Owner/Guardian Requested</t>
  </si>
  <si>
    <r>
      <t xml:space="preserve">U </t>
    </r>
    <r>
      <rPr>
        <sz val="10"/>
        <color rgb="FF000000"/>
        <rFont val="Calibri"/>
        <family val="2"/>
        <scheme val="minor"/>
      </rPr>
      <t xml:space="preserve">  DIED OR LOST IN SHELTER/CARE</t>
    </r>
  </si>
  <si>
    <t>[T + Ul  Eve/odes Owner/Guardian Requested Euthanasia</t>
  </si>
  <si>
    <t>W  ENDING SHELTER COUNT: December 31, 2007</t>
  </si>
  <si>
    <t>Beginning Counts</t>
  </si>
  <si>
    <t>Outcomes plus</t>
  </si>
  <si>
    <r>
      <t xml:space="preserve">+ </t>
    </r>
    <r>
      <rPr>
        <u/>
        <sz val="10"/>
        <color rgb="FF000000"/>
        <rFont val="Calibri"/>
        <family val="2"/>
        <scheme val="minor"/>
      </rPr>
      <t>Intakes</t>
    </r>
  </si>
  <si>
    <r>
      <t xml:space="preserve">+ </t>
    </r>
    <r>
      <rPr>
        <u/>
        <sz val="10"/>
        <color rgb="FF000000"/>
        <rFont val="Calibri"/>
        <family val="2"/>
        <scheme val="minor"/>
      </rPr>
      <t xml:space="preserve"> Endine Inventory</t>
    </r>
  </si>
  <si>
    <t>Healthy - Means and includes all dogs and cats eight weeks of age or older that, at or subsequent to the time the animal Is taken into</t>
  </si>
  <si>
    <t>possession, have manifested no sign of a behavioral or temperamental characteristic that could pose a health or safety risk or otherwise</t>
  </si>
  <si>
    <t>make the animal unsuitable for placement as a pet, and have manifested no sign of disease, injury, or congenital or hereditary condition</t>
  </si>
  <si>
    <t>that adversely affects the health of the animal or that is likely to adversely affect the animal's health in the future.</t>
  </si>
  <si>
    <t>Treatable Manageable - Means and includes all dogs and cats who are not "healthy" and who are not likely to become "healthy,"</t>
  </si>
  <si>
    <t>regardless of the care provided; but who would likely maintain a satisfactory quality of life, if given medical, foster, behavioral, or other</t>
  </si>
  <si>
    <t>care, including long-term care, equivalent to the care typically provided to pets by reasonable and caring pet owners/guardians in the</t>
  </si>
  <si>
    <t>community; provided, however, that the term "manageable" does not include any dog or cat who is determined to pose a significant risk</t>
  </si>
  <si>
    <t>to human health or safety or to the health or safety of other animals.</t>
  </si>
  <si>
    <t>- Means and includes all dogs and cats who arc not "healthy," but who are likely to become "healthy," if</t>
  </si>
  <si>
    <t>given medical, foster, behavioral, or other care equivalent to the care typically provided to pets by reasonable and caring pet</t>
  </si>
  <si>
    <t>owners/guardians in the community.</t>
  </si>
  <si>
    <t>Unhealthy and Untreatable - Means and includes dogs and cats who, at or subsequent to the time they are taken into possession, (1)</t>
  </si>
  <si>
    <t>have a behavioral or temperamental characteristic that poses a health or safety risk or otherwise makes the animal unsuitable for</t>
  </si>
  <si>
    <t>placement as a pet, and are not likely to become "healthy" or "treatable" even if provided the care typically provided to pets by</t>
  </si>
  <si>
    <t>reasonable and caring pet owners/guardians in the community; or (2) are suffering from a disease, injury, or congenital or hereditary</t>
  </si>
  <si>
    <t>condition that adversely affects the animal's health or is likely to adversely affect the animal's health in the future, and are not likely to</t>
  </si>
  <si>
    <t>become "healthy" or "treatable" even if provided the care typically provided to pets by reasonable and caring pet owners/guardians in</t>
  </si>
  <si>
    <t>the community; or (3) are under the age of' eight weeks and are not likely to become "healthy" or "treatable," even if provided the care</t>
  </si>
  <si>
    <t>typically provided to pets by reasonable and caring pet owners/guardians in the community.</t>
  </si>
  <si>
    <t>The collection and publication of this data is sponsored by</t>
  </si>
  <si>
    <r>
      <t xml:space="preserve">The Maddie's Fund ® </t>
    </r>
    <r>
      <rPr>
        <u/>
        <sz val="10"/>
        <color rgb="FF000000"/>
        <rFont val="Calibri"/>
        <family val="2"/>
        <scheme val="minor"/>
      </rPr>
      <t xml:space="preserve">  www.maddiesfund,sag</t>
    </r>
  </si>
  <si>
    <t>The Aurora Animal Shelter would like to thank</t>
  </si>
  <si>
    <t>11. t9 L r..</t>
  </si>
  <si>
    <t>1.1.1.inha.</t>
  </si>
  <si>
    <t>The Maddie's Fund for their assistance and generosity.</t>
  </si>
  <si>
    <t>City of Aurora Animal Shelter</t>
  </si>
  <si>
    <t>CAAS</t>
  </si>
  <si>
    <t>AC</t>
  </si>
  <si>
    <t>Table Mountain Animal Center - 2007 Statistics</t>
  </si>
  <si>
    <t>Dog   Cat   Total</t>
  </si>
  <si>
    <t>Beginning Shelter Count (includes</t>
  </si>
  <si>
    <t>animals in foster care)</t>
  </si>
  <si>
    <t>Intake</t>
  </si>
  <si>
    <t>Estimates</t>
  </si>
  <si>
    <t>Sum of Healthy</t>
  </si>
  <si>
    <t>Treatable/Rehabilitatable</t>
  </si>
  <si>
    <t>Sum of T/R below</t>
  </si>
  <si>
    <t>Sum of T/M below</t>
  </si>
  <si>
    <t>Sum of U/U below</t>
  </si>
  <si>
    <t>&amp; Died/Lost</t>
  </si>
  <si>
    <t>Total from Public</t>
  </si>
  <si>
    <t>4,532,3,453</t>
  </si>
  <si>
    <t>Incoming Transfers from</t>
  </si>
  <si>
    <t>Organizations within</t>
  </si>
  <si>
    <t>All Healthy</t>
  </si>
  <si>
    <t>Community/Coalition</t>
  </si>
  <si>
    <t>Organizations outside</t>
  </si>
  <si>
    <t>From Owners/Guardians</t>
  </si>
  <si>
    <t>All U/U</t>
  </si>
  <si>
    <t>Requesting Euthanasia</t>
  </si>
  <si>
    <t>3,580.8,367 ,</t>
  </si>
  <si>
    <t>Owners/Guardians</t>
  </si>
  <si>
    <t>(Unhealthy &amp; Untreatable</t>
  </si>
  <si>
    <t>Only)</t>
  </si>
  <si>
    <t>Adjusted Total Intake</t>
  </si>
  <si>
    <t>Adoptions</t>
  </si>
  <si>
    <t>Balance</t>
  </si>
  <si>
    <t>(Mainly adjusted</t>
  </si>
  <si>
    <t>for young age)</t>
  </si>
  <si>
    <t>(79 Pit Bulls, Fear</t>
  </si>
  <si>
    <t>and Medical)</t>
  </si>
  <si>
    <t>1%, 1%</t>
  </si>
  <si>
    <t>Total Adoptions</t>
  </si>
  <si>
    <t>Outgoing Transfers to Organization</t>
  </si>
  <si>
    <t>within Community/Coalition</t>
  </si>
  <si>
    <t>Actual</t>
  </si>
  <si>
    <t>Total Outgoing Transfer within</t>
  </si>
  <si>
    <t>Outgoing Transfers to Organizations</t>
  </si>
  <si>
    <t>outside Community/Coalition</t>
  </si>
  <si>
    <t>Total Outgoing Transfer outside</t>
  </si>
  <si>
    <t>Return to Owner/Guardian</t>
  </si>
  <si>
    <t>Dogs &amp; Cats Euthanized</t>
  </si>
  <si>
    <t>Owner/Guardian Requested</t>
  </si>
  <si>
    <t>Euthanasia (Unhealthy &amp;</t>
  </si>
  <si>
    <t>Adjusted Total Euthanasia</t>
  </si>
  <si>
    <t>Subtotal Outcomes (Excludes</t>
  </si>
  <si>
    <t>Euthanasia (U&amp;U)</t>
  </si>
  <si>
    <t>Died or Lost in Shelter Care</t>
  </si>
  <si>
    <t>Total Outcomes</t>
  </si>
  <si>
    <t>Ending Shelter Count (includes</t>
  </si>
  <si>
    <t>Per Ending Inventory</t>
  </si>
  <si>
    <t>Annual Live Release Rate</t>
  </si>
  <si>
    <t>The Annual Live Release Rate does not include owner/guardian</t>
  </si>
  <si>
    <t>requested euthanasia</t>
  </si>
  <si>
    <t>which were unhealthy and untreatable (see above) and dogs and cats</t>
  </si>
  <si>
    <t>that died or were lost</t>
  </si>
  <si>
    <t>in the shelter/care (see above).</t>
  </si>
  <si>
    <t>TMAC does not have the resources to make a medical assessment of animals</t>
  </si>
  <si>
    <t>released for E&amp;D - all are considered U/U</t>
  </si>
  <si>
    <t>TMAC does not have the resources to evaluate all incoming animals</t>
  </si>
  <si>
    <t>TMAC has made estimates related to categorizing incoming, adoptions,</t>
  </si>
  <si>
    <t>transfers - see assumptions</t>
  </si>
  <si>
    <t>DEFINITIONS</t>
  </si>
  <si>
    <t>The term "healthy' means and includes all dogs and cats eight weeks of age or older that, at or</t>
  </si>
  <si>
    <t>subsequent to the time the animal is taken into possession, have manifested no sign of a behavioral or</t>
  </si>
  <si>
    <t>temperamental characteristic that could pose a health or safety risk or otherwise make the animal</t>
  </si>
  <si>
    <t>unsuitable for placement as a pet, and have manifested no sign of disease, injury, a congenital or</t>
  </si>
  <si>
    <t>hereditary condition that adversely affects the health of the animal or that is likely to adversely affect the</t>
  </si>
  <si>
    <t>http://tablemountainanimals.org/index.php?option—com content&amp;task—view&amp;id=888cIterni...</t>
  </si>
  <si>
    <t>6/5/2008</t>
  </si>
  <si>
    <t>Cat Care Society stats taken directly from web page http://www.catcaresociety.org/shelter-statistics.html</t>
  </si>
  <si>
    <t>Foothills 2010-11 same</t>
  </si>
  <si>
    <t xml:space="preserve"> interpolated numbers</t>
  </si>
  <si>
    <t>from all sheets</t>
  </si>
  <si>
    <t>totals</t>
  </si>
  <si>
    <t>Angels with Paws stat links don't 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</si>
</sst>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0;#,##0.00"/>
    <numFmt numFmtId="169" formatCode="0.0%"/>
  </numFmts>
  <fonts count="121">
    <font>
      <sz val="10"/>
      <name val="Arial"/>
    </font>
    <font>
      <sz val="11"/>
      <color theme="1"/>
      <name val="Calibri"/>
      <family val="2"/>
      <scheme val="minor"/>
    </font>
    <font>
      <sz val="11"/>
      <color theme="1"/>
      <name val="Calibri"/>
      <family val="2"/>
      <scheme val="minor"/>
    </font>
    <font>
      <sz val="10"/>
      <name val="Times New Roman"/>
      <family val="1"/>
    </font>
    <font>
      <b/>
      <sz val="9"/>
      <name val="Times New Roman"/>
      <family val="1"/>
    </font>
    <font>
      <sz val="9"/>
      <name val="Times New Roman"/>
      <family val="1"/>
    </font>
    <font>
      <i/>
      <sz val="9"/>
      <name val="Times New Roman"/>
      <family val="1"/>
    </font>
    <font>
      <sz val="9"/>
      <color indexed="8"/>
      <name val="Times New Roman"/>
      <family val="1"/>
    </font>
    <font>
      <b/>
      <sz val="9"/>
      <color indexed="8"/>
      <name val="Times New Roman"/>
      <family val="1"/>
    </font>
    <font>
      <b/>
      <sz val="9"/>
      <color indexed="10"/>
      <name val="Times New Roman"/>
      <family val="1"/>
    </font>
    <font>
      <sz val="9"/>
      <color indexed="10"/>
      <name val="Times New Roman"/>
      <family val="1"/>
    </font>
    <font>
      <b/>
      <i/>
      <sz val="9"/>
      <name val="Times New Roman"/>
      <family val="1"/>
    </font>
    <font>
      <sz val="8"/>
      <name val="Times New Roman"/>
      <family val="1"/>
    </font>
    <font>
      <b/>
      <sz val="12"/>
      <name val="Times New Roman"/>
      <family val="1"/>
    </font>
    <font>
      <b/>
      <vertAlign val="superscript"/>
      <sz val="12"/>
      <name val="Times New Roman"/>
      <family val="1"/>
    </font>
    <font>
      <sz val="12"/>
      <name val="Times New Roman"/>
      <family val="1"/>
    </font>
    <font>
      <sz val="8"/>
      <name val="Arial"/>
      <family val="2"/>
    </font>
    <font>
      <b/>
      <sz val="10"/>
      <name val="Times New Roman"/>
      <family val="1"/>
    </font>
    <font>
      <sz val="11"/>
      <name val="Times New Roman"/>
      <family val="1"/>
    </font>
    <font>
      <sz val="11"/>
      <name val="Arial"/>
      <family val="2"/>
    </font>
    <font>
      <sz val="10"/>
      <name val="Arial"/>
      <family val="2"/>
    </font>
    <font>
      <b/>
      <sz val="12"/>
      <name val="Arial"/>
      <family val="2"/>
    </font>
    <font>
      <sz val="12"/>
      <color rgb="FF414141"/>
      <name val="Courier New"/>
      <family val="2"/>
    </font>
    <font>
      <sz val="12"/>
      <color rgb="FF5D5D5D"/>
      <name val="Courier New"/>
      <family val="2"/>
    </font>
    <font>
      <i/>
      <sz val="10"/>
      <name val="Times New Roman"/>
      <family val="1"/>
    </font>
    <font>
      <sz val="12"/>
      <color rgb="FF727272"/>
      <name val="Courier New"/>
      <family val="2"/>
    </font>
    <font>
      <sz val="12"/>
      <name val="Courier New"/>
      <family val="3"/>
    </font>
    <font>
      <sz val="12"/>
      <color rgb="FF262626"/>
      <name val="Courier New"/>
      <family val="2"/>
    </font>
    <font>
      <i/>
      <sz val="11"/>
      <color rgb="FF727272"/>
      <name val="Times New Roman"/>
      <family val="2"/>
    </font>
    <font>
      <sz val="10"/>
      <color rgb="FF646464"/>
      <name val="Arial"/>
      <family val="2"/>
    </font>
    <font>
      <sz val="11"/>
      <color rgb="FF646464"/>
      <name val="Courier New"/>
      <family val="2"/>
    </font>
    <font>
      <sz val="11"/>
      <color rgb="FF797979"/>
      <name val="Courier New"/>
      <family val="2"/>
    </font>
    <font>
      <sz val="11"/>
      <color rgb="FF3B3B3B"/>
      <name val="Courier New"/>
      <family val="2"/>
    </font>
    <font>
      <sz val="12"/>
      <color rgb="FF797979"/>
      <name val="Courier New"/>
      <family val="2"/>
    </font>
    <font>
      <sz val="11"/>
      <color rgb="FF797979"/>
      <name val="Times New Roman"/>
      <family val="2"/>
    </font>
    <font>
      <sz val="11"/>
      <color rgb="FF4B4B4B"/>
      <name val="Courier New"/>
      <family val="2"/>
    </font>
    <font>
      <sz val="11"/>
      <color rgb="FF2A2A2A"/>
      <name val="Courier New"/>
      <family val="2"/>
    </font>
    <font>
      <i/>
      <sz val="11"/>
      <color rgb="FF797979"/>
      <name val="Times New Roman"/>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imes New Roman Bold"/>
    </font>
    <font>
      <sz val="8"/>
      <color rgb="FF000000"/>
      <name val="Times New Roman"/>
      <family val="1"/>
    </font>
    <font>
      <b/>
      <sz val="10"/>
      <name val="Arial"/>
      <family val="2"/>
    </font>
    <font>
      <b/>
      <sz val="11"/>
      <name val="Verdana"/>
      <family val="2"/>
    </font>
    <font>
      <b/>
      <sz val="10"/>
      <name val="Verdana"/>
      <family val="2"/>
    </font>
    <font>
      <b/>
      <sz val="8"/>
      <name val="Verdana"/>
      <family val="2"/>
    </font>
    <font>
      <sz val="8"/>
      <name val="Verdana"/>
      <family val="2"/>
    </font>
    <font>
      <b/>
      <sz val="8"/>
      <color rgb="FF000000"/>
      <name val="Verdana"/>
      <family val="2"/>
    </font>
    <font>
      <sz val="8"/>
      <color rgb="FF000000"/>
      <name val="Verdana"/>
      <family val="2"/>
    </font>
    <font>
      <sz val="7"/>
      <name val="Verdana"/>
      <family val="2"/>
    </font>
    <font>
      <b/>
      <sz val="7"/>
      <name val="Verdana"/>
      <family val="2"/>
    </font>
    <font>
      <b/>
      <sz val="9"/>
      <name val="Verdana"/>
      <family val="2"/>
    </font>
    <font>
      <sz val="7"/>
      <color rgb="FF000000"/>
      <name val="Verdana"/>
      <family val="2"/>
    </font>
    <font>
      <b/>
      <sz val="7"/>
      <color rgb="FF000000"/>
      <name val="Verdana"/>
      <family val="2"/>
    </font>
    <font>
      <sz val="10"/>
      <name val="MS Sans Serif"/>
      <family val="2"/>
    </font>
    <font>
      <sz val="10"/>
      <color rgb="FF000000"/>
      <name val="Times New Roman"/>
      <family val="1"/>
    </font>
    <font>
      <sz val="10"/>
      <color indexed="8"/>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72"/>
      <name val="Verdana"/>
      <family val="2"/>
    </font>
    <font>
      <sz val="9"/>
      <color rgb="FF000000"/>
      <name val="Courier New"/>
      <family val="3"/>
    </font>
    <font>
      <sz val="11"/>
      <color rgb="FF000000"/>
      <name val="Courier New Bold"/>
    </font>
    <font>
      <sz val="9"/>
      <color rgb="FF000000"/>
      <name val="Courier New Bold"/>
    </font>
    <font>
      <i/>
      <sz val="10"/>
      <name val="Arial"/>
      <family val="2"/>
    </font>
    <font>
      <sz val="8"/>
      <color rgb="FFFF0000"/>
      <name val="Times New Roman"/>
      <family val="1"/>
    </font>
    <font>
      <b/>
      <sz val="10"/>
      <name val="Verdana"/>
    </font>
    <font>
      <sz val="9"/>
      <color rgb="FF000000"/>
      <name val="Times New Roman Bold"/>
    </font>
    <font>
      <sz val="8"/>
      <color rgb="FFF8971C"/>
      <name val="Arial Bold"/>
    </font>
    <font>
      <sz val="8"/>
      <color rgb="FF696A6C"/>
      <name val="Arial"/>
      <family val="2"/>
    </font>
    <font>
      <sz val="8"/>
      <color rgb="FF000000"/>
      <name val="Arial Bold"/>
    </font>
    <font>
      <sz val="8"/>
      <color rgb="FF696A6C"/>
      <name val="Arial Bold"/>
    </font>
    <font>
      <sz val="8"/>
      <color rgb="FF000000"/>
      <name val="Arial"/>
      <family val="2"/>
    </font>
    <font>
      <sz val="11"/>
      <color rgb="FF000000"/>
      <name val="Times New Roman Italic"/>
    </font>
    <font>
      <sz val="9"/>
      <color rgb="FF000000"/>
      <name val="Times New Roman"/>
      <family val="1"/>
    </font>
    <font>
      <b/>
      <sz val="8"/>
      <color rgb="FF000000"/>
      <name val="Times New Roman"/>
      <family val="1"/>
    </font>
    <font>
      <sz val="11"/>
      <color rgb="FF000000"/>
      <name val="Times New Roman Bold"/>
    </font>
    <font>
      <sz val="8"/>
      <color rgb="FF000000"/>
      <name val="Times New Roman Italic"/>
    </font>
    <font>
      <sz val="8"/>
      <color rgb="FFFF0000"/>
      <name val="Times New Roman Bold"/>
    </font>
    <font>
      <sz val="8"/>
      <color rgb="FF000000"/>
      <name val="Times New Roman Bold Italic"/>
    </font>
    <font>
      <sz val="9"/>
      <color rgb="FF000000"/>
      <name val="Calibri"/>
      <family val="2"/>
    </font>
    <font>
      <u/>
      <sz val="8"/>
      <color rgb="FF000000"/>
      <name val="Times New Roman"/>
      <family val="1"/>
    </font>
    <font>
      <sz val="10"/>
      <color rgb="FF000000"/>
      <name val="Times New Roman Bold"/>
    </font>
    <font>
      <sz val="10"/>
      <color rgb="FFFF0000"/>
      <name val="Times New Roman Bold"/>
    </font>
    <font>
      <sz val="11"/>
      <color rgb="FFFF0000"/>
      <name val="Times New Roman Bold"/>
    </font>
    <font>
      <b/>
      <sz val="10"/>
      <color theme="1"/>
      <name val="Arial"/>
      <family val="2"/>
    </font>
    <font>
      <sz val="14"/>
      <color rgb="FF000000"/>
      <name val="Arial Bold"/>
    </font>
    <font>
      <sz val="8"/>
      <color rgb="FF000000"/>
      <name val="Arial Italic"/>
    </font>
    <font>
      <sz val="10"/>
      <color theme="1"/>
      <name val="Calibri"/>
      <family val="2"/>
      <scheme val="minor"/>
    </font>
    <font>
      <sz val="10"/>
      <color rgb="FF000000"/>
      <name val="Calibri"/>
      <family val="2"/>
      <scheme val="minor"/>
    </font>
    <font>
      <u/>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9"/>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ck">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rgb="FFFF0000"/>
      </left>
      <right/>
      <top style="medium">
        <color rgb="FFFF0000"/>
      </top>
      <bottom/>
      <diagonal/>
    </border>
    <border>
      <left style="medium">
        <color rgb="FFFF0000"/>
      </left>
      <right/>
      <top/>
      <bottom/>
      <diagonal/>
    </border>
    <border>
      <left/>
      <right style="medium">
        <color rgb="FFFF0000"/>
      </right>
      <top/>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s>
  <cellStyleXfs count="16394">
    <xf numFmtId="0" fontId="0" fillId="0" borderId="0"/>
    <xf numFmtId="9" fontId="38" fillId="0" borderId="0" applyFont="0" applyFill="0" applyBorder="0" applyAlignment="0" applyProtection="0"/>
    <xf numFmtId="0" fontId="43" fillId="2" borderId="0" applyNumberFormat="0" applyBorder="0" applyAlignment="0" applyProtection="0"/>
    <xf numFmtId="0" fontId="44" fillId="3" borderId="0" applyNumberFormat="0" applyBorder="0" applyAlignment="0" applyProtection="0"/>
    <xf numFmtId="0" fontId="45" fillId="4" borderId="0" applyNumberFormat="0" applyBorder="0" applyAlignment="0" applyProtection="0"/>
    <xf numFmtId="0" fontId="46" fillId="5" borderId="12" applyNumberFormat="0" applyAlignment="0" applyProtection="0"/>
    <xf numFmtId="0" fontId="47" fillId="6" borderId="13" applyNumberFormat="0" applyAlignment="0" applyProtection="0"/>
    <xf numFmtId="0" fontId="48" fillId="6" borderId="12" applyNumberFormat="0" applyAlignment="0" applyProtection="0"/>
    <xf numFmtId="0" fontId="50" fillId="7" borderId="15" applyNumberFormat="0" applyAlignment="0" applyProtection="0"/>
    <xf numFmtId="0" fontId="5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4"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1" fillId="0" borderId="0"/>
    <xf numFmtId="0" fontId="69" fillId="0" borderId="0"/>
    <xf numFmtId="0" fontId="69" fillId="0" borderId="0"/>
    <xf numFmtId="0" fontId="70" fillId="0" borderId="0"/>
    <xf numFmtId="0" fontId="71" fillId="0" borderId="0"/>
    <xf numFmtId="0" fontId="2" fillId="0" borderId="0"/>
    <xf numFmtId="0" fontId="20"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69" fillId="0" borderId="0"/>
    <xf numFmtId="0" fontId="70" fillId="0" borderId="0"/>
    <xf numFmtId="0" fontId="20"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2" fillId="0" borderId="0"/>
    <xf numFmtId="0" fontId="2" fillId="0" borderId="0"/>
    <xf numFmtId="0" fontId="71" fillId="0" borderId="0"/>
    <xf numFmtId="0" fontId="2" fillId="0" borderId="0"/>
    <xf numFmtId="0" fontId="2" fillId="0" borderId="0"/>
    <xf numFmtId="0" fontId="71" fillId="0" borderId="0"/>
    <xf numFmtId="0" fontId="69" fillId="0" borderId="0"/>
    <xf numFmtId="0" fontId="2" fillId="0" borderId="0"/>
    <xf numFmtId="0" fontId="2" fillId="0" borderId="0"/>
    <xf numFmtId="0" fontId="2" fillId="0" borderId="0"/>
    <xf numFmtId="0" fontId="71" fillId="0" borderId="0"/>
    <xf numFmtId="0" fontId="2"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69" fillId="0" borderId="0"/>
    <xf numFmtId="0" fontId="2" fillId="0" borderId="0"/>
    <xf numFmtId="0" fontId="71" fillId="0" borderId="0"/>
    <xf numFmtId="0" fontId="2" fillId="0" borderId="0"/>
    <xf numFmtId="0" fontId="2" fillId="0" borderId="0"/>
    <xf numFmtId="0" fontId="71" fillId="0" borderId="0"/>
    <xf numFmtId="0" fontId="71" fillId="0" borderId="0"/>
    <xf numFmtId="0" fontId="2" fillId="0" borderId="0"/>
    <xf numFmtId="0" fontId="2" fillId="0" borderId="0"/>
    <xf numFmtId="0" fontId="71" fillId="0" borderId="0"/>
    <xf numFmtId="0" fontId="69" fillId="0" borderId="0"/>
    <xf numFmtId="0" fontId="71" fillId="0" borderId="0"/>
    <xf numFmtId="0" fontId="69" fillId="0" borderId="0"/>
    <xf numFmtId="0" fontId="2" fillId="0" borderId="0"/>
    <xf numFmtId="0" fontId="2" fillId="0" borderId="0"/>
    <xf numFmtId="0" fontId="2" fillId="0" borderId="0"/>
    <xf numFmtId="0" fontId="71" fillId="0" borderId="0"/>
    <xf numFmtId="0" fontId="2" fillId="0" borderId="0"/>
    <xf numFmtId="0" fontId="71" fillId="0" borderId="0"/>
    <xf numFmtId="0" fontId="2" fillId="0" borderId="0"/>
    <xf numFmtId="0" fontId="71"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1" fillId="0" borderId="0"/>
    <xf numFmtId="0" fontId="69" fillId="0" borderId="0"/>
    <xf numFmtId="0" fontId="69" fillId="0" borderId="0"/>
    <xf numFmtId="0" fontId="70" fillId="0" borderId="0"/>
    <xf numFmtId="0" fontId="20"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2" fillId="0" borderId="0"/>
    <xf numFmtId="0" fontId="2" fillId="0" borderId="0"/>
    <xf numFmtId="0" fontId="2" fillId="0" borderId="0"/>
    <xf numFmtId="0" fontId="70" fillId="0" borderId="0"/>
    <xf numFmtId="0" fontId="20" fillId="0" borderId="0"/>
    <xf numFmtId="0" fontId="73" fillId="33"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0" fillId="0" borderId="0"/>
    <xf numFmtId="0" fontId="73" fillId="36" borderId="0" applyNumberFormat="0" applyBorder="0" applyAlignment="0" applyProtection="0"/>
    <xf numFmtId="0" fontId="73" fillId="36" borderId="0" applyNumberFormat="0" applyBorder="0" applyAlignment="0" applyProtection="0"/>
    <xf numFmtId="0" fontId="70" fillId="0" borderId="0"/>
    <xf numFmtId="0" fontId="73" fillId="39"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6" fillId="51" borderId="20" applyNumberFormat="0" applyAlignment="0" applyProtection="0"/>
    <xf numFmtId="0" fontId="76" fillId="51" borderId="20" applyNumberFormat="0" applyAlignment="0" applyProtection="0"/>
    <xf numFmtId="0" fontId="77" fillId="52" borderId="21" applyNumberFormat="0" applyAlignment="0" applyProtection="0"/>
    <xf numFmtId="0" fontId="77" fillId="52" borderId="21" applyNumberFormat="0" applyAlignment="0" applyProtection="0"/>
    <xf numFmtId="0" fontId="52"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35" borderId="0" applyNumberFormat="0" applyBorder="0" applyAlignment="0" applyProtection="0"/>
    <xf numFmtId="0" fontId="79" fillId="35" borderId="0" applyNumberFormat="0" applyBorder="0" applyAlignment="0" applyProtection="0"/>
    <xf numFmtId="0" fontId="40" fillId="0" borderId="9"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1" fillId="0" borderId="10" applyNumberFormat="0" applyFill="0" applyAlignment="0" applyProtection="0"/>
    <xf numFmtId="0" fontId="81" fillId="0" borderId="23" applyNumberFormat="0" applyFill="0" applyAlignment="0" applyProtection="0"/>
    <xf numFmtId="0" fontId="81" fillId="0" borderId="23" applyNumberFormat="0" applyFill="0" applyAlignment="0" applyProtection="0"/>
    <xf numFmtId="0" fontId="42" fillId="0" borderId="11"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4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38" borderId="20" applyNumberFormat="0" applyAlignment="0" applyProtection="0"/>
    <xf numFmtId="0" fontId="83" fillId="38" borderId="20" applyNumberFormat="0" applyAlignment="0" applyProtection="0"/>
    <xf numFmtId="0" fontId="49" fillId="0" borderId="14"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5" fillId="53" borderId="0" applyNumberFormat="0" applyBorder="0" applyAlignment="0" applyProtection="0"/>
    <xf numFmtId="0" fontId="85" fillId="53" borderId="0" applyNumberFormat="0" applyBorder="0" applyAlignment="0" applyProtection="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86" fillId="51" borderId="27" applyNumberFormat="0" applyAlignment="0" applyProtection="0"/>
    <xf numFmtId="0" fontId="86" fillId="51" borderId="27" applyNumberFormat="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17" applyNumberFormat="0" applyFill="0" applyAlignment="0" applyProtection="0"/>
    <xf numFmtId="0" fontId="88" fillId="0" borderId="28" applyNumberFormat="0" applyFill="0" applyAlignment="0" applyProtection="0"/>
    <xf numFmtId="0" fontId="88" fillId="0" borderId="28" applyNumberFormat="0" applyFill="0" applyAlignment="0" applyProtection="0"/>
    <xf numFmtId="0" fontId="5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69" fillId="0" borderId="0"/>
    <xf numFmtId="0" fontId="70" fillId="0" borderId="0"/>
    <xf numFmtId="0" fontId="70" fillId="0" borderId="0"/>
    <xf numFmtId="0" fontId="70" fillId="0" borderId="0"/>
    <xf numFmtId="0" fontId="2" fillId="0" borderId="0"/>
    <xf numFmtId="0" fontId="73" fillId="38" borderId="0" applyNumberFormat="0" applyBorder="0" applyAlignment="0" applyProtection="0"/>
    <xf numFmtId="0" fontId="78" fillId="0" borderId="0" applyNumberFormat="0" applyFill="0" applyBorder="0" applyAlignment="0" applyProtection="0"/>
    <xf numFmtId="0" fontId="77" fillId="52" borderId="21" applyNumberFormat="0" applyAlignment="0" applyProtection="0"/>
    <xf numFmtId="0" fontId="74" fillId="50" borderId="0" applyNumberFormat="0" applyBorder="0" applyAlignment="0" applyProtection="0"/>
    <xf numFmtId="0" fontId="74" fillId="49" borderId="0" applyNumberFormat="0" applyBorder="0" applyAlignment="0" applyProtection="0"/>
    <xf numFmtId="0" fontId="81" fillId="0" borderId="23" applyNumberFormat="0" applyFill="0" applyAlignment="0" applyProtection="0"/>
    <xf numFmtId="0" fontId="73" fillId="42" borderId="0" applyNumberFormat="0" applyBorder="0" applyAlignment="0" applyProtection="0"/>
    <xf numFmtId="0" fontId="74" fillId="46" borderId="0" applyNumberFormat="0" applyBorder="0" applyAlignment="0" applyProtection="0"/>
    <xf numFmtId="0" fontId="73" fillId="41" borderId="0" applyNumberFormat="0" applyBorder="0" applyAlignment="0" applyProtection="0"/>
    <xf numFmtId="0" fontId="88" fillId="0" borderId="28" applyNumberFormat="0" applyFill="0" applyAlignment="0" applyProtection="0"/>
    <xf numFmtId="0" fontId="74" fillId="41" borderId="0" applyNumberFormat="0" applyBorder="0" applyAlignment="0" applyProtection="0"/>
    <xf numFmtId="0" fontId="20" fillId="54" borderId="26" applyNumberFormat="0" applyFont="0" applyAlignment="0" applyProtection="0"/>
    <xf numFmtId="0" fontId="20" fillId="0" borderId="0"/>
    <xf numFmtId="0" fontId="83" fillId="38" borderId="20" applyNumberFormat="0" applyAlignment="0" applyProtection="0"/>
    <xf numFmtId="0" fontId="73" fillId="3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89" fillId="0" borderId="0" applyNumberFormat="0" applyFill="0" applyBorder="0" applyAlignment="0" applyProtection="0"/>
    <xf numFmtId="0" fontId="87" fillId="0" borderId="0" applyNumberFormat="0" applyFill="0" applyBorder="0" applyAlignment="0" applyProtection="0"/>
    <xf numFmtId="0" fontId="86" fillId="51" borderId="27" applyNumberFormat="0" applyAlignment="0" applyProtection="0"/>
    <xf numFmtId="0" fontId="85" fillId="53" borderId="0" applyNumberFormat="0" applyBorder="0" applyAlignment="0" applyProtection="0"/>
    <xf numFmtId="0" fontId="84" fillId="0" borderId="25" applyNumberFormat="0" applyFill="0" applyAlignment="0" applyProtection="0"/>
    <xf numFmtId="0" fontId="82" fillId="0" borderId="0" applyNumberFormat="0" applyFill="0" applyBorder="0" applyAlignment="0" applyProtection="0"/>
    <xf numFmtId="0" fontId="82" fillId="0" borderId="24" applyNumberFormat="0" applyFill="0" applyAlignment="0" applyProtection="0"/>
    <xf numFmtId="0" fontId="80" fillId="0" borderId="22" applyNumberFormat="0" applyFill="0" applyAlignment="0" applyProtection="0"/>
    <xf numFmtId="0" fontId="79" fillId="35" borderId="0" applyNumberFormat="0" applyBorder="0" applyAlignment="0" applyProtection="0"/>
    <xf numFmtId="0" fontId="76" fillId="51" borderId="20" applyNumberFormat="0" applyAlignment="0" applyProtection="0"/>
    <xf numFmtId="0" fontId="75" fillId="34" borderId="0" applyNumberFormat="0" applyBorder="0" applyAlignment="0" applyProtection="0"/>
    <xf numFmtId="0" fontId="74" fillId="45" borderId="0" applyNumberFormat="0" applyBorder="0" applyAlignment="0" applyProtection="0"/>
    <xf numFmtId="0" fontId="74" fillId="44" borderId="0" applyNumberFormat="0" applyBorder="0" applyAlignment="0" applyProtection="0"/>
    <xf numFmtId="0" fontId="74" fillId="48" borderId="0" applyNumberFormat="0" applyBorder="0" applyAlignment="0" applyProtection="0"/>
    <xf numFmtId="0" fontId="74" fillId="47" borderId="0" applyNumberFormat="0" applyBorder="0" applyAlignment="0" applyProtection="0"/>
    <xf numFmtId="0" fontId="74" fillId="45" borderId="0" applyNumberFormat="0" applyBorder="0" applyAlignment="0" applyProtection="0"/>
    <xf numFmtId="0" fontId="74" fillId="44" borderId="0" applyNumberFormat="0" applyBorder="0" applyAlignment="0" applyProtection="0"/>
    <xf numFmtId="0" fontId="74" fillId="40" borderId="0" applyNumberFormat="0" applyBorder="0" applyAlignment="0" applyProtection="0"/>
    <xf numFmtId="0" fontId="74" fillId="43" borderId="0" applyNumberFormat="0" applyBorder="0" applyAlignment="0" applyProtection="0"/>
    <xf numFmtId="0" fontId="73" fillId="39" borderId="0" applyNumberFormat="0" applyBorder="0" applyAlignment="0" applyProtection="0"/>
    <xf numFmtId="0" fontId="73" fillId="36"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73" fillId="40" borderId="0" applyNumberFormat="0" applyBorder="0" applyAlignment="0" applyProtection="0"/>
    <xf numFmtId="0" fontId="73" fillId="39" borderId="0" applyNumberFormat="0" applyBorder="0" applyAlignment="0" applyProtection="0"/>
    <xf numFmtId="0" fontId="73" fillId="37" borderId="0" applyNumberFormat="0" applyBorder="0" applyAlignment="0" applyProtection="0"/>
    <xf numFmtId="0" fontId="73" fillId="36" borderId="0" applyNumberFormat="0" applyBorder="0" applyAlignment="0" applyProtection="0"/>
    <xf numFmtId="0" fontId="73" fillId="34" borderId="0" applyNumberFormat="0" applyBorder="0" applyAlignment="0" applyProtection="0"/>
    <xf numFmtId="0" fontId="73" fillId="33" borderId="0" applyNumberFormat="0" applyBorder="0" applyAlignment="0" applyProtection="0"/>
    <xf numFmtId="0" fontId="20" fillId="0" borderId="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0" borderId="0"/>
    <xf numFmtId="0" fontId="20" fillId="0" borderId="0"/>
    <xf numFmtId="0" fontId="20"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90" fillId="0" borderId="0"/>
    <xf numFmtId="0" fontId="20" fillId="54" borderId="26" applyNumberFormat="0" applyFont="0" applyAlignment="0" applyProtection="0"/>
    <xf numFmtId="0" fontId="20" fillId="54" borderId="26" applyNumberFormat="0" applyFont="0" applyAlignment="0" applyProtection="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10" borderId="0" applyNumberFormat="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90" fillId="0" borderId="0"/>
    <xf numFmtId="0" fontId="20"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3" fillId="42" borderId="0" applyNumberFormat="0" applyBorder="0" applyAlignment="0" applyProtection="0"/>
    <xf numFmtId="0" fontId="2" fillId="8" borderId="16" applyNumberFormat="0" applyFont="0" applyAlignment="0" applyProtection="0"/>
    <xf numFmtId="0" fontId="73" fillId="37"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73" fillId="3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74" fillId="43"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54" borderId="26" applyNumberFormat="0" applyFont="0" applyAlignment="0" applyProtection="0"/>
    <xf numFmtId="0" fontId="2" fillId="26" borderId="0" applyNumberFormat="0" applyBorder="0" applyAlignment="0" applyProtection="0"/>
    <xf numFmtId="0" fontId="2" fillId="27" borderId="0" applyNumberFormat="0" applyBorder="0" applyAlignment="0" applyProtection="0"/>
    <xf numFmtId="0" fontId="74" fillId="45" borderId="0" applyNumberFormat="0" applyBorder="0" applyAlignment="0" applyProtection="0"/>
    <xf numFmtId="0" fontId="88" fillId="0" borderId="28" applyNumberFormat="0" applyFill="0" applyAlignment="0" applyProtection="0"/>
    <xf numFmtId="0" fontId="2" fillId="30" borderId="0" applyNumberFormat="0" applyBorder="0" applyAlignment="0" applyProtection="0"/>
    <xf numFmtId="0" fontId="2" fillId="31" borderId="0" applyNumberFormat="0" applyBorder="0" applyAlignment="0" applyProtection="0"/>
    <xf numFmtId="0" fontId="84" fillId="0" borderId="25" applyNumberFormat="0" applyFill="0" applyAlignment="0" applyProtection="0"/>
    <xf numFmtId="0" fontId="20" fillId="0" borderId="0"/>
    <xf numFmtId="0" fontId="2" fillId="0" borderId="0"/>
    <xf numFmtId="0" fontId="75" fillId="34" borderId="0" applyNumberFormat="0" applyBorder="0" applyAlignment="0" applyProtection="0"/>
    <xf numFmtId="0" fontId="70" fillId="0" borderId="0"/>
    <xf numFmtId="0" fontId="70" fillId="0" borderId="0"/>
    <xf numFmtId="0" fontId="83" fillId="38" borderId="20" applyNumberFormat="0" applyAlignment="0" applyProtection="0"/>
    <xf numFmtId="0" fontId="82" fillId="0" borderId="24" applyNumberFormat="0" applyFill="0" applyAlignment="0" applyProtection="0"/>
    <xf numFmtId="0" fontId="78" fillId="0" borderId="0" applyNumberFormat="0" applyFill="0" applyBorder="0" applyAlignment="0" applyProtection="0"/>
    <xf numFmtId="0" fontId="73" fillId="33" borderId="0" applyNumberFormat="0" applyBorder="0" applyAlignment="0" applyProtection="0"/>
    <xf numFmtId="0" fontId="77" fillId="52" borderId="21" applyNumberFormat="0" applyAlignment="0" applyProtection="0"/>
    <xf numFmtId="0" fontId="76" fillId="51" borderId="20" applyNumberFormat="0" applyAlignment="0" applyProtection="0"/>
    <xf numFmtId="0" fontId="74" fillId="5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90" fillId="0" borderId="0"/>
    <xf numFmtId="0" fontId="20" fillId="0" borderId="0"/>
    <xf numFmtId="0" fontId="73" fillId="34" borderId="0" applyNumberFormat="0" applyBorder="0" applyAlignment="0" applyProtection="0"/>
    <xf numFmtId="0" fontId="85" fillId="53" borderId="0" applyNumberFormat="0" applyBorder="0" applyAlignment="0" applyProtection="0"/>
    <xf numFmtId="0" fontId="20" fillId="54" borderId="26" applyNumberFormat="0" applyFont="0" applyAlignment="0" applyProtection="0"/>
    <xf numFmtId="0" fontId="20" fillId="0" borderId="0"/>
    <xf numFmtId="0" fontId="20" fillId="0" borderId="0"/>
    <xf numFmtId="0" fontId="73" fillId="33" borderId="0" applyNumberFormat="0" applyBorder="0" applyAlignment="0" applyProtection="0"/>
    <xf numFmtId="0" fontId="73" fillId="38" borderId="0" applyNumberFormat="0" applyBorder="0" applyAlignment="0" applyProtection="0"/>
    <xf numFmtId="0" fontId="73" fillId="41" borderId="0" applyNumberFormat="0" applyBorder="0" applyAlignment="0" applyProtection="0"/>
    <xf numFmtId="0" fontId="74" fillId="40"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85" fillId="53" borderId="0" applyNumberFormat="0" applyBorder="0" applyAlignment="0" applyProtection="0"/>
    <xf numFmtId="0" fontId="89" fillId="0" borderId="0" applyNumberFormat="0" applyFill="0" applyBorder="0" applyAlignment="0" applyProtection="0"/>
    <xf numFmtId="0" fontId="73" fillId="38" borderId="0" applyNumberFormat="0" applyBorder="0" applyAlignment="0" applyProtection="0"/>
    <xf numFmtId="0" fontId="73" fillId="41" borderId="0" applyNumberFormat="0" applyBorder="0" applyAlignment="0" applyProtection="0"/>
    <xf numFmtId="0" fontId="74" fillId="43" borderId="0" applyNumberFormat="0" applyBorder="0" applyAlignment="0" applyProtection="0"/>
    <xf numFmtId="0" fontId="74" fillId="41"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73" fillId="35" borderId="0" applyNumberFormat="0" applyBorder="0" applyAlignment="0" applyProtection="0"/>
    <xf numFmtId="0" fontId="74" fillId="41" borderId="0" applyNumberFormat="0" applyBorder="0" applyAlignment="0" applyProtection="0"/>
    <xf numFmtId="0" fontId="73" fillId="39" borderId="0" applyNumberFormat="0" applyBorder="0" applyAlignment="0" applyProtection="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70" fillId="0" borderId="0"/>
    <xf numFmtId="0" fontId="69" fillId="0" borderId="0"/>
    <xf numFmtId="0" fontId="20" fillId="54" borderId="26" applyNumberFormat="0" applyFont="0" applyAlignment="0" applyProtection="0"/>
    <xf numFmtId="0" fontId="70" fillId="0" borderId="0"/>
    <xf numFmtId="0" fontId="70" fillId="0" borderId="0"/>
    <xf numFmtId="0" fontId="70" fillId="0" borderId="0"/>
    <xf numFmtId="0" fontId="90" fillId="0" borderId="0"/>
    <xf numFmtId="0" fontId="69" fillId="0" borderId="0"/>
    <xf numFmtId="0" fontId="20" fillId="0" borderId="0"/>
    <xf numFmtId="0" fontId="20" fillId="0" borderId="0"/>
    <xf numFmtId="0" fontId="20" fillId="0" borderId="0"/>
    <xf numFmtId="0" fontId="90" fillId="0" borderId="0"/>
    <xf numFmtId="0" fontId="20" fillId="0" borderId="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73" fillId="39"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69" fillId="0" borderId="0"/>
    <xf numFmtId="0" fontId="2" fillId="31" borderId="0" applyNumberFormat="0" applyBorder="0" applyAlignment="0" applyProtection="0"/>
    <xf numFmtId="0" fontId="20" fillId="0" borderId="0"/>
    <xf numFmtId="0" fontId="89" fillId="0" borderId="0" applyNumberFormat="0" applyFill="0" applyBorder="0" applyAlignment="0" applyProtection="0"/>
    <xf numFmtId="0" fontId="79" fillId="35" borderId="0" applyNumberFormat="0" applyBorder="0" applyAlignment="0" applyProtection="0"/>
    <xf numFmtId="0" fontId="78" fillId="0" borderId="0" applyNumberFormat="0" applyFill="0" applyBorder="0" applyAlignment="0" applyProtection="0"/>
    <xf numFmtId="0" fontId="73" fillId="34" borderId="0" applyNumberFormat="0" applyBorder="0" applyAlignment="0" applyProtection="0"/>
    <xf numFmtId="0" fontId="77" fillId="52" borderId="21" applyNumberFormat="0" applyAlignment="0" applyProtection="0"/>
    <xf numFmtId="0" fontId="75" fillId="34" borderId="0" applyNumberFormat="0" applyBorder="0" applyAlignment="0" applyProtection="0"/>
    <xf numFmtId="0" fontId="74" fillId="50" borderId="0" applyNumberFormat="0" applyBorder="0" applyAlignment="0" applyProtection="0"/>
    <xf numFmtId="0" fontId="74" fillId="44" borderId="0" applyNumberFormat="0" applyBorder="0" applyAlignment="0" applyProtection="0"/>
    <xf numFmtId="0" fontId="74" fillId="49" borderId="0" applyNumberFormat="0" applyBorder="0" applyAlignment="0" applyProtection="0"/>
    <xf numFmtId="0" fontId="74" fillId="47" borderId="0" applyNumberFormat="0" applyBorder="0" applyAlignment="0" applyProtection="0"/>
    <xf numFmtId="0" fontId="74" fillId="4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70" fillId="0" borderId="0"/>
    <xf numFmtId="0" fontId="70" fillId="0" borderId="0"/>
    <xf numFmtId="0" fontId="70" fillId="0" borderId="0"/>
    <xf numFmtId="0" fontId="2" fillId="22" borderId="0" applyNumberFormat="0" applyBorder="0" applyAlignment="0" applyProtection="0"/>
    <xf numFmtId="0" fontId="70" fillId="0" borderId="0"/>
    <xf numFmtId="0" fontId="84" fillId="0" borderId="25" applyNumberFormat="0" applyFill="0" applyAlignment="0" applyProtection="0"/>
    <xf numFmtId="0" fontId="2" fillId="30" borderId="0" applyNumberFormat="0" applyBorder="0" applyAlignment="0" applyProtection="0"/>
    <xf numFmtId="0" fontId="2" fillId="0" borderId="0"/>
    <xf numFmtId="0" fontId="73" fillId="34" borderId="0" applyNumberFormat="0" applyBorder="0" applyAlignment="0" applyProtection="0"/>
    <xf numFmtId="0" fontId="73" fillId="36" borderId="0" applyNumberFormat="0" applyBorder="0" applyAlignment="0" applyProtection="0"/>
    <xf numFmtId="0" fontId="2" fillId="23" borderId="0" applyNumberFormat="0" applyBorder="0" applyAlignment="0" applyProtection="0"/>
    <xf numFmtId="0" fontId="69" fillId="0" borderId="0"/>
    <xf numFmtId="0" fontId="2" fillId="27" borderId="0" applyNumberFormat="0" applyBorder="0" applyAlignment="0" applyProtection="0"/>
    <xf numFmtId="0" fontId="70"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54" borderId="26" applyNumberFormat="0" applyFont="0" applyAlignment="0" applyProtection="0"/>
    <xf numFmtId="0" fontId="2" fillId="0" borderId="0"/>
    <xf numFmtId="0" fontId="86" fillId="51" borderId="27" applyNumberFormat="0" applyAlignment="0" applyProtection="0"/>
    <xf numFmtId="0" fontId="74" fillId="44" borderId="0" applyNumberFormat="0" applyBorder="0" applyAlignment="0" applyProtection="0"/>
    <xf numFmtId="0" fontId="73" fillId="36" borderId="0" applyNumberFormat="0" applyBorder="0" applyAlignment="0" applyProtection="0"/>
    <xf numFmtId="0" fontId="20" fillId="54" borderId="26" applyNumberFormat="0" applyFont="0" applyAlignment="0" applyProtection="0"/>
    <xf numFmtId="0" fontId="2" fillId="8" borderId="16" applyNumberFormat="0" applyFont="0" applyAlignment="0" applyProtection="0"/>
    <xf numFmtId="0" fontId="73" fillId="34" borderId="0" applyNumberFormat="0" applyBorder="0" applyAlignment="0" applyProtection="0"/>
    <xf numFmtId="0" fontId="20" fillId="0" borderId="0"/>
    <xf numFmtId="0" fontId="82" fillId="0" borderId="24" applyNumberFormat="0" applyFill="0" applyAlignment="0" applyProtection="0"/>
    <xf numFmtId="0" fontId="2" fillId="14" borderId="0" applyNumberFormat="0" applyBorder="0" applyAlignment="0" applyProtection="0"/>
    <xf numFmtId="0" fontId="2" fillId="30" borderId="0" applyNumberFormat="0" applyBorder="0" applyAlignment="0" applyProtection="0"/>
    <xf numFmtId="0" fontId="20" fillId="0" borderId="0"/>
    <xf numFmtId="0" fontId="75" fillId="34" borderId="0" applyNumberFormat="0" applyBorder="0" applyAlignment="0" applyProtection="0"/>
    <xf numFmtId="0" fontId="73" fillId="35"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75" fillId="34" borderId="0" applyNumberFormat="0" applyBorder="0" applyAlignment="0" applyProtection="0"/>
    <xf numFmtId="0" fontId="80" fillId="0" borderId="22" applyNumberFormat="0" applyFill="0" applyAlignment="0" applyProtection="0"/>
    <xf numFmtId="0" fontId="70" fillId="0" borderId="0"/>
    <xf numFmtId="0" fontId="2" fillId="26" borderId="0" applyNumberFormat="0" applyBorder="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86" fillId="51" borderId="27" applyNumberFormat="0" applyAlignment="0" applyProtection="0"/>
    <xf numFmtId="0" fontId="2" fillId="15"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81" fillId="0" borderId="23" applyNumberFormat="0" applyFill="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83" fillId="38" borderId="20" applyNumberFormat="0" applyAlignment="0" applyProtection="0"/>
    <xf numFmtId="0" fontId="73" fillId="39" borderId="0" applyNumberFormat="0" applyBorder="0" applyAlignment="0" applyProtection="0"/>
    <xf numFmtId="0" fontId="2" fillId="0" borderId="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88" fillId="0" borderId="28" applyNumberFormat="0" applyFill="0" applyAlignment="0" applyProtection="0"/>
    <xf numFmtId="0" fontId="82" fillId="0" borderId="24" applyNumberFormat="0" applyFill="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20" fillId="54" borderId="26" applyNumberFormat="0" applyFont="0" applyAlignment="0" applyProtection="0"/>
    <xf numFmtId="0" fontId="69" fillId="0" borderId="0"/>
    <xf numFmtId="0" fontId="20" fillId="0" borderId="0"/>
    <xf numFmtId="0" fontId="90" fillId="0" borderId="0"/>
    <xf numFmtId="0" fontId="70" fillId="0" borderId="0"/>
    <xf numFmtId="0" fontId="70" fillId="0" borderId="0"/>
    <xf numFmtId="0" fontId="70" fillId="0" borderId="0"/>
    <xf numFmtId="0" fontId="69" fillId="0" borderId="0"/>
    <xf numFmtId="0" fontId="70" fillId="0" borderId="0"/>
    <xf numFmtId="0" fontId="90" fillId="0" borderId="0"/>
    <xf numFmtId="0" fontId="20" fillId="0" borderId="0"/>
    <xf numFmtId="0" fontId="20" fillId="0" borderId="0"/>
    <xf numFmtId="0" fontId="70" fillId="0" borderId="0"/>
    <xf numFmtId="0" fontId="20" fillId="0" borderId="0"/>
    <xf numFmtId="0" fontId="70" fillId="0" borderId="0"/>
    <xf numFmtId="0" fontId="20" fillId="0" borderId="0"/>
    <xf numFmtId="0" fontId="20"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70" fillId="0" borderId="0"/>
    <xf numFmtId="0" fontId="70" fillId="0" borderId="0"/>
    <xf numFmtId="0" fontId="90" fillId="0" borderId="0"/>
    <xf numFmtId="0" fontId="20" fillId="0" borderId="0"/>
    <xf numFmtId="0" fontId="20" fillId="0" borderId="0"/>
    <xf numFmtId="0" fontId="20" fillId="0" borderId="0"/>
    <xf numFmtId="0" fontId="20" fillId="0" borderId="0"/>
    <xf numFmtId="0" fontId="70" fillId="0" borderId="0"/>
    <xf numFmtId="0" fontId="90" fillId="0" borderId="0"/>
    <xf numFmtId="0" fontId="70" fillId="0" borderId="0"/>
    <xf numFmtId="0" fontId="20" fillId="0" borderId="0"/>
    <xf numFmtId="0" fontId="90" fillId="0" borderId="0"/>
    <xf numFmtId="0" fontId="70" fillId="0" borderId="0"/>
    <xf numFmtId="0" fontId="70" fillId="0" borderId="0"/>
    <xf numFmtId="0" fontId="20" fillId="0" borderId="0"/>
    <xf numFmtId="0" fontId="70" fillId="0" borderId="0"/>
    <xf numFmtId="0" fontId="20" fillId="0" borderId="0"/>
    <xf numFmtId="0" fontId="69" fillId="0" borderId="0"/>
    <xf numFmtId="0" fontId="20" fillId="0" borderId="0"/>
    <xf numFmtId="0" fontId="20" fillId="0" borderId="0"/>
    <xf numFmtId="0" fontId="70" fillId="0" borderId="0"/>
    <xf numFmtId="0" fontId="70" fillId="0" borderId="0"/>
    <xf numFmtId="0" fontId="20" fillId="54" borderId="26" applyNumberFormat="0" applyFont="0" applyAlignment="0" applyProtection="0"/>
    <xf numFmtId="0" fontId="20" fillId="0" borderId="0"/>
    <xf numFmtId="0" fontId="20" fillId="54" borderId="26" applyNumberFormat="0" applyFont="0" applyAlignment="0" applyProtection="0"/>
    <xf numFmtId="0" fontId="70"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90" fillId="0" borderId="0"/>
    <xf numFmtId="0" fontId="70" fillId="0" borderId="0"/>
    <xf numFmtId="0" fontId="70" fillId="0" borderId="0"/>
    <xf numFmtId="0" fontId="70" fillId="0" borderId="0"/>
    <xf numFmtId="0" fontId="20" fillId="54" borderId="26" applyNumberFormat="0" applyFont="0" applyAlignment="0" applyProtection="0"/>
    <xf numFmtId="0" fontId="20" fillId="0" borderId="0"/>
    <xf numFmtId="0" fontId="20" fillId="0" borderId="0"/>
    <xf numFmtId="0" fontId="70" fillId="0" borderId="0"/>
    <xf numFmtId="0" fontId="90" fillId="0" borderId="0"/>
    <xf numFmtId="0" fontId="70" fillId="0" borderId="0"/>
    <xf numFmtId="0" fontId="20" fillId="0" borderId="0"/>
    <xf numFmtId="0" fontId="69" fillId="0" borderId="0"/>
    <xf numFmtId="0" fontId="20" fillId="0" borderId="0"/>
    <xf numFmtId="0" fontId="90" fillId="0" borderId="0"/>
    <xf numFmtId="0" fontId="69" fillId="0" borderId="0"/>
    <xf numFmtId="0" fontId="20" fillId="0" borderId="0"/>
    <xf numFmtId="0" fontId="20" fillId="0" borderId="0"/>
    <xf numFmtId="0" fontId="20" fillId="0" borderId="0"/>
    <xf numFmtId="0" fontId="20" fillId="54" borderId="26" applyNumberFormat="0" applyFont="0" applyAlignment="0" applyProtection="0"/>
    <xf numFmtId="0" fontId="70" fillId="0" borderId="0"/>
    <xf numFmtId="0" fontId="90" fillId="0" borderId="0"/>
    <xf numFmtId="0" fontId="70" fillId="0" borderId="0"/>
    <xf numFmtId="0" fontId="90" fillId="0" borderId="0"/>
    <xf numFmtId="0" fontId="20" fillId="0" borderId="0"/>
    <xf numFmtId="0" fontId="20" fillId="0" borderId="0"/>
    <xf numFmtId="0" fontId="20" fillId="0" borderId="0"/>
    <xf numFmtId="0" fontId="90" fillId="0" borderId="0"/>
    <xf numFmtId="0" fontId="70" fillId="0" borderId="0"/>
    <xf numFmtId="0" fontId="20" fillId="0" borderId="0"/>
    <xf numFmtId="0" fontId="20" fillId="54" borderId="26" applyNumberFormat="0" applyFont="0" applyAlignment="0" applyProtection="0"/>
    <xf numFmtId="0" fontId="90" fillId="0" borderId="0"/>
    <xf numFmtId="0" fontId="69" fillId="0" borderId="0"/>
    <xf numFmtId="0" fontId="70" fillId="0" borderId="0"/>
    <xf numFmtId="0" fontId="70" fillId="0" borderId="0"/>
    <xf numFmtId="0" fontId="20" fillId="0" borderId="0"/>
    <xf numFmtId="0" fontId="70" fillId="0" borderId="0"/>
    <xf numFmtId="0" fontId="20" fillId="54" borderId="26" applyNumberFormat="0" applyFont="0" applyAlignment="0" applyProtection="0"/>
    <xf numFmtId="0" fontId="20" fillId="0" borderId="0"/>
    <xf numFmtId="0" fontId="69" fillId="0" borderId="0"/>
    <xf numFmtId="0" fontId="70" fillId="0" borderId="0"/>
    <xf numFmtId="0" fontId="70" fillId="0" borderId="0"/>
    <xf numFmtId="0" fontId="70" fillId="0" borderId="0"/>
    <xf numFmtId="0" fontId="70" fillId="0" borderId="0"/>
    <xf numFmtId="0" fontId="20" fillId="0" borderId="0"/>
    <xf numFmtId="0" fontId="70" fillId="0" borderId="0"/>
    <xf numFmtId="0" fontId="90" fillId="0" borderId="0"/>
    <xf numFmtId="0" fontId="20" fillId="0" borderId="0"/>
    <xf numFmtId="0" fontId="20" fillId="0" borderId="0"/>
    <xf numFmtId="0" fontId="20" fillId="0" borderId="0"/>
    <xf numFmtId="0" fontId="20" fillId="54" borderId="26" applyNumberFormat="0" applyFont="0" applyAlignment="0" applyProtection="0"/>
    <xf numFmtId="0" fontId="20" fillId="0" borderId="0"/>
    <xf numFmtId="0" fontId="90" fillId="0" borderId="0"/>
    <xf numFmtId="0" fontId="20" fillId="54" borderId="26" applyNumberFormat="0" applyFont="0" applyAlignment="0" applyProtection="0"/>
    <xf numFmtId="0" fontId="69" fillId="0" borderId="0"/>
    <xf numFmtId="0" fontId="70" fillId="0" borderId="0"/>
    <xf numFmtId="0" fontId="70" fillId="0" borderId="0"/>
    <xf numFmtId="0" fontId="20" fillId="0" borderId="0"/>
    <xf numFmtId="0" fontId="20" fillId="0" borderId="0"/>
    <xf numFmtId="0" fontId="70" fillId="0" borderId="0"/>
    <xf numFmtId="0" fontId="90" fillId="0" borderId="0"/>
    <xf numFmtId="0" fontId="20" fillId="0" borderId="0"/>
    <xf numFmtId="0" fontId="20" fillId="54" borderId="26" applyNumberFormat="0" applyFont="0" applyAlignment="0" applyProtection="0"/>
    <xf numFmtId="0" fontId="20" fillId="0" borderId="0"/>
    <xf numFmtId="0" fontId="20" fillId="0" borderId="0"/>
    <xf numFmtId="0" fontId="20" fillId="54" borderId="26" applyNumberFormat="0" applyFont="0" applyAlignment="0" applyProtection="0"/>
    <xf numFmtId="0" fontId="20" fillId="0" borderId="0"/>
    <xf numFmtId="0" fontId="90" fillId="0" borderId="0"/>
    <xf numFmtId="0" fontId="20" fillId="0" borderId="0"/>
    <xf numFmtId="0" fontId="20" fillId="0" borderId="0"/>
    <xf numFmtId="0" fontId="20" fillId="0" borderId="0"/>
    <xf numFmtId="0" fontId="20" fillId="0" borderId="0"/>
    <xf numFmtId="0" fontId="20" fillId="54" borderId="26" applyNumberFormat="0" applyFont="0" applyAlignment="0" applyProtection="0"/>
    <xf numFmtId="0" fontId="20" fillId="0" borderId="0"/>
    <xf numFmtId="0" fontId="70" fillId="0" borderId="0"/>
    <xf numFmtId="0" fontId="20" fillId="54" borderId="26" applyNumberFormat="0" applyFont="0" applyAlignment="0" applyProtection="0"/>
    <xf numFmtId="0" fontId="70" fillId="0" borderId="0"/>
    <xf numFmtId="0" fontId="20" fillId="0" borderId="0"/>
    <xf numFmtId="0" fontId="70" fillId="0" borderId="0"/>
    <xf numFmtId="0" fontId="70" fillId="0" borderId="0"/>
    <xf numFmtId="0" fontId="70" fillId="0" borderId="0"/>
    <xf numFmtId="0" fontId="20" fillId="0" borderId="0"/>
    <xf numFmtId="0" fontId="20" fillId="0" borderId="0"/>
    <xf numFmtId="0" fontId="90" fillId="0" borderId="0"/>
    <xf numFmtId="0" fontId="20" fillId="0" borderId="0"/>
    <xf numFmtId="0" fontId="69" fillId="0" borderId="0"/>
    <xf numFmtId="0" fontId="90" fillId="0" borderId="0"/>
    <xf numFmtId="0" fontId="20" fillId="0" borderId="0"/>
    <xf numFmtId="0" fontId="20" fillId="54" borderId="26" applyNumberFormat="0" applyFont="0" applyAlignment="0" applyProtection="0"/>
    <xf numFmtId="0" fontId="70" fillId="0" borderId="0"/>
    <xf numFmtId="0" fontId="70" fillId="0" borderId="0"/>
    <xf numFmtId="0" fontId="69" fillId="0" borderId="0"/>
    <xf numFmtId="0" fontId="90" fillId="0" borderId="0"/>
    <xf numFmtId="0" fontId="20" fillId="0" borderId="0"/>
    <xf numFmtId="0" fontId="20" fillId="0" borderId="0"/>
    <xf numFmtId="0" fontId="20" fillId="54" borderId="26" applyNumberFormat="0" applyFont="0" applyAlignment="0" applyProtection="0"/>
    <xf numFmtId="0" fontId="70" fillId="0" borderId="0"/>
    <xf numFmtId="0" fontId="70" fillId="0" borderId="0"/>
    <xf numFmtId="0" fontId="70" fillId="0" borderId="0"/>
    <xf numFmtId="0" fontId="20" fillId="0" borderId="0"/>
    <xf numFmtId="0" fontId="70" fillId="0" borderId="0"/>
    <xf numFmtId="0" fontId="70" fillId="0" borderId="0"/>
    <xf numFmtId="0" fontId="69" fillId="0" borderId="0"/>
    <xf numFmtId="0" fontId="70" fillId="0" borderId="0"/>
    <xf numFmtId="0" fontId="90" fillId="0" borderId="0"/>
    <xf numFmtId="0" fontId="70" fillId="0" borderId="0"/>
    <xf numFmtId="0" fontId="20" fillId="54" borderId="26" applyNumberFormat="0" applyFont="0" applyAlignment="0" applyProtection="0"/>
    <xf numFmtId="0" fontId="20" fillId="0" borderId="0"/>
    <xf numFmtId="0" fontId="20" fillId="0" borderId="0"/>
    <xf numFmtId="0" fontId="20" fillId="0" borderId="0"/>
    <xf numFmtId="0" fontId="70"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20" fillId="0" borderId="0"/>
    <xf numFmtId="0" fontId="20" fillId="54" borderId="26" applyNumberFormat="0" applyFont="0" applyAlignment="0" applyProtection="0"/>
    <xf numFmtId="0" fontId="90" fillId="0" borderId="0"/>
    <xf numFmtId="0" fontId="20" fillId="54" borderId="26" applyNumberFormat="0" applyFont="0" applyAlignment="0" applyProtection="0"/>
    <xf numFmtId="0" fontId="70" fillId="0" borderId="0"/>
    <xf numFmtId="0" fontId="20" fillId="0" borderId="0"/>
    <xf numFmtId="0" fontId="70" fillId="0" borderId="0"/>
    <xf numFmtId="0" fontId="20" fillId="0" borderId="0"/>
    <xf numFmtId="0" fontId="20" fillId="0" borderId="0"/>
    <xf numFmtId="0" fontId="90" fillId="0" borderId="0"/>
    <xf numFmtId="0" fontId="70" fillId="0" borderId="0"/>
    <xf numFmtId="0" fontId="7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70" fillId="0" borderId="0"/>
    <xf numFmtId="0" fontId="90" fillId="0" borderId="0"/>
    <xf numFmtId="0" fontId="70" fillId="0" borderId="0"/>
    <xf numFmtId="0" fontId="90" fillId="0" borderId="0"/>
    <xf numFmtId="0" fontId="20" fillId="0" borderId="0"/>
    <xf numFmtId="0" fontId="69" fillId="0" borderId="0"/>
    <xf numFmtId="0" fontId="20" fillId="0" borderId="0"/>
    <xf numFmtId="0" fontId="90" fillId="0" borderId="0"/>
    <xf numFmtId="0" fontId="20" fillId="0" borderId="0"/>
    <xf numFmtId="0" fontId="70" fillId="0" borderId="0"/>
    <xf numFmtId="0" fontId="20" fillId="0" borderId="0"/>
    <xf numFmtId="0" fontId="20" fillId="0" borderId="0"/>
    <xf numFmtId="0" fontId="70" fillId="0" borderId="0"/>
    <xf numFmtId="0" fontId="90" fillId="0" borderId="0"/>
    <xf numFmtId="0" fontId="20" fillId="0" borderId="0"/>
    <xf numFmtId="0" fontId="90" fillId="0" borderId="0"/>
    <xf numFmtId="0" fontId="20" fillId="0" borderId="0"/>
    <xf numFmtId="0" fontId="71" fillId="0" borderId="0"/>
    <xf numFmtId="0" fontId="69" fillId="0" borderId="0"/>
    <xf numFmtId="0" fontId="69" fillId="0" borderId="0"/>
    <xf numFmtId="0" fontId="70" fillId="0" borderId="0"/>
    <xf numFmtId="0" fontId="70" fillId="0" borderId="0"/>
    <xf numFmtId="0" fontId="2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6" fillId="51" borderId="20" applyNumberFormat="0" applyAlignment="0" applyProtection="0"/>
    <xf numFmtId="0" fontId="73" fillId="40" borderId="0" applyNumberFormat="0" applyBorder="0" applyAlignment="0" applyProtection="0"/>
    <xf numFmtId="0" fontId="74" fillId="45" borderId="0" applyNumberFormat="0" applyBorder="0" applyAlignment="0" applyProtection="0"/>
    <xf numFmtId="0" fontId="73" fillId="36" borderId="0" applyNumberFormat="0" applyBorder="0" applyAlignment="0" applyProtection="0"/>
    <xf numFmtId="0" fontId="74" fillId="44" borderId="0" applyNumberFormat="0" applyBorder="0" applyAlignment="0" applyProtection="0"/>
    <xf numFmtId="0" fontId="82" fillId="0" borderId="0" applyNumberForma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3" fillId="34" borderId="0" applyNumberFormat="0" applyBorder="0" applyAlignment="0" applyProtection="0"/>
    <xf numFmtId="0" fontId="73" fillId="40" borderId="0" applyNumberFormat="0" applyBorder="0" applyAlignment="0" applyProtection="0"/>
    <xf numFmtId="0" fontId="73" fillId="42" borderId="0" applyNumberFormat="0" applyBorder="0" applyAlignment="0" applyProtection="0"/>
    <xf numFmtId="0" fontId="84" fillId="0" borderId="25" applyNumberFormat="0" applyFill="0" applyAlignment="0" applyProtection="0"/>
    <xf numFmtId="0" fontId="87" fillId="0" borderId="0" applyNumberFormat="0" applyFill="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4" fillId="40" borderId="0" applyNumberFormat="0" applyBorder="0" applyAlignment="0" applyProtection="0"/>
    <xf numFmtId="0" fontId="87" fillId="0" borderId="0" applyNumberFormat="0" applyFill="0" applyBorder="0" applyAlignment="0" applyProtection="0"/>
    <xf numFmtId="0" fontId="74" fillId="4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74" fillId="48" borderId="0" applyNumberFormat="0" applyBorder="0" applyAlignment="0" applyProtection="0"/>
    <xf numFmtId="0" fontId="74" fillId="45" borderId="0" applyNumberFormat="0" applyBorder="0" applyAlignment="0" applyProtection="0"/>
    <xf numFmtId="0" fontId="73" fillId="33" borderId="0" applyNumberFormat="0" applyBorder="0" applyAlignment="0" applyProtection="0"/>
    <xf numFmtId="0" fontId="80" fillId="0" borderId="22" applyNumberFormat="0" applyFill="0" applyAlignment="0" applyProtection="0"/>
    <xf numFmtId="0" fontId="85" fillId="53" borderId="0" applyNumberFormat="0" applyBorder="0" applyAlignment="0" applyProtection="0"/>
    <xf numFmtId="0" fontId="87" fillId="0" borderId="0" applyNumberFormat="0" applyFill="0" applyBorder="0" applyAlignment="0" applyProtection="0"/>
    <xf numFmtId="0" fontId="88" fillId="0" borderId="28" applyNumberFormat="0" applyFill="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86" fillId="51" borderId="27" applyNumberFormat="0" applyAlignment="0" applyProtection="0"/>
    <xf numFmtId="0" fontId="74" fillId="49"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86" fillId="51" borderId="27" applyNumberFormat="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78" fillId="0" borderId="0" applyNumberFormat="0" applyFill="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74" fillId="47" borderId="0" applyNumberFormat="0" applyBorder="0" applyAlignment="0" applyProtection="0"/>
    <xf numFmtId="0" fontId="85" fillId="53" borderId="0" applyNumberFormat="0" applyBorder="0" applyAlignment="0" applyProtection="0"/>
    <xf numFmtId="0" fontId="2" fillId="0" borderId="0"/>
    <xf numFmtId="0" fontId="20" fillId="54" borderId="26" applyNumberFormat="0" applyFont="0" applyAlignment="0" applyProtection="0"/>
    <xf numFmtId="0" fontId="74" fillId="4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79" fillId="3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74" fillId="45" borderId="0" applyNumberFormat="0" applyBorder="0" applyAlignment="0" applyProtection="0"/>
    <xf numFmtId="0" fontId="69" fillId="0" borderId="0"/>
    <xf numFmtId="0" fontId="70" fillId="0" borderId="0"/>
    <xf numFmtId="0" fontId="70" fillId="0" borderId="0"/>
    <xf numFmtId="0" fontId="83" fillId="38" borderId="20" applyNumberFormat="0" applyAlignment="0" applyProtection="0"/>
    <xf numFmtId="0" fontId="73" fillId="33" borderId="0" applyNumberFormat="0" applyBorder="0" applyAlignment="0" applyProtection="0"/>
    <xf numFmtId="0" fontId="83" fillId="38" borderId="20" applyNumberFormat="0" applyAlignment="0" applyProtection="0"/>
    <xf numFmtId="0" fontId="74" fillId="46" borderId="0" applyNumberFormat="0" applyBorder="0" applyAlignment="0" applyProtection="0"/>
    <xf numFmtId="0" fontId="90" fillId="0" borderId="0"/>
    <xf numFmtId="0" fontId="73" fillId="40" borderId="0" applyNumberFormat="0" applyBorder="0" applyAlignment="0" applyProtection="0"/>
    <xf numFmtId="0" fontId="74" fillId="45" borderId="0" applyNumberFormat="0" applyBorder="0" applyAlignment="0" applyProtection="0"/>
    <xf numFmtId="0" fontId="73" fillId="36" borderId="0" applyNumberFormat="0" applyBorder="0" applyAlignment="0" applyProtection="0"/>
    <xf numFmtId="0" fontId="74" fillId="49" borderId="0" applyNumberFormat="0" applyBorder="0" applyAlignment="0" applyProtection="0"/>
    <xf numFmtId="0" fontId="74" fillId="46"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88" fillId="0" borderId="28" applyNumberFormat="0" applyFill="0" applyAlignment="0" applyProtection="0"/>
    <xf numFmtId="0" fontId="89" fillId="0" borderId="0" applyNumberFormat="0" applyFill="0" applyBorder="0" applyAlignment="0" applyProtection="0"/>
    <xf numFmtId="0" fontId="73" fillId="37" borderId="0" applyNumberFormat="0" applyBorder="0" applyAlignment="0" applyProtection="0"/>
    <xf numFmtId="0" fontId="73" fillId="39" borderId="0" applyNumberFormat="0" applyBorder="0" applyAlignment="0" applyProtection="0"/>
    <xf numFmtId="0" fontId="74" fillId="46" borderId="0" applyNumberFormat="0" applyBorder="0" applyAlignment="0" applyProtection="0"/>
    <xf numFmtId="0" fontId="76" fillId="51" borderId="20" applyNumberFormat="0" applyAlignment="0" applyProtection="0"/>
    <xf numFmtId="0" fontId="73" fillId="38" borderId="0" applyNumberFormat="0" applyBorder="0" applyAlignment="0" applyProtection="0"/>
    <xf numFmtId="0" fontId="74" fillId="44" borderId="0" applyNumberFormat="0" applyBorder="0" applyAlignment="0" applyProtection="0"/>
    <xf numFmtId="0" fontId="74" fillId="48" borderId="0" applyNumberFormat="0" applyBorder="0" applyAlignment="0" applyProtection="0"/>
    <xf numFmtId="0" fontId="74" fillId="40" borderId="0" applyNumberFormat="0" applyBorder="0" applyAlignment="0" applyProtection="0"/>
    <xf numFmtId="0" fontId="74" fillId="43" borderId="0" applyNumberFormat="0" applyBorder="0" applyAlignment="0" applyProtection="0"/>
    <xf numFmtId="0" fontId="77" fillId="52" borderId="21" applyNumberFormat="0" applyAlignment="0" applyProtection="0"/>
    <xf numFmtId="0" fontId="73" fillId="41" borderId="0" applyNumberFormat="0" applyBorder="0" applyAlignment="0" applyProtection="0"/>
    <xf numFmtId="0" fontId="73" fillId="36" borderId="0" applyNumberFormat="0" applyBorder="0" applyAlignment="0" applyProtection="0"/>
    <xf numFmtId="0" fontId="81" fillId="0" borderId="23" applyNumberFormat="0" applyFill="0" applyAlignment="0" applyProtection="0"/>
    <xf numFmtId="0" fontId="74" fillId="40" borderId="0" applyNumberFormat="0" applyBorder="0" applyAlignment="0" applyProtection="0"/>
    <xf numFmtId="0" fontId="73" fillId="35" borderId="0" applyNumberFormat="0" applyBorder="0" applyAlignment="0" applyProtection="0"/>
    <xf numFmtId="0" fontId="73" fillId="39" borderId="0" applyNumberFormat="0" applyBorder="0" applyAlignment="0" applyProtection="0"/>
    <xf numFmtId="0" fontId="82" fillId="0" borderId="0" applyNumberFormat="0" applyFill="0" applyBorder="0" applyAlignment="0" applyProtection="0"/>
    <xf numFmtId="0" fontId="20" fillId="0" borderId="0"/>
    <xf numFmtId="0" fontId="73" fillId="42" borderId="0" applyNumberFormat="0" applyBorder="0" applyAlignment="0" applyProtection="0"/>
    <xf numFmtId="0" fontId="74" fillId="50" borderId="0" applyNumberFormat="0" applyBorder="0" applyAlignment="0" applyProtection="0"/>
    <xf numFmtId="0" fontId="74" fillId="44"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82" fillId="0" borderId="24" applyNumberFormat="0" applyFill="0" applyAlignment="0" applyProtection="0"/>
    <xf numFmtId="0" fontId="73" fillId="36" borderId="0" applyNumberFormat="0" applyBorder="0" applyAlignment="0" applyProtection="0"/>
    <xf numFmtId="0" fontId="79" fillId="35" borderId="0" applyNumberFormat="0" applyBorder="0" applyAlignment="0" applyProtection="0"/>
    <xf numFmtId="0" fontId="74" fillId="43" borderId="0" applyNumberFormat="0" applyBorder="0" applyAlignment="0" applyProtection="0"/>
    <xf numFmtId="0" fontId="74" fillId="49"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3" fillId="41" borderId="0" applyNumberFormat="0" applyBorder="0" applyAlignment="0" applyProtection="0"/>
    <xf numFmtId="0" fontId="74" fillId="47" borderId="0" applyNumberFormat="0" applyBorder="0" applyAlignment="0" applyProtection="0"/>
    <xf numFmtId="0" fontId="73" fillId="33" borderId="0" applyNumberFormat="0" applyBorder="0" applyAlignment="0" applyProtection="0"/>
    <xf numFmtId="0" fontId="74" fillId="41" borderId="0" applyNumberFormat="0" applyBorder="0" applyAlignment="0" applyProtection="0"/>
    <xf numFmtId="0" fontId="73" fillId="37" borderId="0" applyNumberFormat="0" applyBorder="0" applyAlignment="0" applyProtection="0"/>
    <xf numFmtId="0" fontId="80" fillId="0" borderId="22" applyNumberFormat="0" applyFill="0" applyAlignment="0" applyProtection="0"/>
    <xf numFmtId="0" fontId="73" fillId="36" borderId="0" applyNumberFormat="0" applyBorder="0" applyAlignment="0" applyProtection="0"/>
    <xf numFmtId="0" fontId="73" fillId="42" borderId="0" applyNumberFormat="0" applyBorder="0" applyAlignment="0" applyProtection="0"/>
    <xf numFmtId="0" fontId="73" fillId="34" borderId="0" applyNumberFormat="0" applyBorder="0" applyAlignment="0" applyProtection="0"/>
    <xf numFmtId="0" fontId="74" fillId="44" borderId="0" applyNumberFormat="0" applyBorder="0" applyAlignment="0" applyProtection="0"/>
    <xf numFmtId="0" fontId="74" fillId="47" borderId="0" applyNumberFormat="0" applyBorder="0" applyAlignment="0" applyProtection="0"/>
    <xf numFmtId="0" fontId="73" fillId="40" borderId="0" applyNumberFormat="0" applyBorder="0" applyAlignment="0" applyProtection="0"/>
    <xf numFmtId="0" fontId="74" fillId="44" borderId="0" applyNumberFormat="0" applyBorder="0" applyAlignment="0" applyProtection="0"/>
    <xf numFmtId="0" fontId="76" fillId="51" borderId="20" applyNumberFormat="0" applyAlignment="0" applyProtection="0"/>
    <xf numFmtId="0" fontId="74" fillId="41" borderId="0" applyNumberFormat="0" applyBorder="0" applyAlignment="0" applyProtection="0"/>
    <xf numFmtId="0" fontId="78" fillId="0" borderId="0" applyNumberFormat="0" applyFill="0" applyBorder="0" applyAlignment="0" applyProtection="0"/>
    <xf numFmtId="0" fontId="80" fillId="0" borderId="22" applyNumberFormat="0" applyFill="0" applyAlignment="0" applyProtection="0"/>
    <xf numFmtId="0" fontId="77" fillId="52" borderId="21" applyNumberFormat="0" applyAlignment="0" applyProtection="0"/>
    <xf numFmtId="0" fontId="74" fillId="45"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89" fillId="0" borderId="0" applyNumberFormat="0" applyFill="0" applyBorder="0" applyAlignment="0" applyProtection="0"/>
    <xf numFmtId="0" fontId="20" fillId="0" borderId="0"/>
    <xf numFmtId="0" fontId="87" fillId="0" borderId="0" applyNumberFormat="0" applyFill="0" applyBorder="0" applyAlignment="0" applyProtection="0"/>
    <xf numFmtId="0" fontId="20" fillId="54" borderId="26" applyNumberFormat="0" applyFont="0" applyAlignment="0" applyProtection="0"/>
    <xf numFmtId="0" fontId="70" fillId="0" borderId="0"/>
    <xf numFmtId="0" fontId="82" fillId="0" borderId="0" applyNumberFormat="0" applyFill="0" applyBorder="0" applyAlignment="0" applyProtection="0"/>
    <xf numFmtId="0" fontId="84" fillId="0" borderId="25" applyNumberFormat="0" applyFill="0" applyAlignment="0" applyProtection="0"/>
    <xf numFmtId="0" fontId="81" fillId="0" borderId="23" applyNumberFormat="0" applyFill="0" applyAlignment="0" applyProtection="0"/>
    <xf numFmtId="0" fontId="82" fillId="0" borderId="0" applyNumberFormat="0" applyFill="0" applyBorder="0" applyAlignment="0" applyProtection="0"/>
    <xf numFmtId="0" fontId="79" fillId="35" borderId="0" applyNumberFormat="0" applyBorder="0" applyAlignment="0" applyProtection="0"/>
    <xf numFmtId="0" fontId="81" fillId="0" borderId="23" applyNumberFormat="0" applyFill="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74" fillId="43"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75" fillId="34" borderId="0" applyNumberFormat="0" applyBorder="0" applyAlignment="0" applyProtection="0"/>
    <xf numFmtId="0" fontId="76" fillId="51" borderId="20" applyNumberFormat="0" applyAlignment="0" applyProtection="0"/>
    <xf numFmtId="0" fontId="77" fillId="52" borderId="21" applyNumberFormat="0" applyAlignment="0" applyProtection="0"/>
    <xf numFmtId="0" fontId="73" fillId="34" borderId="0" applyNumberFormat="0" applyBorder="0" applyAlignment="0" applyProtection="0"/>
    <xf numFmtId="0" fontId="73" fillId="33" borderId="0" applyNumberFormat="0" applyBorder="0" applyAlignment="0" applyProtection="0"/>
    <xf numFmtId="0" fontId="78" fillId="0" borderId="0" applyNumberFormat="0" applyFill="0" applyBorder="0" applyAlignment="0" applyProtection="0"/>
    <xf numFmtId="0" fontId="79" fillId="35" borderId="0" applyNumberFormat="0" applyBorder="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38" borderId="20" applyNumberFormat="0" applyAlignment="0" applyProtection="0"/>
    <xf numFmtId="0" fontId="84" fillId="0" borderId="25" applyNumberFormat="0" applyFill="0" applyAlignment="0" applyProtection="0"/>
    <xf numFmtId="0" fontId="85" fillId="53" borderId="0" applyNumberFormat="0" applyBorder="0" applyAlignment="0" applyProtection="0"/>
    <xf numFmtId="0" fontId="20" fillId="54" borderId="26" applyNumberFormat="0" applyFont="0" applyAlignment="0" applyProtection="0"/>
    <xf numFmtId="0" fontId="86" fillId="51" borderId="27" applyNumberFormat="0" applyAlignment="0" applyProtection="0"/>
    <xf numFmtId="0" fontId="87" fillId="0" borderId="0" applyNumberFormat="0" applyFill="0" applyBorder="0" applyAlignment="0" applyProtection="0"/>
    <xf numFmtId="0" fontId="88" fillId="0" borderId="28" applyNumberFormat="0" applyFill="0" applyAlignment="0" applyProtection="0"/>
    <xf numFmtId="0" fontId="89" fillId="0" borderId="0" applyNumberFormat="0" applyFill="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74" fillId="43"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75" fillId="34" borderId="0" applyNumberFormat="0" applyBorder="0" applyAlignment="0" applyProtection="0"/>
    <xf numFmtId="0" fontId="76" fillId="51" borderId="20" applyNumberFormat="0" applyAlignment="0" applyProtection="0"/>
    <xf numFmtId="0" fontId="77" fillId="52" borderId="21" applyNumberFormat="0" applyAlignment="0" applyProtection="0"/>
    <xf numFmtId="0" fontId="2" fillId="10" borderId="0" applyNumberFormat="0" applyBorder="0" applyAlignment="0" applyProtection="0"/>
    <xf numFmtId="0" fontId="78" fillId="0" borderId="0" applyNumberFormat="0" applyFill="0" applyBorder="0" applyAlignment="0" applyProtection="0"/>
    <xf numFmtId="0" fontId="79" fillId="35" borderId="0" applyNumberFormat="0" applyBorder="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38" borderId="20" applyNumberFormat="0" applyAlignment="0" applyProtection="0"/>
    <xf numFmtId="0" fontId="84" fillId="0" borderId="25" applyNumberFormat="0" applyFill="0" applyAlignment="0" applyProtection="0"/>
    <xf numFmtId="0" fontId="85" fillId="53" borderId="0" applyNumberFormat="0" applyBorder="0" applyAlignment="0" applyProtection="0"/>
    <xf numFmtId="0" fontId="20" fillId="54" borderId="26" applyNumberFormat="0" applyFont="0" applyAlignment="0" applyProtection="0"/>
    <xf numFmtId="0" fontId="86" fillId="51" borderId="27" applyNumberFormat="0" applyAlignment="0" applyProtection="0"/>
    <xf numFmtId="0" fontId="87" fillId="0" borderId="0" applyNumberFormat="0" applyFill="0" applyBorder="0" applyAlignment="0" applyProtection="0"/>
    <xf numFmtId="0" fontId="88" fillId="0" borderId="28" applyNumberFormat="0" applyFill="0" applyAlignment="0" applyProtection="0"/>
    <xf numFmtId="0" fontId="89" fillId="0" borderId="0" applyNumberFormat="0" applyFill="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2" fillId="10"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2" fillId="1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2" fillId="1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2" fillId="18" borderId="0" applyNumberFormat="0" applyBorder="0" applyAlignment="0" applyProtection="0"/>
    <xf numFmtId="0" fontId="75"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 fillId="18"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 fillId="22"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42"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2"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6" borderId="0" applyNumberFormat="0" applyBorder="0" applyAlignment="0" applyProtection="0"/>
    <xf numFmtId="0" fontId="73" fillId="42"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 fillId="3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 fillId="26"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 fillId="30" borderId="0" applyNumberFormat="0" applyBorder="0" applyAlignment="0" applyProtection="0"/>
    <xf numFmtId="0" fontId="73" fillId="42"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 fillId="30"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 fillId="1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 fillId="1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 fillId="15" borderId="0" applyNumberFormat="0" applyBorder="0" applyAlignment="0" applyProtection="0"/>
    <xf numFmtId="0" fontId="74" fillId="43"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 fillId="15"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 fillId="1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 fillId="3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 fillId="1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 fillId="23" borderId="0" applyNumberFormat="0" applyBorder="0" applyAlignment="0" applyProtection="0"/>
    <xf numFmtId="0" fontId="73" fillId="39"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3"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 fillId="2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 fillId="31"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6" fillId="51" borderId="20" applyNumberFormat="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 fillId="31"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 fillId="27" borderId="0" applyNumberFormat="0" applyBorder="0" applyAlignment="0" applyProtection="0"/>
    <xf numFmtId="0" fontId="73" fillId="36"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3" fillId="36"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 fillId="23"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3" fillId="36"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3" fillId="42"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3" fillId="42" borderId="0" applyNumberFormat="0" applyBorder="0" applyAlignment="0" applyProtection="0"/>
    <xf numFmtId="0" fontId="2" fillId="31"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7" fillId="52" borderId="21" applyNumberFormat="0" applyAlignment="0" applyProtection="0"/>
    <xf numFmtId="0" fontId="74" fillId="44" borderId="0" applyNumberFormat="0" applyBorder="0" applyAlignment="0" applyProtection="0"/>
    <xf numFmtId="0" fontId="74" fillId="44" borderId="0" applyNumberFormat="0" applyBorder="0" applyAlignment="0" applyProtection="0"/>
    <xf numFmtId="0" fontId="2" fillId="2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3" fillId="4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3" fillId="42"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2" fillId="19"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3" fillId="40"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3" fillId="40" borderId="0" applyNumberFormat="0" applyBorder="0" applyAlignment="0" applyProtection="0"/>
    <xf numFmtId="0" fontId="2" fillId="15"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3" fillId="40"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2" fillId="31" borderId="0" applyNumberFormat="0" applyBorder="0" applyAlignment="0" applyProtection="0"/>
    <xf numFmtId="0" fontId="73" fillId="3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3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2" fillId="27"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39" borderId="0" applyNumberFormat="0" applyBorder="0" applyAlignment="0" applyProtection="0"/>
    <xf numFmtId="0" fontId="2"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3" fillId="39"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3" fillId="39"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 fillId="11" borderId="0" applyNumberFormat="0" applyBorder="0" applyAlignment="0" applyProtection="0"/>
    <xf numFmtId="0" fontId="73" fillId="3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2" fillId="11" borderId="0" applyNumberFormat="0" applyBorder="0" applyAlignment="0" applyProtection="0"/>
    <xf numFmtId="0" fontId="73" fillId="38"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3" fillId="38"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2" fillId="30"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3" fillId="38" borderId="0" applyNumberFormat="0" applyBorder="0" applyAlignment="0" applyProtection="0"/>
    <xf numFmtId="0" fontId="78" fillId="0" borderId="0" applyNumberFormat="0" applyFill="0" applyBorder="0" applyAlignment="0" applyProtection="0"/>
    <xf numFmtId="0" fontId="76" fillId="51" borderId="20" applyNumberFormat="0" applyAlignment="0" applyProtection="0"/>
    <xf numFmtId="0" fontId="76" fillId="51" borderId="20" applyNumberFormat="0" applyAlignment="0" applyProtection="0"/>
    <xf numFmtId="0" fontId="2" fillId="27" borderId="0" applyNumberFormat="0" applyBorder="0" applyAlignment="0" applyProtection="0"/>
    <xf numFmtId="0" fontId="76" fillId="51" borderId="20" applyNumberFormat="0" applyAlignment="0" applyProtection="0"/>
    <xf numFmtId="0" fontId="76" fillId="51" borderId="20" applyNumberFormat="0" applyAlignment="0" applyProtection="0"/>
    <xf numFmtId="0" fontId="73" fillId="36" borderId="0" applyNumberFormat="0" applyBorder="0" applyAlignment="0" applyProtection="0"/>
    <xf numFmtId="0" fontId="76" fillId="51" borderId="20" applyNumberFormat="0" applyAlignment="0" applyProtection="0"/>
    <xf numFmtId="0" fontId="76" fillId="51" borderId="20" applyNumberFormat="0" applyAlignment="0" applyProtection="0"/>
    <xf numFmtId="0" fontId="73" fillId="36" borderId="0" applyNumberFormat="0" applyBorder="0" applyAlignment="0" applyProtection="0"/>
    <xf numFmtId="0" fontId="2" fillId="23" borderId="0" applyNumberFormat="0" applyBorder="0" applyAlignment="0" applyProtection="0"/>
    <xf numFmtId="0" fontId="77" fillId="52" borderId="21" applyNumberFormat="0" applyAlignment="0" applyProtection="0"/>
    <xf numFmtId="0" fontId="77" fillId="52" borderId="21" applyNumberFormat="0" applyAlignment="0" applyProtection="0"/>
    <xf numFmtId="0" fontId="73" fillId="36" borderId="0" applyNumberFormat="0" applyBorder="0" applyAlignment="0" applyProtection="0"/>
    <xf numFmtId="0" fontId="77" fillId="52" borderId="21" applyNumberFormat="0" applyAlignment="0" applyProtection="0"/>
    <xf numFmtId="0" fontId="77" fillId="52" borderId="21" applyNumberFormat="0" applyAlignment="0" applyProtection="0"/>
    <xf numFmtId="0" fontId="2" fillId="30" borderId="0" applyNumberFormat="0" applyBorder="0" applyAlignment="0" applyProtection="0"/>
    <xf numFmtId="0" fontId="77" fillId="52" borderId="21" applyNumberFormat="0" applyAlignment="0" applyProtection="0"/>
    <xf numFmtId="0" fontId="77" fillId="52" borderId="21"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8" fillId="0" borderId="0" applyNumberFormat="0" applyFill="0" applyBorder="0" applyAlignment="0" applyProtection="0"/>
    <xf numFmtId="0" fontId="2" fillId="26"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3" fillId="37"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0" borderId="22" applyNumberFormat="0" applyFill="0" applyAlignment="0" applyProtection="0"/>
    <xf numFmtId="0" fontId="2" fillId="26" borderId="0" applyNumberFormat="0" applyBorder="0" applyAlignment="0" applyProtection="0"/>
    <xf numFmtId="0" fontId="80" fillId="0" borderId="22" applyNumberFormat="0" applyFill="0" applyAlignment="0" applyProtection="0"/>
    <xf numFmtId="0" fontId="80" fillId="0" borderId="22" applyNumberFormat="0" applyFill="0" applyAlignment="0" applyProtection="0"/>
    <xf numFmtId="0" fontId="73" fillId="36" borderId="0" applyNumberFormat="0" applyBorder="0" applyAlignment="0" applyProtection="0"/>
    <xf numFmtId="0" fontId="80" fillId="0" borderId="22" applyNumberFormat="0" applyFill="0" applyAlignment="0" applyProtection="0"/>
    <xf numFmtId="0" fontId="80" fillId="0" borderId="22" applyNumberFormat="0" applyFill="0" applyAlignment="0" applyProtection="0"/>
    <xf numFmtId="0" fontId="73" fillId="36" borderId="0" applyNumberFormat="0" applyBorder="0" applyAlignment="0" applyProtection="0"/>
    <xf numFmtId="0" fontId="2" fillId="22" borderId="0" applyNumberFormat="0" applyBorder="0" applyAlignment="0" applyProtection="0"/>
    <xf numFmtId="0" fontId="81" fillId="0" borderId="23" applyNumberFormat="0" applyFill="0" applyAlignment="0" applyProtection="0"/>
    <xf numFmtId="0" fontId="73" fillId="36" borderId="0" applyNumberFormat="0" applyBorder="0" applyAlignment="0" applyProtection="0"/>
    <xf numFmtId="0" fontId="81" fillId="0" borderId="23" applyNumberFormat="0" applyFill="0" applyAlignment="0" applyProtection="0"/>
    <xf numFmtId="0" fontId="81" fillId="0" borderId="23" applyNumberFormat="0" applyFill="0" applyAlignment="0" applyProtection="0"/>
    <xf numFmtId="0" fontId="81" fillId="0" borderId="23" applyNumberFormat="0" applyFill="0" applyAlignment="0" applyProtection="0"/>
    <xf numFmtId="0" fontId="81" fillId="0" borderId="23" applyNumberFormat="0" applyFill="0" applyAlignment="0" applyProtection="0"/>
    <xf numFmtId="0" fontId="2" fillId="23" borderId="0" applyNumberFormat="0" applyBorder="0" applyAlignment="0" applyProtection="0"/>
    <xf numFmtId="0" fontId="73" fillId="41" borderId="0" applyNumberFormat="0" applyBorder="0" applyAlignment="0" applyProtection="0"/>
    <xf numFmtId="0" fontId="82" fillId="0" borderId="24" applyNumberFormat="0" applyFill="0" applyAlignment="0" applyProtection="0"/>
    <xf numFmtId="0" fontId="73" fillId="41" borderId="0" applyNumberFormat="0" applyBorder="0" applyAlignment="0" applyProtection="0"/>
    <xf numFmtId="0" fontId="82" fillId="0" borderId="24" applyNumberFormat="0" applyFill="0" applyAlignment="0" applyProtection="0"/>
    <xf numFmtId="0" fontId="82" fillId="0" borderId="24" applyNumberFormat="0" applyFill="0" applyAlignment="0" applyProtection="0"/>
    <xf numFmtId="0" fontId="2" fillId="19" borderId="0" applyNumberFormat="0" applyBorder="0" applyAlignment="0" applyProtection="0"/>
    <xf numFmtId="0" fontId="82" fillId="0" borderId="24" applyNumberFormat="0" applyFill="0" applyAlignment="0" applyProtection="0"/>
    <xf numFmtId="0" fontId="82" fillId="0" borderId="24" applyNumberFormat="0" applyFill="0" applyAlignment="0" applyProtection="0"/>
    <xf numFmtId="0" fontId="73" fillId="41" borderId="0" applyNumberFormat="0" applyBorder="0" applyAlignment="0" applyProtection="0"/>
    <xf numFmtId="0" fontId="2" fillId="22" borderId="0" applyNumberFormat="0" applyBorder="0" applyAlignment="0" applyProtection="0"/>
    <xf numFmtId="0" fontId="82" fillId="0" borderId="0" applyNumberFormat="0" applyFill="0" applyBorder="0" applyAlignment="0" applyProtection="0"/>
    <xf numFmtId="0" fontId="73" fillId="35"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3" fillId="35"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 fillId="18" borderId="0" applyNumberFormat="0" applyBorder="0" applyAlignment="0" applyProtection="0"/>
    <xf numFmtId="0" fontId="73" fillId="35" borderId="0" applyNumberFormat="0" applyBorder="0" applyAlignment="0" applyProtection="0"/>
    <xf numFmtId="0" fontId="83" fillId="38" borderId="20" applyNumberFormat="0" applyAlignment="0" applyProtection="0"/>
    <xf numFmtId="0" fontId="83" fillId="38" borderId="20" applyNumberFormat="0" applyAlignment="0" applyProtection="0"/>
    <xf numFmtId="0" fontId="83" fillId="38" borderId="20" applyNumberFormat="0" applyAlignment="0" applyProtection="0"/>
    <xf numFmtId="0" fontId="83" fillId="38" borderId="20" applyNumberFormat="0" applyAlignment="0" applyProtection="0"/>
    <xf numFmtId="0" fontId="83" fillId="38" borderId="20" applyNumberFormat="0" applyAlignment="0" applyProtection="0"/>
    <xf numFmtId="0" fontId="83" fillId="38" borderId="20" applyNumberFormat="0" applyAlignment="0" applyProtection="0"/>
    <xf numFmtId="0" fontId="80" fillId="0" borderId="22"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2" fillId="18" borderId="0" applyNumberFormat="0" applyBorder="0" applyAlignment="0" applyProtection="0"/>
    <xf numFmtId="0" fontId="73" fillId="34" borderId="0" applyNumberFormat="0" applyBorder="0" applyAlignment="0" applyProtection="0"/>
    <xf numFmtId="0" fontId="85" fillId="53" borderId="0" applyNumberFormat="0" applyBorder="0" applyAlignment="0" applyProtection="0"/>
    <xf numFmtId="0" fontId="85" fillId="53" borderId="0" applyNumberFormat="0" applyBorder="0" applyAlignment="0" applyProtection="0"/>
    <xf numFmtId="0" fontId="73" fillId="34" borderId="0" applyNumberFormat="0" applyBorder="0" applyAlignment="0" applyProtection="0"/>
    <xf numFmtId="0" fontId="85" fillId="53" borderId="0" applyNumberFormat="0" applyBorder="0" applyAlignment="0" applyProtection="0"/>
    <xf numFmtId="0" fontId="85" fillId="53" borderId="0" applyNumberFormat="0" applyBorder="0" applyAlignment="0" applyProtection="0"/>
    <xf numFmtId="0" fontId="2" fillId="14" borderId="0" applyNumberFormat="0" applyBorder="0" applyAlignment="0" applyProtection="0"/>
    <xf numFmtId="0" fontId="85" fillId="53" borderId="0" applyNumberFormat="0" applyBorder="0" applyAlignment="0" applyProtection="0"/>
    <xf numFmtId="0" fontId="85" fillId="53" borderId="0" applyNumberFormat="0" applyBorder="0" applyAlignment="0" applyProtection="0"/>
    <xf numFmtId="0" fontId="2" fillId="0" borderId="0"/>
    <xf numFmtId="0" fontId="90" fillId="0" borderId="0"/>
    <xf numFmtId="0" fontId="20" fillId="0" borderId="0"/>
    <xf numFmtId="0" fontId="72"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 fillId="19"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73" fillId="40"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73" fillId="40" borderId="0" applyNumberFormat="0" applyBorder="0" applyAlignment="0" applyProtection="0"/>
    <xf numFmtId="0" fontId="2" fillId="15" borderId="0" applyNumberFormat="0" applyBorder="0" applyAlignment="0" applyProtection="0"/>
    <xf numFmtId="0" fontId="86" fillId="51" borderId="27" applyNumberFormat="0" applyAlignment="0" applyProtection="0"/>
    <xf numFmtId="0" fontId="86" fillId="51" borderId="27" applyNumberFormat="0" applyAlignment="0" applyProtection="0"/>
    <xf numFmtId="0" fontId="73" fillId="40" borderId="0" applyNumberFormat="0" applyBorder="0" applyAlignment="0" applyProtection="0"/>
    <xf numFmtId="0" fontId="86" fillId="51" borderId="27" applyNumberFormat="0" applyAlignment="0" applyProtection="0"/>
    <xf numFmtId="0" fontId="86" fillId="51" borderId="27" applyNumberFormat="0" applyAlignment="0" applyProtection="0"/>
    <xf numFmtId="0" fontId="2" fillId="14" borderId="0" applyNumberFormat="0" applyBorder="0" applyAlignment="0" applyProtection="0"/>
    <xf numFmtId="0" fontId="86" fillId="51" borderId="27" applyNumberFormat="0" applyAlignment="0" applyProtection="0"/>
    <xf numFmtId="0" fontId="86" fillId="51" borderId="27" applyNumberFormat="0" applyAlignment="0" applyProtection="0"/>
    <xf numFmtId="0" fontId="73" fillId="33" borderId="0" applyNumberFormat="0" applyBorder="0" applyAlignment="0" applyProtection="0"/>
    <xf numFmtId="0" fontId="73" fillId="33" borderId="0" applyNumberFormat="0" applyBorder="0" applyAlignment="0" applyProtection="0"/>
    <xf numFmtId="0" fontId="87" fillId="0" borderId="0" applyNumberFormat="0" applyFill="0" applyBorder="0" applyAlignment="0" applyProtection="0"/>
    <xf numFmtId="0" fontId="2" fillId="10"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3" fillId="33"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1" fillId="0" borderId="23" applyNumberFormat="0" applyFill="0" applyAlignment="0" applyProtection="0"/>
    <xf numFmtId="0" fontId="20" fillId="0" borderId="0"/>
    <xf numFmtId="0" fontId="88" fillId="0" borderId="28" applyNumberFormat="0" applyFill="0" applyAlignment="0" applyProtection="0"/>
    <xf numFmtId="0" fontId="88" fillId="0" borderId="28" applyNumberFormat="0" applyFill="0" applyAlignment="0" applyProtection="0"/>
    <xf numFmtId="0" fontId="88" fillId="0" borderId="28" applyNumberFormat="0" applyFill="0" applyAlignment="0" applyProtection="0"/>
    <xf numFmtId="0" fontId="88" fillId="0" borderId="28" applyNumberFormat="0" applyFill="0" applyAlignment="0" applyProtection="0"/>
    <xf numFmtId="0" fontId="88" fillId="0" borderId="28" applyNumberFormat="0" applyFill="0" applyAlignment="0" applyProtection="0"/>
    <xf numFmtId="0" fontId="89" fillId="0" borderId="0" applyNumberFormat="0" applyFill="0" applyBorder="0" applyAlignment="0" applyProtection="0"/>
    <xf numFmtId="0" fontId="2" fillId="10"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74" fillId="40" borderId="0" applyNumberFormat="0" applyBorder="0" applyAlignment="0" applyProtection="0"/>
    <xf numFmtId="0" fontId="74" fillId="43" borderId="0" applyNumberFormat="0" applyBorder="0" applyAlignment="0" applyProtection="0"/>
    <xf numFmtId="0" fontId="74" fillId="50"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5" borderId="0" applyNumberFormat="0" applyBorder="0" applyAlignment="0" applyProtection="0"/>
    <xf numFmtId="0" fontId="74" fillId="41"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9"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8"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6"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5"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1" borderId="0" applyNumberFormat="0" applyBorder="0" applyAlignment="0" applyProtection="0"/>
    <xf numFmtId="0" fontId="74" fillId="45" borderId="0" applyNumberFormat="0" applyBorder="0" applyAlignment="0" applyProtection="0"/>
    <xf numFmtId="0" fontId="74" fillId="50" borderId="0" applyNumberFormat="0" applyBorder="0" applyAlignment="0" applyProtection="0"/>
    <xf numFmtId="0" fontId="74" fillId="40" borderId="0" applyNumberFormat="0" applyBorder="0" applyAlignment="0" applyProtection="0"/>
    <xf numFmtId="0" fontId="75" fillId="34" borderId="0" applyNumberFormat="0" applyBorder="0" applyAlignment="0" applyProtection="0"/>
    <xf numFmtId="0" fontId="74" fillId="50" borderId="0" applyNumberFormat="0" applyBorder="0" applyAlignment="0" applyProtection="0"/>
    <xf numFmtId="0" fontId="74" fillId="43" borderId="0" applyNumberFormat="0" applyBorder="0" applyAlignment="0" applyProtection="0"/>
    <xf numFmtId="0" fontId="76" fillId="51" borderId="20" applyNumberFormat="0" applyAlignment="0" applyProtection="0"/>
    <xf numFmtId="0" fontId="75" fillId="34"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 fillId="31" borderId="0" applyNumberFormat="0" applyBorder="0" applyAlignment="0" applyProtection="0"/>
    <xf numFmtId="0" fontId="77" fillId="52" borderId="21" applyNumberFormat="0" applyAlignment="0" applyProtection="0"/>
    <xf numFmtId="0" fontId="73" fillId="42" borderId="0" applyNumberFormat="0" applyBorder="0" applyAlignment="0" applyProtection="0"/>
    <xf numFmtId="0" fontId="2" fillId="3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 fillId="27" borderId="0" applyNumberFormat="0" applyBorder="0" applyAlignment="0" applyProtection="0"/>
    <xf numFmtId="0" fontId="73" fillId="39" borderId="0" applyNumberFormat="0" applyBorder="0" applyAlignment="0" applyProtection="0"/>
    <xf numFmtId="0" fontId="76" fillId="51" borderId="20" applyNumberFormat="0" applyAlignment="0" applyProtection="0"/>
    <xf numFmtId="0" fontId="78" fillId="0" borderId="0" applyNumberFormat="0" applyFill="0" applyBorder="0" applyAlignment="0" applyProtection="0"/>
    <xf numFmtId="0" fontId="2" fillId="27"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3" borderId="0" applyNumberFormat="0" applyBorder="0" applyAlignment="0" applyProtection="0"/>
    <xf numFmtId="0" fontId="73" fillId="36" borderId="0" applyNumberFormat="0" applyBorder="0" applyAlignment="0" applyProtection="0"/>
    <xf numFmtId="0" fontId="79" fillId="35" borderId="0" applyNumberFormat="0" applyBorder="0" applyAlignment="0" applyProtection="0"/>
    <xf numFmtId="0" fontId="77" fillId="52" borderId="21" applyNumberFormat="0" applyAlignment="0" applyProtection="0"/>
    <xf numFmtId="0" fontId="2" fillId="23"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 fillId="19" borderId="0" applyNumberFormat="0" applyBorder="0" applyAlignment="0" applyProtection="0"/>
    <xf numFmtId="0" fontId="73" fillId="41" borderId="0" applyNumberFormat="0" applyBorder="0" applyAlignment="0" applyProtection="0"/>
    <xf numFmtId="0" fontId="80" fillId="0" borderId="22" applyNumberFormat="0" applyFill="0" applyAlignment="0" applyProtection="0"/>
    <xf numFmtId="0" fontId="2" fillId="19"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 fillId="15" borderId="0" applyNumberFormat="0" applyBorder="0" applyAlignment="0" applyProtection="0"/>
    <xf numFmtId="0" fontId="73" fillId="40" borderId="0" applyNumberFormat="0" applyBorder="0" applyAlignment="0" applyProtection="0"/>
    <xf numFmtId="0" fontId="81" fillId="0" borderId="23" applyNumberFormat="0" applyFill="0" applyAlignment="0" applyProtection="0"/>
    <xf numFmtId="0" fontId="2" fillId="15"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82" fillId="0" borderId="24" applyNumberFormat="0" applyFill="0" applyAlignment="0" applyProtection="0"/>
    <xf numFmtId="0" fontId="2" fillId="11" borderId="0" applyNumberFormat="0" applyBorder="0" applyAlignment="0" applyProtection="0"/>
    <xf numFmtId="0" fontId="73" fillId="39" borderId="0" applyNumberFormat="0" applyBorder="0" applyAlignment="0" applyProtection="0"/>
    <xf numFmtId="0" fontId="2" fillId="11" borderId="0" applyNumberFormat="0" applyBorder="0" applyAlignment="0" applyProtection="0"/>
    <xf numFmtId="0" fontId="82" fillId="0" borderId="0" applyNumberFormat="0" applyFill="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 fillId="30" borderId="0" applyNumberFormat="0" applyBorder="0" applyAlignment="0" applyProtection="0"/>
    <xf numFmtId="0" fontId="73" fillId="38" borderId="0" applyNumberFormat="0" applyBorder="0" applyAlignment="0" applyProtection="0"/>
    <xf numFmtId="0" fontId="78" fillId="0" borderId="0" applyNumberFormat="0" applyFill="0" applyBorder="0" applyAlignment="0" applyProtection="0"/>
    <xf numFmtId="0" fontId="83" fillId="38" borderId="20" applyNumberFormat="0" applyAlignment="0" applyProtection="0"/>
    <xf numFmtId="0" fontId="2" fillId="30"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 fillId="26" borderId="0" applyNumberFormat="0" applyBorder="0" applyAlignment="0" applyProtection="0"/>
    <xf numFmtId="0" fontId="73" fillId="37" borderId="0" applyNumberFormat="0" applyBorder="0" applyAlignment="0" applyProtection="0"/>
    <xf numFmtId="0" fontId="84" fillId="0" borderId="25" applyNumberFormat="0" applyFill="0" applyAlignment="0" applyProtection="0"/>
    <xf numFmtId="0" fontId="79" fillId="35" borderId="0" applyNumberFormat="0" applyBorder="0" applyAlignment="0" applyProtection="0"/>
    <xf numFmtId="0" fontId="2" fillId="2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2" borderId="0" applyNumberFormat="0" applyBorder="0" applyAlignment="0" applyProtection="0"/>
    <xf numFmtId="0" fontId="73" fillId="36" borderId="0" applyNumberFormat="0" applyBorder="0" applyAlignment="0" applyProtection="0"/>
    <xf numFmtId="0" fontId="85" fillId="53" borderId="0" applyNumberFormat="0" applyBorder="0" applyAlignment="0" applyProtection="0"/>
    <xf numFmtId="0" fontId="2" fillId="0" borderId="0"/>
    <xf numFmtId="0" fontId="90" fillId="0" borderId="0"/>
    <xf numFmtId="0" fontId="20" fillId="0" borderId="0"/>
    <xf numFmtId="0" fontId="72"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22"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 fillId="18" borderId="0" applyNumberFormat="0" applyBorder="0" applyAlignment="0" applyProtection="0"/>
    <xf numFmtId="0" fontId="73" fillId="35" borderId="0" applyNumberFormat="0" applyBorder="0" applyAlignment="0" applyProtection="0"/>
    <xf numFmtId="0" fontId="80" fillId="0" borderId="22" applyNumberFormat="0" applyFill="0" applyAlignment="0" applyProtection="0"/>
    <xf numFmtId="0" fontId="86" fillId="51" borderId="27" applyNumberFormat="0" applyAlignment="0" applyProtection="0"/>
    <xf numFmtId="0" fontId="2" fillId="18"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2" fillId="14" borderId="0" applyNumberFormat="0" applyBorder="0" applyAlignment="0" applyProtection="0"/>
    <xf numFmtId="0" fontId="73" fillId="34" borderId="0" applyNumberFormat="0" applyBorder="0" applyAlignment="0" applyProtection="0"/>
    <xf numFmtId="0" fontId="87" fillId="0" borderId="0" applyNumberFormat="0" applyFill="0" applyBorder="0" applyAlignment="0" applyProtection="0"/>
    <xf numFmtId="0" fontId="2" fillId="14"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2" fillId="10" borderId="0" applyNumberFormat="0" applyBorder="0" applyAlignment="0" applyProtection="0"/>
    <xf numFmtId="0" fontId="88" fillId="0" borderId="28" applyNumberFormat="0" applyFill="0" applyAlignment="0" applyProtection="0"/>
    <xf numFmtId="0" fontId="73" fillId="33" borderId="0" applyNumberFormat="0" applyBorder="0" applyAlignment="0" applyProtection="0"/>
    <xf numFmtId="0" fontId="81" fillId="0" borderId="23" applyNumberFormat="0" applyFill="0" applyAlignment="0" applyProtection="0"/>
    <xf numFmtId="0" fontId="2" fillId="10" borderId="0" applyNumberFormat="0" applyBorder="0" applyAlignment="0" applyProtection="0"/>
    <xf numFmtId="0" fontId="89" fillId="0" borderId="0" applyNumberFormat="0" applyFill="0" applyBorder="0" applyAlignment="0" applyProtection="0"/>
    <xf numFmtId="0" fontId="2" fillId="15"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82" fillId="0" borderId="24" applyNumberFormat="0" applyFill="0" applyAlignment="0" applyProtection="0"/>
    <xf numFmtId="0" fontId="2" fillId="11" borderId="0" applyNumberFormat="0" applyBorder="0" applyAlignment="0" applyProtection="0"/>
    <xf numFmtId="0" fontId="73" fillId="39" borderId="0" applyNumberFormat="0" applyBorder="0" applyAlignment="0" applyProtection="0"/>
    <xf numFmtId="0" fontId="2" fillId="11" borderId="0" applyNumberFormat="0" applyBorder="0" applyAlignment="0" applyProtection="0"/>
    <xf numFmtId="0" fontId="82" fillId="0" borderId="0" applyNumberFormat="0" applyFill="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 fillId="30" borderId="0" applyNumberFormat="0" applyBorder="0" applyAlignment="0" applyProtection="0"/>
    <xf numFmtId="0" fontId="73" fillId="38" borderId="0" applyNumberFormat="0" applyBorder="0" applyAlignment="0" applyProtection="0"/>
    <xf numFmtId="0" fontId="83" fillId="38" borderId="20" applyNumberFormat="0" applyAlignment="0" applyProtection="0"/>
    <xf numFmtId="0" fontId="2" fillId="30"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 fillId="26" borderId="0" applyNumberFormat="0" applyBorder="0" applyAlignment="0" applyProtection="0"/>
    <xf numFmtId="0" fontId="73" fillId="37" borderId="0" applyNumberFormat="0" applyBorder="0" applyAlignment="0" applyProtection="0"/>
    <xf numFmtId="0" fontId="84" fillId="0" borderId="25" applyNumberFormat="0" applyFill="0" applyAlignment="0" applyProtection="0"/>
    <xf numFmtId="0" fontId="2" fillId="2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2" fillId="22" borderId="0" applyNumberFormat="0" applyBorder="0" applyAlignment="0" applyProtection="0"/>
    <xf numFmtId="0" fontId="73" fillId="36" borderId="0" applyNumberFormat="0" applyBorder="0" applyAlignment="0" applyProtection="0"/>
    <xf numFmtId="0" fontId="85" fillId="53" borderId="0" applyNumberFormat="0" applyBorder="0" applyAlignment="0" applyProtection="0"/>
    <xf numFmtId="0" fontId="2" fillId="0" borderId="0"/>
    <xf numFmtId="0" fontId="90" fillId="0" borderId="0"/>
    <xf numFmtId="0" fontId="20" fillId="0" borderId="0"/>
    <xf numFmtId="0" fontId="72"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22"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 fillId="18" borderId="0" applyNumberFormat="0" applyBorder="0" applyAlignment="0" applyProtection="0"/>
    <xf numFmtId="0" fontId="73" fillId="35" borderId="0" applyNumberFormat="0" applyBorder="0" applyAlignment="0" applyProtection="0"/>
    <xf numFmtId="0" fontId="86" fillId="51" borderId="27" applyNumberFormat="0" applyAlignment="0" applyProtection="0"/>
    <xf numFmtId="0" fontId="2" fillId="18"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2" fillId="14" borderId="0" applyNumberFormat="0" applyBorder="0" applyAlignment="0" applyProtection="0"/>
    <xf numFmtId="0" fontId="73" fillId="34" borderId="0" applyNumberFormat="0" applyBorder="0" applyAlignment="0" applyProtection="0"/>
    <xf numFmtId="0" fontId="87" fillId="0" borderId="0" applyNumberFormat="0" applyFill="0" applyBorder="0" applyAlignment="0" applyProtection="0"/>
    <xf numFmtId="0" fontId="2" fillId="14"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2" fillId="10" borderId="0" applyNumberFormat="0" applyBorder="0" applyAlignment="0" applyProtection="0"/>
    <xf numFmtId="0" fontId="88" fillId="0" borderId="28" applyNumberFormat="0" applyFill="0" applyAlignment="0" applyProtection="0"/>
    <xf numFmtId="0" fontId="73" fillId="33" borderId="0" applyNumberFormat="0" applyBorder="0" applyAlignment="0" applyProtection="0"/>
    <xf numFmtId="0" fontId="2" fillId="10" borderId="0" applyNumberFormat="0" applyBorder="0" applyAlignment="0" applyProtection="0"/>
    <xf numFmtId="0" fontId="89" fillId="0" borderId="0" applyNumberFormat="0" applyFill="0" applyBorder="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38" borderId="20" applyNumberFormat="0" applyAlignment="0" applyProtection="0"/>
    <xf numFmtId="0" fontId="84" fillId="0" borderId="25" applyNumberFormat="0" applyFill="0" applyAlignment="0" applyProtection="0"/>
    <xf numFmtId="0" fontId="85" fillId="53" borderId="0" applyNumberFormat="0" applyBorder="0" applyAlignment="0" applyProtection="0"/>
    <xf numFmtId="0" fontId="2" fillId="0" borderId="0"/>
    <xf numFmtId="0" fontId="90" fillId="0" borderId="0"/>
    <xf numFmtId="0" fontId="20" fillId="0" borderId="0"/>
    <xf numFmtId="0" fontId="72"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86" fillId="51" borderId="27" applyNumberFormat="0" applyAlignment="0" applyProtection="0"/>
    <xf numFmtId="0" fontId="87" fillId="0" borderId="0" applyNumberFormat="0" applyFill="0" applyBorder="0" applyAlignment="0" applyProtection="0"/>
    <xf numFmtId="0" fontId="88" fillId="0" borderId="28" applyNumberFormat="0" applyFill="0" applyAlignment="0" applyProtection="0"/>
    <xf numFmtId="0" fontId="89" fillId="0" borderId="0" applyNumberFormat="0" applyFill="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0" borderId="0"/>
    <xf numFmtId="0" fontId="2" fillId="19" borderId="0" applyNumberFormat="0" applyBorder="0" applyAlignment="0" applyProtection="0"/>
    <xf numFmtId="0" fontId="2" fillId="0" borderId="0"/>
    <xf numFmtId="0" fontId="2" fillId="26"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0" borderId="0"/>
    <xf numFmtId="0" fontId="2" fillId="23"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0" borderId="0" applyNumberFormat="0" applyBorder="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3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0" borderId="0"/>
    <xf numFmtId="0" fontId="2" fillId="8" borderId="16" applyNumberFormat="0" applyFont="0" applyAlignment="0" applyProtection="0"/>
    <xf numFmtId="0" fontId="2" fillId="3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0" borderId="0"/>
    <xf numFmtId="0" fontId="2" fillId="22" borderId="0" applyNumberFormat="0" applyBorder="0" applyAlignment="0" applyProtection="0"/>
    <xf numFmtId="0" fontId="2" fillId="0" borderId="0"/>
    <xf numFmtId="0" fontId="2" fillId="8" borderId="16" applyNumberFormat="0" applyFont="0" applyAlignment="0" applyProtection="0"/>
    <xf numFmtId="0" fontId="20" fillId="0" borderId="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90" fillId="0" borderId="0"/>
    <xf numFmtId="0" fontId="2" fillId="26"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2" fillId="0" borderId="0"/>
    <xf numFmtId="0" fontId="2" fillId="18"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6"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0" borderId="0"/>
    <xf numFmtId="0" fontId="2" fillId="23"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6" borderId="0" applyNumberFormat="0" applyBorder="0" applyAlignment="0" applyProtection="0"/>
    <xf numFmtId="0" fontId="2" fillId="0" borderId="0"/>
    <xf numFmtId="0" fontId="2" fillId="19" borderId="0" applyNumberFormat="0" applyBorder="0" applyAlignment="0" applyProtection="0"/>
    <xf numFmtId="0" fontId="2" fillId="27" borderId="0" applyNumberFormat="0" applyBorder="0" applyAlignment="0" applyProtection="0"/>
    <xf numFmtId="0" fontId="20" fillId="0" borderId="0"/>
    <xf numFmtId="0" fontId="2" fillId="0" borderId="0"/>
    <xf numFmtId="0" fontId="20" fillId="0" borderId="0"/>
    <xf numFmtId="0" fontId="20" fillId="0" borderId="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22" borderId="0" applyNumberFormat="0" applyBorder="0" applyAlignment="0" applyProtection="0"/>
    <xf numFmtId="0" fontId="20" fillId="0" borderId="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69" fillId="0" borderId="0"/>
    <xf numFmtId="0" fontId="70" fillId="0" borderId="0"/>
    <xf numFmtId="0" fontId="2" fillId="0" borderId="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70" fillId="0" borderId="0"/>
    <xf numFmtId="0" fontId="70" fillId="0" borderId="0"/>
    <xf numFmtId="0" fontId="70" fillId="0" borderId="0"/>
    <xf numFmtId="0" fontId="20" fillId="0" borderId="0"/>
    <xf numFmtId="0" fontId="70" fillId="0" borderId="0"/>
    <xf numFmtId="0" fontId="2" fillId="8" borderId="16" applyNumberFormat="0" applyFont="0" applyAlignment="0" applyProtection="0"/>
    <xf numFmtId="0" fontId="70" fillId="0" borderId="0"/>
    <xf numFmtId="0" fontId="2" fillId="0" borderId="0"/>
    <xf numFmtId="0" fontId="2" fillId="31" borderId="0" applyNumberFormat="0" applyBorder="0" applyAlignment="0" applyProtection="0"/>
    <xf numFmtId="0" fontId="2" fillId="22"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8" borderId="16" applyNumberFormat="0" applyFont="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3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0" fillId="0" borderId="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0" borderId="0"/>
    <xf numFmtId="0" fontId="2" fillId="27" borderId="0" applyNumberFormat="0" applyBorder="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0" borderId="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2" fillId="8" borderId="16" applyNumberFormat="0" applyFont="0" applyAlignment="0" applyProtection="0"/>
    <xf numFmtId="0" fontId="69" fillId="0" borderId="0"/>
    <xf numFmtId="0" fontId="2" fillId="31" borderId="0" applyNumberFormat="0" applyBorder="0" applyAlignment="0" applyProtection="0"/>
    <xf numFmtId="0" fontId="70" fillId="0" borderId="0"/>
    <xf numFmtId="0" fontId="2" fillId="18" borderId="0" applyNumberFormat="0" applyBorder="0" applyAlignment="0" applyProtection="0"/>
    <xf numFmtId="0" fontId="70" fillId="0" borderId="0"/>
    <xf numFmtId="0" fontId="69" fillId="0" borderId="0"/>
    <xf numFmtId="0" fontId="2" fillId="15" borderId="0" applyNumberFormat="0" applyBorder="0" applyAlignment="0" applyProtection="0"/>
    <xf numFmtId="0" fontId="2" fillId="8" borderId="16" applyNumberFormat="0" applyFont="0" applyAlignment="0" applyProtection="0"/>
    <xf numFmtId="0" fontId="2" fillId="22"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18" borderId="0" applyNumberFormat="0" applyBorder="0" applyAlignment="0" applyProtection="0"/>
    <xf numFmtId="0" fontId="2" fillId="1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15"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90" fillId="0" borderId="0"/>
    <xf numFmtId="0" fontId="2" fillId="31"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8" borderId="16"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0" fillId="0" borderId="0"/>
    <xf numFmtId="0" fontId="2" fillId="8" borderId="16" applyNumberFormat="0" applyFont="0" applyAlignment="0" applyProtection="0"/>
    <xf numFmtId="0" fontId="2" fillId="15"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0" borderId="0"/>
    <xf numFmtId="0" fontId="2" fillId="15" borderId="0" applyNumberFormat="0" applyBorder="0" applyAlignment="0" applyProtection="0"/>
    <xf numFmtId="0" fontId="2" fillId="27"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30" borderId="0" applyNumberFormat="0" applyBorder="0" applyAlignment="0" applyProtection="0"/>
    <xf numFmtId="0" fontId="20" fillId="0" borderId="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8" borderId="16" applyNumberFormat="0" applyFont="0" applyAlignment="0" applyProtection="0"/>
    <xf numFmtId="0" fontId="2" fillId="27" borderId="0" applyNumberFormat="0" applyBorder="0" applyAlignment="0" applyProtection="0"/>
    <xf numFmtId="0" fontId="2" fillId="18" borderId="0" applyNumberFormat="0" applyBorder="0" applyAlignment="0" applyProtection="0"/>
    <xf numFmtId="0" fontId="2" fillId="0" borderId="0"/>
    <xf numFmtId="0" fontId="2" fillId="18"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0" fillId="0" borderId="0"/>
    <xf numFmtId="0" fontId="2" fillId="8" borderId="16" applyNumberFormat="0" applyFont="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7"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0" borderId="0"/>
    <xf numFmtId="0" fontId="2" fillId="26" borderId="0" applyNumberFormat="0" applyBorder="0" applyAlignment="0" applyProtection="0"/>
    <xf numFmtId="0" fontId="2" fillId="15"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27" borderId="0" applyNumberFormat="0" applyBorder="0" applyAlignment="0" applyProtection="0"/>
    <xf numFmtId="0" fontId="20" fillId="0" borderId="0"/>
    <xf numFmtId="0" fontId="2" fillId="31" borderId="0" applyNumberFormat="0" applyBorder="0" applyAlignment="0" applyProtection="0"/>
    <xf numFmtId="0" fontId="2" fillId="0" borderId="0"/>
    <xf numFmtId="0" fontId="2" fillId="22" borderId="0" applyNumberFormat="0" applyBorder="0" applyAlignment="0" applyProtection="0"/>
    <xf numFmtId="0" fontId="20" fillId="0" borderId="0"/>
    <xf numFmtId="0" fontId="2" fillId="8" borderId="16" applyNumberFormat="0" applyFont="0" applyAlignment="0" applyProtection="0"/>
    <xf numFmtId="0" fontId="2" fillId="26" borderId="0" applyNumberFormat="0" applyBorder="0" applyAlignment="0" applyProtection="0"/>
    <xf numFmtId="0" fontId="20" fillId="0" borderId="0"/>
    <xf numFmtId="0" fontId="2" fillId="23"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30"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30" borderId="0" applyNumberFormat="0" applyBorder="0" applyAlignment="0" applyProtection="0"/>
    <xf numFmtId="0" fontId="20" fillId="54" borderId="26" applyNumberFormat="0" applyFont="0" applyAlignment="0" applyProtection="0"/>
    <xf numFmtId="0" fontId="70" fillId="0" borderId="0"/>
    <xf numFmtId="0" fontId="2" fillId="26"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0" fillId="0" borderId="0"/>
    <xf numFmtId="0" fontId="2" fillId="30" borderId="0" applyNumberFormat="0" applyBorder="0" applyAlignment="0" applyProtection="0"/>
    <xf numFmtId="0" fontId="70" fillId="0" borderId="0"/>
    <xf numFmtId="0" fontId="2" fillId="0" borderId="0"/>
    <xf numFmtId="0" fontId="2" fillId="15" borderId="0" applyNumberFormat="0" applyBorder="0" applyAlignment="0" applyProtection="0"/>
    <xf numFmtId="0" fontId="2" fillId="8" borderId="16" applyNumberFormat="0" applyFont="0" applyAlignment="0" applyProtection="0"/>
    <xf numFmtId="0" fontId="2" fillId="1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0" borderId="0"/>
    <xf numFmtId="0" fontId="90" fillId="0" borderId="0"/>
    <xf numFmtId="0" fontId="2" fillId="10" borderId="0" applyNumberFormat="0" applyBorder="0" applyAlignment="0" applyProtection="0"/>
    <xf numFmtId="0" fontId="2" fillId="0" borderId="0"/>
    <xf numFmtId="0" fontId="70" fillId="0" borderId="0"/>
    <xf numFmtId="0" fontId="2" fillId="22"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54" borderId="26" applyNumberFormat="0" applyFont="0" applyAlignment="0" applyProtection="0"/>
    <xf numFmtId="0" fontId="2" fillId="30"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69" fillId="0" borderId="0"/>
    <xf numFmtId="0" fontId="70" fillId="0" borderId="0"/>
    <xf numFmtId="0" fontId="70" fillId="0" borderId="0"/>
    <xf numFmtId="0" fontId="69" fillId="0" borderId="0"/>
    <xf numFmtId="0" fontId="2" fillId="15"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18"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90" fillId="0" borderId="0"/>
    <xf numFmtId="0" fontId="2" fillId="31" borderId="0" applyNumberFormat="0" applyBorder="0" applyAlignment="0" applyProtection="0"/>
    <xf numFmtId="0" fontId="2" fillId="19" borderId="0" applyNumberFormat="0" applyBorder="0" applyAlignment="0" applyProtection="0"/>
    <xf numFmtId="0" fontId="2" fillId="8" borderId="16" applyNumberFormat="0" applyFont="0" applyAlignment="0" applyProtection="0"/>
    <xf numFmtId="0" fontId="2" fillId="18" borderId="0" applyNumberFormat="0" applyBorder="0" applyAlignment="0" applyProtection="0"/>
    <xf numFmtId="0" fontId="20" fillId="0" borderId="0"/>
    <xf numFmtId="0" fontId="2" fillId="31" borderId="0" applyNumberFormat="0" applyBorder="0" applyAlignment="0" applyProtection="0"/>
    <xf numFmtId="0" fontId="2" fillId="0" borderId="0"/>
    <xf numFmtId="0" fontId="2" fillId="15" borderId="0" applyNumberFormat="0" applyBorder="0" applyAlignment="0" applyProtection="0"/>
    <xf numFmtId="0" fontId="2" fillId="11" borderId="0" applyNumberFormat="0" applyBorder="0" applyAlignment="0" applyProtection="0"/>
    <xf numFmtId="0" fontId="20" fillId="0" borderId="0"/>
    <xf numFmtId="0" fontId="2" fillId="18" borderId="0" applyNumberFormat="0" applyBorder="0" applyAlignment="0" applyProtection="0"/>
    <xf numFmtId="0" fontId="2" fillId="0" borderId="0"/>
    <xf numFmtId="0" fontId="2" fillId="11" borderId="0" applyNumberFormat="0" applyBorder="0" applyAlignment="0" applyProtection="0"/>
    <xf numFmtId="0" fontId="2" fillId="0" borderId="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0" borderId="0"/>
    <xf numFmtId="0" fontId="20" fillId="0" borderId="0"/>
    <xf numFmtId="0" fontId="2" fillId="8" borderId="16" applyNumberFormat="0" applyFont="0" applyAlignment="0" applyProtection="0"/>
    <xf numFmtId="0" fontId="2" fillId="26" borderId="0" applyNumberFormat="0" applyBorder="0" applyAlignment="0" applyProtection="0"/>
    <xf numFmtId="0" fontId="20" fillId="0" borderId="0"/>
    <xf numFmtId="0" fontId="2" fillId="2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0" fillId="0" borderId="0"/>
    <xf numFmtId="0" fontId="2" fillId="30" borderId="0" applyNumberFormat="0" applyBorder="0" applyAlignment="0" applyProtection="0"/>
    <xf numFmtId="0" fontId="20" fillId="54" borderId="26" applyNumberFormat="0" applyFont="0" applyAlignment="0" applyProtection="0"/>
    <xf numFmtId="0" fontId="70" fillId="0" borderId="0"/>
    <xf numFmtId="0" fontId="2" fillId="15" borderId="0" applyNumberFormat="0" applyBorder="0" applyAlignment="0" applyProtection="0"/>
    <xf numFmtId="0" fontId="90" fillId="0" borderId="0"/>
    <xf numFmtId="0" fontId="2" fillId="30" borderId="0" applyNumberFormat="0" applyBorder="0" applyAlignment="0" applyProtection="0"/>
    <xf numFmtId="0" fontId="70" fillId="0" borderId="0"/>
    <xf numFmtId="0" fontId="2" fillId="0" borderId="0"/>
    <xf numFmtId="0" fontId="2" fillId="22" borderId="0" applyNumberFormat="0" applyBorder="0" applyAlignment="0" applyProtection="0"/>
    <xf numFmtId="0" fontId="2" fillId="19" borderId="0" applyNumberFormat="0" applyBorder="0" applyAlignment="0" applyProtection="0"/>
    <xf numFmtId="0" fontId="20" fillId="0" borderId="0"/>
    <xf numFmtId="0" fontId="70" fillId="0" borderId="0"/>
    <xf numFmtId="0" fontId="20" fillId="54" borderId="26" applyNumberFormat="0" applyFont="0" applyAlignment="0" applyProtection="0"/>
    <xf numFmtId="0" fontId="2" fillId="8" borderId="16" applyNumberFormat="0" applyFont="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69" fillId="0" borderId="0"/>
    <xf numFmtId="0" fontId="70" fillId="0" borderId="0"/>
    <xf numFmtId="0" fontId="70" fillId="0" borderId="0"/>
    <xf numFmtId="0" fontId="90" fillId="0" borderId="0"/>
    <xf numFmtId="0" fontId="20" fillId="0" borderId="0"/>
    <xf numFmtId="0" fontId="52" fillId="0" borderId="0" applyNumberFormat="0" applyFill="0" applyBorder="0" applyAlignment="0" applyProtection="0"/>
    <xf numFmtId="0" fontId="78" fillId="0" borderId="0" applyNumberFormat="0" applyFill="0" applyBorder="0" applyAlignment="0" applyProtection="0"/>
    <xf numFmtId="0" fontId="40" fillId="0" borderId="9" applyNumberFormat="0" applyFill="0" applyAlignment="0" applyProtection="0"/>
    <xf numFmtId="0" fontId="80" fillId="0" borderId="22" applyNumberFormat="0" applyFill="0" applyAlignment="0" applyProtection="0"/>
    <xf numFmtId="0" fontId="41" fillId="0" borderId="10" applyNumberFormat="0" applyFill="0" applyAlignment="0" applyProtection="0"/>
    <xf numFmtId="0" fontId="81" fillId="0" borderId="23" applyNumberFormat="0" applyFill="0" applyAlignment="0" applyProtection="0"/>
    <xf numFmtId="0" fontId="42" fillId="0" borderId="11" applyNumberFormat="0" applyFill="0" applyAlignment="0" applyProtection="0"/>
    <xf numFmtId="0" fontId="82" fillId="0" borderId="24" applyNumberFormat="0" applyFill="0" applyAlignment="0" applyProtection="0"/>
    <xf numFmtId="0" fontId="42" fillId="0" borderId="0" applyNumberFormat="0" applyFill="0" applyBorder="0" applyAlignment="0" applyProtection="0"/>
    <xf numFmtId="0" fontId="82" fillId="0" borderId="0" applyNumberFormat="0" applyFill="0" applyBorder="0" applyAlignment="0" applyProtection="0"/>
    <xf numFmtId="0" fontId="49" fillId="0" borderId="14" applyNumberFormat="0" applyFill="0" applyAlignment="0" applyProtection="0"/>
    <xf numFmtId="0" fontId="84" fillId="0" borderId="25" applyNumberFormat="0" applyFill="0" applyAlignment="0" applyProtection="0"/>
    <xf numFmtId="0" fontId="70" fillId="0" borderId="0"/>
    <xf numFmtId="0" fontId="2" fillId="0" borderId="0"/>
    <xf numFmtId="0" fontId="39" fillId="0" borderId="0" applyNumberFormat="0" applyFill="0" applyBorder="0" applyAlignment="0" applyProtection="0"/>
    <xf numFmtId="0" fontId="87" fillId="0" borderId="0" applyNumberFormat="0" applyFill="0" applyBorder="0" applyAlignment="0" applyProtection="0"/>
    <xf numFmtId="0" fontId="53" fillId="0" borderId="17" applyNumberFormat="0" applyFill="0" applyAlignment="0" applyProtection="0"/>
    <xf numFmtId="0" fontId="88" fillId="0" borderId="28" applyNumberFormat="0" applyFill="0" applyAlignment="0" applyProtection="0"/>
    <xf numFmtId="0" fontId="51" fillId="0" borderId="0" applyNumberFormat="0" applyFill="0" applyBorder="0" applyAlignment="0" applyProtection="0"/>
    <xf numFmtId="0" fontId="89" fillId="0" borderId="0" applyNumberFormat="0" applyFill="0" applyBorder="0" applyAlignment="0" applyProtection="0"/>
    <xf numFmtId="0" fontId="90" fillId="0" borderId="0"/>
    <xf numFmtId="0" fontId="20" fillId="0" borderId="0"/>
    <xf numFmtId="0" fontId="2" fillId="0" borderId="0"/>
    <xf numFmtId="0" fontId="69" fillId="0" borderId="0"/>
    <xf numFmtId="0" fontId="70" fillId="0" borderId="0"/>
    <xf numFmtId="0" fontId="70" fillId="0" borderId="0"/>
    <xf numFmtId="0" fontId="70" fillId="0" borderId="0"/>
    <xf numFmtId="0" fontId="2" fillId="0" borderId="0"/>
    <xf numFmtId="0" fontId="7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70" fillId="0" borderId="0"/>
    <xf numFmtId="0" fontId="20" fillId="0" borderId="0"/>
    <xf numFmtId="0" fontId="2" fillId="0" borderId="0"/>
    <xf numFmtId="0" fontId="20" fillId="0" borderId="0"/>
    <xf numFmtId="0" fontId="90" fillId="0" borderId="0"/>
    <xf numFmtId="0" fontId="90" fillId="0" borderId="0"/>
    <xf numFmtId="0" fontId="20" fillId="0" borderId="0"/>
    <xf numFmtId="0" fontId="90" fillId="0" borderId="0"/>
    <xf numFmtId="0" fontId="20" fillId="0" borderId="0"/>
    <xf numFmtId="0" fontId="90" fillId="0" borderId="0"/>
    <xf numFmtId="0" fontId="2" fillId="0" borderId="0"/>
    <xf numFmtId="0" fontId="87" fillId="0" borderId="0" applyNumberFormat="0" applyFill="0" applyBorder="0" applyAlignment="0" applyProtection="0"/>
    <xf numFmtId="0" fontId="9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80" fillId="0" borderId="22" applyNumberFormat="0" applyFill="0" applyAlignment="0" applyProtection="0"/>
    <xf numFmtId="0" fontId="20" fillId="0" borderId="0"/>
    <xf numFmtId="0" fontId="20" fillId="0" borderId="0"/>
    <xf numFmtId="0" fontId="20" fillId="0" borderId="0"/>
    <xf numFmtId="0" fontId="69" fillId="0" borderId="0"/>
    <xf numFmtId="0" fontId="70" fillId="0" borderId="0"/>
    <xf numFmtId="0" fontId="90" fillId="0" borderId="0"/>
    <xf numFmtId="0" fontId="69" fillId="0" borderId="0"/>
    <xf numFmtId="0" fontId="20" fillId="0" borderId="0"/>
    <xf numFmtId="0" fontId="90" fillId="0" borderId="0"/>
    <xf numFmtId="0" fontId="90" fillId="0" borderId="0"/>
    <xf numFmtId="0" fontId="20" fillId="0" borderId="0"/>
    <xf numFmtId="0" fontId="20" fillId="0" borderId="0"/>
    <xf numFmtId="0" fontId="20" fillId="0" borderId="0"/>
    <xf numFmtId="0" fontId="69" fillId="0" borderId="0"/>
    <xf numFmtId="0" fontId="90" fillId="0" borderId="0"/>
    <xf numFmtId="0" fontId="20" fillId="0" borderId="0"/>
    <xf numFmtId="0" fontId="70" fillId="0" borderId="0"/>
    <xf numFmtId="0" fontId="70" fillId="0" borderId="0"/>
    <xf numFmtId="0" fontId="70" fillId="0" borderId="0"/>
    <xf numFmtId="0" fontId="70" fillId="0" borderId="0"/>
    <xf numFmtId="0" fontId="2" fillId="0" borderId="0"/>
    <xf numFmtId="0" fontId="20" fillId="0" borderId="0"/>
    <xf numFmtId="0" fontId="20" fillId="0" borderId="0"/>
    <xf numFmtId="0" fontId="90" fillId="0" borderId="0"/>
    <xf numFmtId="0" fontId="20" fillId="0" borderId="0"/>
    <xf numFmtId="0" fontId="90" fillId="0" borderId="0"/>
    <xf numFmtId="0" fontId="20" fillId="0" borderId="0"/>
    <xf numFmtId="0" fontId="82" fillId="0" borderId="24" applyNumberFormat="0" applyFill="0" applyAlignment="0" applyProtection="0"/>
    <xf numFmtId="0" fontId="69" fillId="0" borderId="0"/>
    <xf numFmtId="0" fontId="39" fillId="0" borderId="0" applyNumberFormat="0" applyFill="0" applyBorder="0" applyAlignment="0" applyProtection="0"/>
    <xf numFmtId="0" fontId="69" fillId="0" borderId="0"/>
    <xf numFmtId="0" fontId="90" fillId="0" borderId="0"/>
    <xf numFmtId="0" fontId="90" fillId="0" borderId="0"/>
    <xf numFmtId="0" fontId="20" fillId="0" borderId="0"/>
    <xf numFmtId="0" fontId="69" fillId="0" borderId="0"/>
    <xf numFmtId="0" fontId="20" fillId="0" borderId="0"/>
    <xf numFmtId="0" fontId="90" fillId="0" borderId="0"/>
    <xf numFmtId="0" fontId="70" fillId="0" borderId="0"/>
    <xf numFmtId="0" fontId="70" fillId="0" borderId="0"/>
    <xf numFmtId="0" fontId="69" fillId="0" borderId="0"/>
    <xf numFmtId="0" fontId="70" fillId="0" borderId="0"/>
    <xf numFmtId="0" fontId="90" fillId="0" borderId="0"/>
    <xf numFmtId="0" fontId="20" fillId="0" borderId="0"/>
    <xf numFmtId="0" fontId="20" fillId="0" borderId="0"/>
    <xf numFmtId="0" fontId="20" fillId="0" borderId="0"/>
    <xf numFmtId="0" fontId="90" fillId="0" borderId="0"/>
    <xf numFmtId="0" fontId="90" fillId="0" borderId="0"/>
    <xf numFmtId="0" fontId="90" fillId="0" borderId="0"/>
    <xf numFmtId="0" fontId="20" fillId="0" borderId="0"/>
    <xf numFmtId="0" fontId="20" fillId="0" borderId="0"/>
    <xf numFmtId="0" fontId="2" fillId="0" borderId="0"/>
    <xf numFmtId="0" fontId="20" fillId="0" borderId="0"/>
    <xf numFmtId="0" fontId="20" fillId="0" borderId="0"/>
    <xf numFmtId="0" fontId="90" fillId="0" borderId="0"/>
    <xf numFmtId="0" fontId="20" fillId="0" borderId="0"/>
    <xf numFmtId="0" fontId="20" fillId="0" borderId="0"/>
    <xf numFmtId="0" fontId="20" fillId="0" borderId="0"/>
    <xf numFmtId="0" fontId="90" fillId="0" borderId="0"/>
    <xf numFmtId="0" fontId="20" fillId="0" borderId="0"/>
    <xf numFmtId="0" fontId="90" fillId="0" borderId="0"/>
    <xf numFmtId="0" fontId="2" fillId="0" borderId="0"/>
    <xf numFmtId="0" fontId="90" fillId="0" borderId="0"/>
    <xf numFmtId="0" fontId="20" fillId="0" borderId="0"/>
    <xf numFmtId="0" fontId="20" fillId="0" borderId="0"/>
    <xf numFmtId="0" fontId="20" fillId="0" borderId="0"/>
    <xf numFmtId="0" fontId="20" fillId="0" borderId="0"/>
    <xf numFmtId="0" fontId="90" fillId="0" borderId="0"/>
    <xf numFmtId="0" fontId="20" fillId="0" borderId="0"/>
    <xf numFmtId="0" fontId="90" fillId="0" borderId="0"/>
    <xf numFmtId="0" fontId="20" fillId="0" borderId="0"/>
    <xf numFmtId="0" fontId="90" fillId="0" borderId="0"/>
    <xf numFmtId="0" fontId="69" fillId="0" borderId="0"/>
    <xf numFmtId="0" fontId="20" fillId="0" borderId="0"/>
    <xf numFmtId="0" fontId="20" fillId="0" borderId="0"/>
    <xf numFmtId="0" fontId="90" fillId="0" borderId="0"/>
    <xf numFmtId="0" fontId="20" fillId="0" borderId="0"/>
    <xf numFmtId="0" fontId="2" fillId="0" borderId="0"/>
    <xf numFmtId="0" fontId="9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90" fillId="0" borderId="0"/>
    <xf numFmtId="0" fontId="89" fillId="0" borderId="0" applyNumberFormat="0" applyFill="0" applyBorder="0" applyAlignment="0" applyProtection="0"/>
    <xf numFmtId="0" fontId="70" fillId="0" borderId="0"/>
    <xf numFmtId="0" fontId="20" fillId="0" borderId="0"/>
    <xf numFmtId="0" fontId="69" fillId="0" borderId="0"/>
    <xf numFmtId="0" fontId="2" fillId="0" borderId="0"/>
    <xf numFmtId="0" fontId="20" fillId="0" borderId="0"/>
    <xf numFmtId="0" fontId="2" fillId="0" borderId="0"/>
    <xf numFmtId="0" fontId="42" fillId="0" borderId="11" applyNumberFormat="0" applyFill="0" applyAlignment="0" applyProtection="0"/>
    <xf numFmtId="0" fontId="69" fillId="0" borderId="0"/>
    <xf numFmtId="0" fontId="90" fillId="0" borderId="0"/>
    <xf numFmtId="0" fontId="90" fillId="0" borderId="0"/>
    <xf numFmtId="0" fontId="20" fillId="0" borderId="0"/>
    <xf numFmtId="0" fontId="90" fillId="0" borderId="0"/>
    <xf numFmtId="0" fontId="20" fillId="0" borderId="0"/>
    <xf numFmtId="0" fontId="20" fillId="0" borderId="0"/>
    <xf numFmtId="0" fontId="20" fillId="0" borderId="0"/>
    <xf numFmtId="0" fontId="20" fillId="0" borderId="0"/>
    <xf numFmtId="0" fontId="70" fillId="0" borderId="0"/>
    <xf numFmtId="0" fontId="69" fillId="0" borderId="0"/>
    <xf numFmtId="0" fontId="69" fillId="0" borderId="0"/>
    <xf numFmtId="0" fontId="70" fillId="0" borderId="0"/>
    <xf numFmtId="0" fontId="70" fillId="0" borderId="0"/>
    <xf numFmtId="0" fontId="90" fillId="0" borderId="0"/>
    <xf numFmtId="0" fontId="20" fillId="0" borderId="0"/>
    <xf numFmtId="0" fontId="90" fillId="0" borderId="0"/>
    <xf numFmtId="0" fontId="69" fillId="0" borderId="0"/>
    <xf numFmtId="0" fontId="20" fillId="0" borderId="0"/>
    <xf numFmtId="0" fontId="90" fillId="0" borderId="0"/>
    <xf numFmtId="0" fontId="20" fillId="0" borderId="0"/>
    <xf numFmtId="0" fontId="90" fillId="0" borderId="0"/>
    <xf numFmtId="0" fontId="20" fillId="0" borderId="0"/>
    <xf numFmtId="0" fontId="90" fillId="0" borderId="0"/>
    <xf numFmtId="0" fontId="90" fillId="0" borderId="0"/>
    <xf numFmtId="0" fontId="20" fillId="0" borderId="0"/>
    <xf numFmtId="0" fontId="70" fillId="0" borderId="0"/>
    <xf numFmtId="0" fontId="90" fillId="0" borderId="0"/>
    <xf numFmtId="0" fontId="69" fillId="0" borderId="0"/>
    <xf numFmtId="0" fontId="20" fillId="0" borderId="0"/>
    <xf numFmtId="0" fontId="72" fillId="0" borderId="0"/>
    <xf numFmtId="0" fontId="70" fillId="0" borderId="0"/>
    <xf numFmtId="0" fontId="2" fillId="0" borderId="0"/>
    <xf numFmtId="0" fontId="40" fillId="0" borderId="9" applyNumberFormat="0" applyFill="0" applyAlignment="0" applyProtection="0"/>
    <xf numFmtId="0" fontId="69" fillId="0" borderId="0"/>
    <xf numFmtId="0" fontId="51" fillId="0" borderId="0" applyNumberFormat="0" applyFill="0" applyBorder="0" applyAlignment="0" applyProtection="0"/>
    <xf numFmtId="0" fontId="90" fillId="0" borderId="0"/>
    <xf numFmtId="0" fontId="2" fillId="0" borderId="0"/>
    <xf numFmtId="0" fontId="70" fillId="0" borderId="0"/>
    <xf numFmtId="0" fontId="20" fillId="0" borderId="0"/>
    <xf numFmtId="0" fontId="20" fillId="0" borderId="0"/>
    <xf numFmtId="0" fontId="90" fillId="0" borderId="0"/>
    <xf numFmtId="0" fontId="20" fillId="0" borderId="0"/>
    <xf numFmtId="0" fontId="88" fillId="0" borderId="28" applyNumberFormat="0" applyFill="0" applyAlignment="0" applyProtection="0"/>
    <xf numFmtId="0" fontId="70" fillId="0" borderId="0"/>
    <xf numFmtId="0" fontId="53" fillId="0" borderId="17" applyNumberFormat="0" applyFill="0" applyAlignment="0" applyProtection="0"/>
    <xf numFmtId="0" fontId="20" fillId="0" borderId="0"/>
    <xf numFmtId="0" fontId="81" fillId="0" borderId="23" applyNumberFormat="0" applyFill="0" applyAlignment="0" applyProtection="0"/>
    <xf numFmtId="0" fontId="82" fillId="0" borderId="0" applyNumberFormat="0" applyFill="0" applyBorder="0" applyAlignment="0" applyProtection="0"/>
    <xf numFmtId="0" fontId="52" fillId="0" borderId="0" applyNumberFormat="0" applyFill="0" applyBorder="0" applyAlignment="0" applyProtection="0"/>
    <xf numFmtId="0" fontId="49" fillId="0" borderId="14" applyNumberFormat="0" applyFill="0" applyAlignment="0" applyProtection="0"/>
    <xf numFmtId="0" fontId="70" fillId="0" borderId="0"/>
    <xf numFmtId="0" fontId="70" fillId="0" borderId="0"/>
    <xf numFmtId="0" fontId="90" fillId="0" borderId="0"/>
    <xf numFmtId="0" fontId="2" fillId="0" borderId="0"/>
    <xf numFmtId="0" fontId="70" fillId="0" borderId="0"/>
    <xf numFmtId="0" fontId="2" fillId="0" borderId="0"/>
    <xf numFmtId="0" fontId="20" fillId="0" borderId="0"/>
    <xf numFmtId="0" fontId="2" fillId="0" borderId="0"/>
    <xf numFmtId="0" fontId="90" fillId="0" borderId="0"/>
    <xf numFmtId="0" fontId="84" fillId="0" borderId="25" applyNumberFormat="0" applyFill="0" applyAlignment="0" applyProtection="0"/>
    <xf numFmtId="0" fontId="2" fillId="0" borderId="0"/>
    <xf numFmtId="0" fontId="20" fillId="0" borderId="0"/>
    <xf numFmtId="0" fontId="78" fillId="0" borderId="0" applyNumberFormat="0" applyFill="0" applyBorder="0" applyAlignment="0" applyProtection="0"/>
    <xf numFmtId="0" fontId="20" fillId="0" borderId="0"/>
    <xf numFmtId="0" fontId="20" fillId="0" borderId="0"/>
    <xf numFmtId="0" fontId="90" fillId="0" borderId="0"/>
    <xf numFmtId="0" fontId="2" fillId="0" borderId="0"/>
    <xf numFmtId="0" fontId="20" fillId="0" borderId="0"/>
    <xf numFmtId="0" fontId="41" fillId="0" borderId="10" applyNumberFormat="0" applyFill="0" applyAlignment="0" applyProtection="0"/>
    <xf numFmtId="0" fontId="70" fillId="0" borderId="0"/>
    <xf numFmtId="0" fontId="72" fillId="0" borderId="0"/>
    <xf numFmtId="0" fontId="2" fillId="0" borderId="0"/>
    <xf numFmtId="0" fontId="20" fillId="0" borderId="0"/>
    <xf numFmtId="0" fontId="20" fillId="0" borderId="0"/>
    <xf numFmtId="0" fontId="20" fillId="0" borderId="0"/>
    <xf numFmtId="0" fontId="20" fillId="0" borderId="0"/>
    <xf numFmtId="0" fontId="42" fillId="0" borderId="0" applyNumberFormat="0" applyFill="0" applyBorder="0" applyAlignment="0" applyProtection="0"/>
    <xf numFmtId="0" fontId="20" fillId="0" borderId="0"/>
    <xf numFmtId="0" fontId="20" fillId="0" borderId="0"/>
    <xf numFmtId="0" fontId="2" fillId="0" borderId="0"/>
    <xf numFmtId="0" fontId="2" fillId="0" borderId="0"/>
    <xf numFmtId="0" fontId="2" fillId="0" borderId="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2" fillId="0" borderId="0" applyNumberFormat="0" applyFill="0" applyBorder="0" applyAlignment="0" applyProtection="0"/>
    <xf numFmtId="0" fontId="49" fillId="0" borderId="14" applyNumberFormat="0" applyFill="0" applyAlignment="0" applyProtection="0"/>
    <xf numFmtId="0" fontId="51" fillId="0" borderId="0" applyNumberFormat="0" applyFill="0" applyBorder="0" applyAlignment="0" applyProtection="0"/>
    <xf numFmtId="0" fontId="2" fillId="8" borderId="16" applyNumberFormat="0" applyFont="0" applyAlignment="0" applyProtection="0"/>
    <xf numFmtId="0" fontId="52" fillId="0" borderId="0" applyNumberFormat="0" applyFill="0" applyBorder="0" applyAlignment="0" applyProtection="0"/>
    <xf numFmtId="0" fontId="53" fillId="0" borderId="17" applyNumberFormat="0" applyFill="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78" fillId="0" borderId="0" applyNumberFormat="0" applyFill="0" applyBorder="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4" fillId="0" borderId="25" applyNumberFormat="0" applyFill="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87" fillId="0" borderId="0" applyNumberFormat="0" applyFill="0" applyBorder="0" applyAlignment="0" applyProtection="0"/>
    <xf numFmtId="0" fontId="88" fillId="0" borderId="28" applyNumberFormat="0" applyFill="0" applyAlignment="0" applyProtection="0"/>
    <xf numFmtId="0" fontId="89" fillId="0" borderId="0" applyNumberFormat="0" applyFill="0" applyBorder="0" applyAlignment="0" applyProtection="0"/>
    <xf numFmtId="0" fontId="20" fillId="0" borderId="0"/>
    <xf numFmtId="0" fontId="2" fillId="0" borderId="0"/>
    <xf numFmtId="0" fontId="20" fillId="0" borderId="0"/>
    <xf numFmtId="0" fontId="20" fillId="0" borderId="0"/>
    <xf numFmtId="0" fontId="20" fillId="0" borderId="0"/>
    <xf numFmtId="0" fontId="69" fillId="0" borderId="0"/>
    <xf numFmtId="0" fontId="70" fillId="0" borderId="0"/>
    <xf numFmtId="0" fontId="90" fillId="0" borderId="0"/>
    <xf numFmtId="0" fontId="69" fillId="0" borderId="0"/>
    <xf numFmtId="0" fontId="20" fillId="0" borderId="0"/>
    <xf numFmtId="0" fontId="90" fillId="0" borderId="0"/>
    <xf numFmtId="0" fontId="20" fillId="0" borderId="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2" fillId="0" borderId="0"/>
    <xf numFmtId="0" fontId="20"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0"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0" fillId="0" borderId="0"/>
    <xf numFmtId="0" fontId="2" fillId="0" borderId="0"/>
    <xf numFmtId="0" fontId="20"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9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10" borderId="0" applyNumberFormat="0" applyBorder="0" applyAlignment="0" applyProtection="0"/>
    <xf numFmtId="0" fontId="9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90" fillId="0" borderId="0"/>
    <xf numFmtId="0" fontId="20"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0" fillId="0" borderId="0"/>
    <xf numFmtId="0" fontId="20" fillId="0" borderId="0"/>
    <xf numFmtId="0" fontId="69" fillId="0" borderId="0"/>
    <xf numFmtId="0" fontId="20" fillId="0" borderId="0"/>
    <xf numFmtId="0" fontId="90" fillId="0" borderId="0"/>
    <xf numFmtId="0" fontId="70" fillId="0" borderId="0"/>
    <xf numFmtId="0" fontId="70" fillId="0" borderId="0"/>
    <xf numFmtId="0" fontId="70" fillId="0" borderId="0"/>
    <xf numFmtId="0" fontId="69" fillId="0" borderId="0"/>
    <xf numFmtId="0" fontId="70" fillId="0" borderId="0"/>
    <xf numFmtId="0" fontId="90" fillId="0" borderId="0"/>
    <xf numFmtId="0" fontId="20" fillId="0" borderId="0"/>
    <xf numFmtId="0" fontId="20" fillId="0" borderId="0"/>
    <xf numFmtId="0" fontId="90" fillId="0" borderId="0"/>
    <xf numFmtId="0" fontId="90" fillId="0" borderId="0"/>
    <xf numFmtId="0" fontId="90" fillId="0" borderId="0"/>
    <xf numFmtId="0" fontId="20" fillId="0" borderId="0"/>
    <xf numFmtId="0" fontId="20" fillId="0" borderId="0"/>
    <xf numFmtId="0" fontId="20" fillId="0" borderId="0"/>
    <xf numFmtId="0" fontId="20" fillId="0" borderId="0"/>
    <xf numFmtId="0" fontId="90" fillId="0" borderId="0"/>
    <xf numFmtId="0" fontId="20" fillId="0" borderId="0"/>
    <xf numFmtId="0" fontId="90" fillId="0" borderId="0"/>
    <xf numFmtId="0" fontId="20" fillId="0" borderId="0"/>
    <xf numFmtId="0" fontId="90" fillId="0" borderId="0"/>
    <xf numFmtId="0" fontId="20" fillId="0" borderId="0"/>
    <xf numFmtId="0" fontId="20" fillId="0" borderId="0"/>
    <xf numFmtId="0" fontId="20" fillId="0" borderId="0"/>
    <xf numFmtId="0" fontId="20" fillId="0" borderId="0"/>
    <xf numFmtId="0" fontId="90" fillId="0" borderId="0"/>
    <xf numFmtId="0" fontId="20" fillId="0" borderId="0"/>
    <xf numFmtId="0" fontId="90" fillId="0" borderId="0"/>
    <xf numFmtId="0" fontId="20" fillId="0" borderId="0"/>
    <xf numFmtId="0" fontId="90" fillId="0" borderId="0"/>
    <xf numFmtId="0" fontId="69" fillId="0" borderId="0"/>
    <xf numFmtId="0" fontId="20" fillId="0" borderId="0"/>
    <xf numFmtId="0" fontId="20" fillId="0" borderId="0"/>
    <xf numFmtId="0" fontId="90" fillId="0" borderId="0"/>
    <xf numFmtId="0" fontId="20" fillId="0" borderId="0"/>
    <xf numFmtId="0" fontId="9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1" fillId="0" borderId="0"/>
    <xf numFmtId="0" fontId="69" fillId="0" borderId="0"/>
    <xf numFmtId="0" fontId="69" fillId="0" borderId="0"/>
    <xf numFmtId="0" fontId="70" fillId="0" borderId="0"/>
    <xf numFmtId="0" fontId="70" fillId="0" borderId="0"/>
    <xf numFmtId="0" fontId="20"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69" fillId="0" borderId="0"/>
    <xf numFmtId="0" fontId="70"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0" borderId="0"/>
    <xf numFmtId="0" fontId="70" fillId="0" borderId="0"/>
    <xf numFmtId="0" fontId="2" fillId="15" borderId="0" applyNumberFormat="0" applyBorder="0" applyAlignment="0" applyProtection="0"/>
    <xf numFmtId="0" fontId="2" fillId="15" borderId="0" applyNumberFormat="0" applyBorder="0" applyAlignment="0" applyProtection="0"/>
    <xf numFmtId="0" fontId="2" fillId="0" borderId="0"/>
    <xf numFmtId="0" fontId="2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70" fillId="0" borderId="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0" fillId="0" borderId="0"/>
    <xf numFmtId="0" fontId="90" fillId="0" borderId="0"/>
    <xf numFmtId="0" fontId="2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6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0"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9"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70" fillId="0" borderId="0"/>
    <xf numFmtId="0" fontId="70" fillId="0" borderId="0"/>
    <xf numFmtId="0" fontId="7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0" borderId="0"/>
    <xf numFmtId="0" fontId="70" fillId="0" borderId="0"/>
    <xf numFmtId="0" fontId="2" fillId="15" borderId="0" applyNumberFormat="0" applyBorder="0" applyAlignment="0" applyProtection="0"/>
    <xf numFmtId="0" fontId="2" fillId="15" borderId="0" applyNumberFormat="0" applyBorder="0" applyAlignment="0" applyProtection="0"/>
    <xf numFmtId="0" fontId="2" fillId="0" borderId="0"/>
    <xf numFmtId="0" fontId="2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1" fillId="0" borderId="0"/>
    <xf numFmtId="0" fontId="20" fillId="0" borderId="0"/>
    <xf numFmtId="0" fontId="90" fillId="0" borderId="0"/>
    <xf numFmtId="0" fontId="2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0"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6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0" fillId="0" borderId="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0"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0"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0"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0"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9"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0"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0" fillId="0" borderId="0"/>
    <xf numFmtId="0" fontId="70" fillId="0" borderId="0"/>
    <xf numFmtId="0" fontId="70" fillId="0" borderId="0"/>
    <xf numFmtId="0" fontId="7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0" fillId="54" borderId="2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0" fillId="54" borderId="2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1"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2" fillId="0" borderId="0"/>
    <xf numFmtId="0" fontId="70" fillId="0" borderId="0"/>
    <xf numFmtId="0" fontId="2" fillId="0" borderId="0"/>
    <xf numFmtId="0" fontId="20" fillId="0" borderId="0"/>
    <xf numFmtId="0" fontId="69" fillId="0" borderId="0"/>
    <xf numFmtId="0" fontId="71" fillId="0" borderId="0"/>
    <xf numFmtId="0" fontId="70" fillId="0" borderId="0"/>
    <xf numFmtId="0" fontId="71" fillId="0" borderId="0"/>
    <xf numFmtId="0" fontId="70" fillId="0" borderId="0"/>
    <xf numFmtId="0" fontId="71" fillId="0" borderId="0"/>
    <xf numFmtId="0" fontId="20" fillId="0" borderId="0"/>
    <xf numFmtId="0" fontId="90" fillId="0" borderId="0"/>
    <xf numFmtId="0" fontId="20"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7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0"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70" fillId="0" borderId="0"/>
    <xf numFmtId="0" fontId="2" fillId="0" borderId="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0" borderId="0"/>
    <xf numFmtId="0" fontId="1" fillId="23"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8" borderId="16" applyNumberFormat="0" applyFont="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0" borderId="0"/>
    <xf numFmtId="0" fontId="1" fillId="22" borderId="0" applyNumberFormat="0" applyBorder="0" applyAlignment="0" applyProtection="0"/>
    <xf numFmtId="0" fontId="1" fillId="0" borderId="0"/>
    <xf numFmtId="0" fontId="1" fillId="8" borderId="1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0" borderId="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27" borderId="0" applyNumberFormat="0" applyBorder="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2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8" borderId="16" applyNumberFormat="0" applyFont="0" applyAlignment="0" applyProtection="0"/>
    <xf numFmtId="0" fontId="1" fillId="0" borderId="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8" borderId="16" applyNumberFormat="0" applyFont="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0" borderId="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0" borderId="0"/>
    <xf numFmtId="0" fontId="1" fillId="27"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0" borderId="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0" borderId="0"/>
    <xf numFmtId="0" fontId="1" fillId="15" borderId="0" applyNumberFormat="0" applyBorder="0" applyAlignment="0" applyProtection="0"/>
    <xf numFmtId="0" fontId="1" fillId="27"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31" borderId="0" applyNumberFormat="0" applyBorder="0" applyAlignment="0" applyProtection="0"/>
    <xf numFmtId="0" fontId="1" fillId="0" borderId="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1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0" borderId="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22"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0" borderId="0"/>
    <xf numFmtId="0" fontId="1" fillId="15"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0" borderId="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0" borderId="0"/>
    <xf numFmtId="0" fontId="1" fillId="22"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2">
    <xf numFmtId="0" fontId="0" fillId="0" borderId="0" xfId="0"/>
    <xf numFmtId="0" fontId="21" fillId="0" borderId="0" xfId="0" applyFont="1" applyAlignment="1">
      <alignment horizontal="right"/>
    </xf>
    <xf numFmtId="0" fontId="0" fillId="0" borderId="0" xfId="0" applyFill="1" applyBorder="1" applyAlignment="1">
      <alignment horizontal="left" vertical="top"/>
    </xf>
    <xf numFmtId="0" fontId="0" fillId="0" borderId="0" xfId="0" applyBorder="1"/>
    <xf numFmtId="0" fontId="24" fillId="0" borderId="0" xfId="0" applyFont="1" applyFill="1" applyBorder="1" applyAlignment="1">
      <alignment horizontal="left" vertical="top"/>
    </xf>
    <xf numFmtId="0" fontId="20" fillId="0" borderId="0" xfId="0" applyFont="1" applyBorder="1"/>
    <xf numFmtId="0" fontId="59" fillId="0" borderId="0" xfId="0" applyFont="1" applyFill="1" applyBorder="1" applyAlignment="1">
      <alignment horizontal="left" vertical="top"/>
    </xf>
    <xf numFmtId="0" fontId="58" fillId="0" borderId="0" xfId="0" applyFont="1" applyFill="1" applyBorder="1" applyAlignment="1">
      <alignment horizontal="left"/>
    </xf>
    <xf numFmtId="0" fontId="0" fillId="0" borderId="0" xfId="0" applyFill="1" applyBorder="1" applyAlignment="1">
      <alignment horizontal="left"/>
    </xf>
    <xf numFmtId="0" fontId="59" fillId="0" borderId="0" xfId="0" applyFont="1" applyFill="1" applyBorder="1" applyAlignment="1">
      <alignment horizontal="left"/>
    </xf>
    <xf numFmtId="0" fontId="60" fillId="0" borderId="0" xfId="0" applyFont="1" applyFill="1" applyBorder="1" applyAlignment="1">
      <alignment horizontal="left"/>
    </xf>
    <xf numFmtId="164" fontId="63" fillId="0" borderId="0" xfId="0" applyNumberFormat="1" applyFont="1" applyFill="1" applyBorder="1" applyAlignment="1">
      <alignment horizontal="right"/>
    </xf>
    <xf numFmtId="164" fontId="62" fillId="0" borderId="0" xfId="0" applyNumberFormat="1" applyFont="1" applyFill="1" applyBorder="1" applyAlignment="1">
      <alignment horizontal="right"/>
    </xf>
    <xf numFmtId="0" fontId="0" fillId="0" borderId="0" xfId="0" applyFill="1" applyBorder="1" applyAlignment="1">
      <alignment horizontal="right"/>
    </xf>
    <xf numFmtId="0" fontId="60" fillId="0" borderId="0" xfId="0" applyFont="1" applyFill="1" applyBorder="1" applyAlignment="1">
      <alignment horizontal="right"/>
    </xf>
    <xf numFmtId="0" fontId="61" fillId="0" borderId="0" xfId="0" applyFont="1" applyFill="1" applyBorder="1" applyAlignment="1">
      <alignment horizontal="right"/>
    </xf>
    <xf numFmtId="0" fontId="0" fillId="0" borderId="0" xfId="0" applyFill="1" applyBorder="1" applyAlignment="1">
      <alignment vertical="top" wrapText="1"/>
    </xf>
    <xf numFmtId="0" fontId="0" fillId="0" borderId="0" xfId="0" applyFill="1" applyBorder="1" applyAlignment="1">
      <alignment horizontal="left" wrapText="1"/>
    </xf>
    <xf numFmtId="0" fontId="60" fillId="0" borderId="0" xfId="0" applyFont="1" applyFill="1" applyBorder="1" applyAlignment="1">
      <alignment vertical="center" wrapText="1"/>
    </xf>
    <xf numFmtId="0" fontId="60" fillId="0" borderId="0" xfId="0" applyFont="1" applyFill="1" applyBorder="1" applyAlignment="1">
      <alignment vertical="top" wrapText="1"/>
    </xf>
    <xf numFmtId="3" fontId="0" fillId="0" borderId="0" xfId="0" applyNumberFormat="1"/>
    <xf numFmtId="0" fontId="20" fillId="0" borderId="0" xfId="0" applyFont="1" applyFill="1" applyBorder="1" applyAlignment="1">
      <alignment horizontal="right"/>
    </xf>
    <xf numFmtId="0" fontId="64" fillId="0" borderId="0" xfId="0" applyFont="1" applyFill="1" applyBorder="1" applyAlignment="1">
      <alignment horizontal="left" vertical="top"/>
    </xf>
    <xf numFmtId="0" fontId="65" fillId="0" borderId="0" xfId="0" applyFont="1" applyFill="1" applyBorder="1" applyAlignment="1">
      <alignment horizontal="left" vertical="top"/>
    </xf>
    <xf numFmtId="0" fontId="66" fillId="0" borderId="0" xfId="0" applyFont="1" applyFill="1" applyBorder="1" applyAlignment="1">
      <alignment horizontal="left" vertical="top"/>
    </xf>
    <xf numFmtId="166" fontId="0" fillId="0" borderId="0" xfId="0" applyNumberFormat="1" applyBorder="1"/>
    <xf numFmtId="167" fontId="0" fillId="0" borderId="0" xfId="0" applyNumberFormat="1" applyBorder="1"/>
    <xf numFmtId="0" fontId="57" fillId="0" borderId="0" xfId="0" applyFont="1" applyBorder="1"/>
    <xf numFmtId="167" fontId="57" fillId="0" borderId="0" xfId="0" applyNumberFormat="1" applyFont="1" applyBorder="1"/>
    <xf numFmtId="0" fontId="57" fillId="0" borderId="0" xfId="0" applyFont="1" applyFill="1" applyBorder="1"/>
    <xf numFmtId="166" fontId="57" fillId="0" borderId="0" xfId="0" applyNumberFormat="1" applyFont="1" applyBorder="1"/>
    <xf numFmtId="167" fontId="57" fillId="0" borderId="0" xfId="0" applyNumberFormat="1" applyFont="1" applyFill="1" applyBorder="1" applyAlignment="1">
      <alignment horizontal="right" vertical="top"/>
    </xf>
    <xf numFmtId="165" fontId="69" fillId="0" borderId="0" xfId="46" applyNumberFormat="1"/>
    <xf numFmtId="0" fontId="69" fillId="0" borderId="0" xfId="46"/>
    <xf numFmtId="3" fontId="69" fillId="0" borderId="0" xfId="46" applyNumberFormat="1"/>
    <xf numFmtId="1" fontId="69" fillId="0" borderId="0" xfId="46" applyNumberFormat="1"/>
    <xf numFmtId="15" fontId="0" fillId="0" borderId="0" xfId="0" applyNumberFormat="1" applyBorder="1"/>
    <xf numFmtId="0" fontId="20" fillId="0" borderId="0" xfId="0" applyFont="1" applyBorder="1" applyAlignment="1">
      <alignment horizontal="right"/>
    </xf>
    <xf numFmtId="0" fontId="60" fillId="0" borderId="0" xfId="0" applyFont="1" applyFill="1" applyBorder="1" applyAlignment="1">
      <alignment horizontal="left" wrapText="1"/>
    </xf>
    <xf numFmtId="168" fontId="67" fillId="0" borderId="0" xfId="0" applyNumberFormat="1" applyFont="1" applyFill="1" applyBorder="1" applyAlignment="1">
      <alignment horizontal="left" vertical="top"/>
    </xf>
    <xf numFmtId="168" fontId="68" fillId="0" borderId="0" xfId="0" applyNumberFormat="1" applyFont="1" applyFill="1" applyBorder="1" applyAlignment="1">
      <alignment horizontal="left" vertical="top"/>
    </xf>
    <xf numFmtId="49" fontId="91" fillId="0" borderId="0" xfId="299" applyNumberFormat="1" applyFont="1" applyBorder="1" applyAlignment="1"/>
    <xf numFmtId="49" fontId="91" fillId="0" borderId="0" xfId="301" applyNumberFormat="1" applyFont="1" applyBorder="1" applyAlignment="1"/>
    <xf numFmtId="49" fontId="91" fillId="0" borderId="0" xfId="300" applyNumberFormat="1" applyFont="1" applyBorder="1" applyAlignment="1"/>
    <xf numFmtId="49" fontId="91" fillId="0" borderId="0" xfId="9159" applyNumberFormat="1" applyFont="1" applyBorder="1" applyAlignment="1"/>
    <xf numFmtId="49" fontId="91" fillId="0" borderId="0" xfId="9160" applyNumberFormat="1" applyFont="1" applyBorder="1" applyAlignment="1"/>
    <xf numFmtId="49" fontId="91" fillId="0" borderId="0" xfId="9161" applyNumberFormat="1" applyFont="1" applyBorder="1" applyAlignment="1"/>
    <xf numFmtId="49" fontId="92" fillId="0" borderId="0" xfId="6508" applyNumberFormat="1" applyFont="1" applyBorder="1" applyAlignment="1"/>
    <xf numFmtId="0" fontId="2" fillId="0" borderId="0" xfId="6508" applyBorder="1"/>
    <xf numFmtId="49" fontId="93" fillId="0" borderId="0" xfId="6508" applyNumberFormat="1" applyFont="1" applyBorder="1" applyAlignment="1"/>
    <xf numFmtId="49" fontId="93" fillId="0" borderId="0" xfId="6508" applyNumberFormat="1" applyFont="1" applyBorder="1"/>
    <xf numFmtId="49" fontId="91" fillId="0" borderId="0" xfId="6508" applyNumberFormat="1" applyFont="1" applyBorder="1" applyAlignment="1"/>
    <xf numFmtId="1" fontId="91" fillId="0" borderId="0" xfId="6508" applyNumberFormat="1" applyFont="1" applyBorder="1" applyAlignment="1"/>
    <xf numFmtId="1" fontId="91" fillId="0" borderId="0" xfId="6508" applyNumberFormat="1" applyFont="1" applyBorder="1"/>
    <xf numFmtId="9" fontId="91" fillId="0" borderId="0" xfId="6508" applyNumberFormat="1" applyFont="1" applyBorder="1"/>
    <xf numFmtId="9" fontId="93" fillId="0" borderId="0" xfId="6508" applyNumberFormat="1" applyFont="1" applyBorder="1"/>
    <xf numFmtId="3" fontId="91" fillId="0" borderId="0" xfId="6508" applyNumberFormat="1" applyFont="1" applyBorder="1"/>
    <xf numFmtId="0" fontId="0" fillId="0" borderId="0" xfId="0"/>
    <xf numFmtId="0" fontId="0" fillId="0" borderId="0" xfId="0" applyAlignment="1"/>
    <xf numFmtId="10" fontId="69" fillId="0" borderId="0" xfId="46" applyNumberFormat="1"/>
    <xf numFmtId="0" fontId="4" fillId="0" borderId="3" xfId="0" applyFont="1" applyBorder="1" applyAlignment="1"/>
    <xf numFmtId="0" fontId="19" fillId="0" borderId="0" xfId="0" applyFont="1" applyBorder="1" applyAlignment="1">
      <alignment horizontal="right"/>
    </xf>
    <xf numFmtId="0" fontId="20" fillId="0" borderId="0" xfId="0" applyFont="1" applyAlignment="1"/>
    <xf numFmtId="2" fontId="69" fillId="0" borderId="0" xfId="46" applyNumberFormat="1"/>
    <xf numFmtId="2" fontId="0" fillId="0" borderId="0" xfId="0" applyNumberFormat="1"/>
    <xf numFmtId="49" fontId="55" fillId="0" borderId="0" xfId="13299" applyNumberFormat="1" applyFont="1" applyAlignment="1"/>
    <xf numFmtId="0" fontId="17"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left" vertical="top"/>
    </xf>
    <xf numFmtId="164" fontId="22" fillId="0" borderId="0" xfId="0" applyNumberFormat="1" applyFont="1" applyFill="1" applyBorder="1" applyAlignment="1">
      <alignment horizontal="left" vertical="top" wrapText="1"/>
    </xf>
    <xf numFmtId="164" fontId="23" fillId="0" borderId="0" xfId="0" applyNumberFormat="1" applyFont="1" applyFill="1" applyBorder="1" applyAlignment="1">
      <alignment horizontal="left" vertical="top" wrapText="1"/>
    </xf>
    <xf numFmtId="0" fontId="3" fillId="0" borderId="0" xfId="0" applyFont="1"/>
    <xf numFmtId="0" fontId="0" fillId="0" borderId="0" xfId="0" applyFill="1" applyBorder="1" applyAlignment="1">
      <alignment horizontal="left" vertical="top"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18" xfId="0" applyFont="1" applyBorder="1" applyAlignment="1">
      <alignment horizontal="center" wrapText="1"/>
    </xf>
    <xf numFmtId="0" fontId="4" fillId="0" borderId="4" xfId="0" applyFont="1" applyBorder="1" applyAlignment="1">
      <alignment wrapText="1"/>
    </xf>
    <xf numFmtId="0" fontId="4" fillId="0" borderId="19" xfId="0" applyFont="1" applyBorder="1" applyAlignment="1"/>
    <xf numFmtId="0" fontId="17" fillId="0" borderId="1" xfId="0" applyFont="1" applyBorder="1" applyAlignment="1">
      <alignment horizontal="right" wrapText="1" indent="1"/>
    </xf>
    <xf numFmtId="0" fontId="4" fillId="0" borderId="4" xfId="0" applyFont="1" applyBorder="1" applyAlignment="1">
      <alignment horizontal="center" wrapText="1"/>
    </xf>
    <xf numFmtId="1" fontId="55" fillId="0" borderId="1" xfId="9175" applyNumberFormat="1" applyFont="1" applyBorder="1"/>
    <xf numFmtId="0" fontId="4" fillId="0" borderId="1" xfId="0" applyFont="1" applyBorder="1" applyAlignment="1">
      <alignment horizontal="right" wrapText="1" indent="1"/>
    </xf>
    <xf numFmtId="164" fontId="25" fillId="0" borderId="0" xfId="0" applyNumberFormat="1" applyFont="1" applyFill="1" applyBorder="1" applyAlignment="1">
      <alignment horizontal="left" vertical="top" wrapText="1"/>
    </xf>
    <xf numFmtId="0" fontId="1" fillId="0" borderId="1" xfId="9175" applyBorder="1"/>
    <xf numFmtId="0" fontId="6" fillId="0" borderId="19" xfId="0" applyFont="1" applyBorder="1" applyAlignment="1"/>
    <xf numFmtId="0" fontId="0" fillId="0" borderId="1" xfId="0" applyBorder="1"/>
    <xf numFmtId="0" fontId="26" fillId="0" borderId="0" xfId="0" applyFont="1" applyFill="1" applyBorder="1" applyAlignment="1">
      <alignment horizontal="left" vertical="top" wrapText="1"/>
    </xf>
    <xf numFmtId="0" fontId="7" fillId="0" borderId="19" xfId="0" applyFont="1" applyBorder="1" applyAlignment="1"/>
    <xf numFmtId="1" fontId="56" fillId="0" borderId="1" xfId="9175" applyNumberFormat="1" applyFont="1" applyBorder="1"/>
    <xf numFmtId="169" fontId="3" fillId="0" borderId="0" xfId="1" applyNumberFormat="1" applyFont="1" applyFill="1" applyBorder="1" applyAlignment="1">
      <alignment horizontal="left" vertical="top"/>
    </xf>
    <xf numFmtId="0" fontId="8" fillId="0" borderId="19" xfId="0" applyFont="1" applyBorder="1" applyAlignment="1"/>
    <xf numFmtId="1" fontId="4" fillId="0" borderId="1" xfId="0" applyNumberFormat="1" applyFont="1" applyBorder="1" applyAlignment="1">
      <alignment horizontal="right" wrapText="1" indent="1"/>
    </xf>
    <xf numFmtId="0" fontId="5" fillId="0" borderId="1" xfId="0" applyFont="1" applyBorder="1" applyAlignment="1">
      <alignment horizontal="right" wrapText="1" indent="1"/>
    </xf>
    <xf numFmtId="164" fontId="25" fillId="0" borderId="0" xfId="0" applyNumberFormat="1" applyFont="1" applyFill="1" applyBorder="1" applyAlignment="1">
      <alignment horizontal="center" vertical="top" wrapText="1"/>
    </xf>
    <xf numFmtId="10" fontId="3" fillId="0" borderId="0" xfId="1" applyNumberFormat="1" applyFont="1" applyFill="1" applyBorder="1" applyAlignment="1">
      <alignment horizontal="left" vertical="top"/>
    </xf>
    <xf numFmtId="1" fontId="56" fillId="0" borderId="1" xfId="9176" applyNumberFormat="1" applyFont="1" applyBorder="1"/>
    <xf numFmtId="0" fontId="17" fillId="0" borderId="19" xfId="0" applyFont="1" applyBorder="1" applyAlignment="1"/>
    <xf numFmtId="0" fontId="9" fillId="0" borderId="4" xfId="0" applyFont="1" applyBorder="1" applyAlignment="1">
      <alignment horizontal="center" wrapText="1"/>
    </xf>
    <xf numFmtId="0" fontId="10" fillId="0" borderId="19" xfId="0" applyFont="1" applyBorder="1" applyAlignment="1"/>
    <xf numFmtId="0" fontId="10" fillId="0" borderId="1" xfId="0" applyFont="1" applyBorder="1" applyAlignment="1">
      <alignment horizontal="right" wrapText="1" indent="1"/>
    </xf>
    <xf numFmtId="164" fontId="27" fillId="0" borderId="0" xfId="0" applyNumberFormat="1" applyFont="1" applyFill="1" applyBorder="1" applyAlignment="1">
      <alignment horizontal="left" vertical="top" wrapText="1"/>
    </xf>
    <xf numFmtId="164" fontId="23" fillId="0" borderId="0" xfId="0" applyNumberFormat="1" applyFont="1" applyFill="1" applyBorder="1" applyAlignment="1">
      <alignment horizontal="center" vertical="top" wrapText="1"/>
    </xf>
    <xf numFmtId="164" fontId="28" fillId="0" borderId="0" xfId="0" applyNumberFormat="1" applyFont="1" applyFill="1" applyBorder="1" applyAlignment="1">
      <alignment horizontal="center" vertical="top" wrapText="1"/>
    </xf>
    <xf numFmtId="0" fontId="4" fillId="0" borderId="7" xfId="0" applyFont="1" applyBorder="1" applyAlignment="1">
      <alignment horizontal="center" wrapText="1"/>
    </xf>
    <xf numFmtId="0" fontId="5" fillId="0" borderId="29" xfId="0" applyFont="1" applyBorder="1" applyAlignment="1"/>
    <xf numFmtId="0" fontId="4" fillId="0" borderId="6" xfId="0" applyFont="1" applyBorder="1" applyAlignment="1">
      <alignment horizontal="center" wrapText="1"/>
    </xf>
    <xf numFmtId="0" fontId="4" fillId="0" borderId="30" xfId="0" applyFont="1" applyBorder="1" applyAlignment="1"/>
    <xf numFmtId="1" fontId="56" fillId="0" borderId="1" xfId="9177" applyNumberFormat="1" applyFont="1" applyBorder="1"/>
    <xf numFmtId="1" fontId="56" fillId="0" borderId="1" xfId="9178" applyNumberFormat="1" applyFont="1" applyBorder="1"/>
    <xf numFmtId="164" fontId="31" fillId="0" borderId="0" xfId="0" applyNumberFormat="1" applyFont="1" applyFill="1" applyBorder="1" applyAlignment="1">
      <alignment horizontal="left" vertical="top" wrapText="1"/>
    </xf>
    <xf numFmtId="164" fontId="32" fillId="0" borderId="0" xfId="0" applyNumberFormat="1" applyFont="1" applyFill="1" applyBorder="1" applyAlignment="1">
      <alignment horizontal="left" vertical="top" wrapText="1"/>
    </xf>
    <xf numFmtId="164" fontId="31" fillId="0" borderId="0" xfId="0" applyNumberFormat="1" applyFont="1" applyFill="1" applyBorder="1" applyAlignment="1">
      <alignment horizontal="center" vertical="top" wrapText="1"/>
    </xf>
    <xf numFmtId="164" fontId="30" fillId="0" borderId="0" xfId="0" applyNumberFormat="1" applyFont="1" applyFill="1" applyBorder="1" applyAlignment="1">
      <alignment horizontal="left" vertical="top" wrapText="1"/>
    </xf>
    <xf numFmtId="164" fontId="33" fillId="0" borderId="0" xfId="0" applyNumberFormat="1" applyFont="1" applyFill="1" applyBorder="1" applyAlignment="1">
      <alignment horizontal="center" vertical="top" wrapText="1"/>
    </xf>
    <xf numFmtId="1" fontId="56" fillId="0" borderId="1" xfId="9179" applyNumberFormat="1" applyFont="1" applyBorder="1"/>
    <xf numFmtId="164" fontId="29" fillId="0" borderId="0" xfId="0" applyNumberFormat="1" applyFont="1" applyFill="1" applyBorder="1" applyAlignment="1">
      <alignment horizontal="left" vertical="top" wrapText="1"/>
    </xf>
    <xf numFmtId="1" fontId="56" fillId="0" borderId="1" xfId="9180" applyNumberFormat="1" applyFont="1" applyBorder="1"/>
    <xf numFmtId="49" fontId="55" fillId="0" borderId="0" xfId="9185" applyNumberFormat="1" applyFont="1" applyAlignment="1"/>
    <xf numFmtId="1" fontId="55" fillId="0" borderId="1" xfId="9181" applyNumberFormat="1" applyFont="1" applyBorder="1"/>
    <xf numFmtId="49" fontId="55" fillId="0" borderId="0" xfId="9182" applyNumberFormat="1" applyFont="1" applyAlignment="1"/>
    <xf numFmtId="1" fontId="55" fillId="0" borderId="1" xfId="9183" applyNumberFormat="1" applyFont="1" applyBorder="1"/>
    <xf numFmtId="0" fontId="5" fillId="0" borderId="19" xfId="0" applyFont="1" applyBorder="1" applyAlignment="1"/>
    <xf numFmtId="1" fontId="56" fillId="0" borderId="1" xfId="9184" applyNumberFormat="1" applyFont="1" applyBorder="1"/>
    <xf numFmtId="164" fontId="34" fillId="0" borderId="0" xfId="0" applyNumberFormat="1" applyFont="1" applyFill="1" applyBorder="1" applyAlignment="1">
      <alignment horizontal="left" vertical="top" wrapText="1"/>
    </xf>
    <xf numFmtId="164" fontId="35" fillId="0" borderId="0" xfId="0" applyNumberFormat="1" applyFont="1" applyFill="1" applyBorder="1" applyAlignment="1">
      <alignment horizontal="left" vertical="top" wrapText="1"/>
    </xf>
    <xf numFmtId="0" fontId="5" fillId="0" borderId="19" xfId="0" applyFont="1" applyBorder="1" applyAlignment="1">
      <alignment horizontal="right"/>
    </xf>
    <xf numFmtId="164" fontId="36" fillId="0" borderId="0" xfId="0" applyNumberFormat="1" applyFont="1" applyFill="1" applyBorder="1" applyAlignment="1">
      <alignment horizontal="left" vertical="top" wrapText="1"/>
    </xf>
    <xf numFmtId="164" fontId="37" fillId="0" borderId="0" xfId="0" applyNumberFormat="1" applyFont="1" applyFill="1" applyBorder="1" applyAlignment="1">
      <alignment horizontal="left" vertical="top" wrapText="1"/>
    </xf>
    <xf numFmtId="0" fontId="4" fillId="0" borderId="5" xfId="0" applyFont="1" applyBorder="1" applyAlignment="1">
      <alignment horizontal="center" wrapText="1"/>
    </xf>
    <xf numFmtId="0" fontId="4" fillId="0" borderId="31" xfId="0" applyFont="1" applyBorder="1" applyAlignment="1"/>
    <xf numFmtId="1" fontId="55" fillId="0" borderId="1" xfId="9186" applyNumberFormat="1" applyFont="1" applyBorder="1"/>
    <xf numFmtId="1" fontId="57" fillId="0" borderId="0" xfId="0" applyNumberFormat="1" applyFont="1" applyAlignment="1">
      <alignment horizontal="right" indent="1"/>
    </xf>
    <xf numFmtId="0" fontId="57" fillId="0" borderId="0" xfId="0" applyFont="1" applyAlignment="1">
      <alignment horizontal="right" indent="1"/>
    </xf>
    <xf numFmtId="0" fontId="18" fillId="0" borderId="0" xfId="0" applyFont="1" applyBorder="1" applyAlignment="1">
      <alignment horizontal="right" wrapText="1"/>
    </xf>
    <xf numFmtId="10" fontId="57" fillId="0" borderId="0" xfId="1" applyNumberFormat="1" applyFont="1" applyAlignment="1">
      <alignment horizontal="right" indent="1"/>
    </xf>
    <xf numFmtId="0" fontId="0" fillId="0" borderId="0" xfId="0" applyAlignment="1">
      <alignment horizontal="right" indent="1"/>
    </xf>
    <xf numFmtId="169" fontId="0" fillId="0" borderId="0" xfId="1" applyNumberFormat="1" applyFont="1" applyAlignment="1">
      <alignment horizontal="right" indent="1"/>
    </xf>
    <xf numFmtId="0" fontId="12" fillId="0" borderId="0" xfId="0" applyFont="1"/>
    <xf numFmtId="0" fontId="15" fillId="0" borderId="0" xfId="0" applyFont="1"/>
    <xf numFmtId="0" fontId="20" fillId="0" borderId="0" xfId="0" applyFont="1"/>
    <xf numFmtId="0" fontId="13" fillId="0" borderId="0" xfId="0" applyFont="1"/>
    <xf numFmtId="0" fontId="0" fillId="0" borderId="0" xfId="0" applyBorder="1" applyAlignment="1">
      <alignment horizontal="right"/>
    </xf>
    <xf numFmtId="0" fontId="0" fillId="0" borderId="0" xfId="0" applyFill="1" applyBorder="1"/>
    <xf numFmtId="3" fontId="20" fillId="0" borderId="0" xfId="0" applyNumberFormat="1" applyFont="1" applyBorder="1"/>
    <xf numFmtId="3" fontId="20" fillId="0" borderId="0" xfId="0" applyNumberFormat="1" applyFont="1" applyBorder="1" applyAlignment="1">
      <alignment horizontal="right" wrapText="1" indent="1"/>
    </xf>
    <xf numFmtId="3" fontId="20" fillId="0" borderId="0" xfId="0" applyNumberFormat="1" applyFont="1" applyFill="1" applyBorder="1"/>
    <xf numFmtId="0" fontId="94" fillId="0" borderId="0" xfId="0" applyFont="1" applyBorder="1"/>
    <xf numFmtId="0" fontId="20" fillId="0" borderId="0" xfId="0" applyFont="1" applyFill="1" applyBorder="1"/>
    <xf numFmtId="2" fontId="0" fillId="0" borderId="0" xfId="0" applyNumberFormat="1" applyBorder="1"/>
    <xf numFmtId="3" fontId="94" fillId="0" borderId="0" xfId="0" applyNumberFormat="1" applyFont="1" applyBorder="1"/>
    <xf numFmtId="2" fontId="0" fillId="0" borderId="0" xfId="0" applyNumberFormat="1" applyBorder="1" applyAlignment="1">
      <alignment horizontal="right"/>
    </xf>
    <xf numFmtId="1" fontId="55" fillId="0" borderId="0" xfId="0" applyNumberFormat="1" applyFont="1"/>
    <xf numFmtId="1" fontId="95" fillId="0" borderId="0" xfId="0" applyNumberFormat="1" applyFont="1"/>
    <xf numFmtId="1" fontId="56" fillId="0" borderId="0" xfId="0" applyNumberFormat="1" applyFont="1"/>
    <xf numFmtId="3" fontId="20" fillId="0" borderId="0" xfId="0" applyNumberFormat="1" applyFont="1"/>
    <xf numFmtId="0" fontId="20" fillId="0" borderId="0" xfId="776" applyFont="1" applyAlignment="1">
      <alignment horizontal="right"/>
    </xf>
    <xf numFmtId="0" fontId="20" fillId="0" borderId="0" xfId="779" applyFont="1" applyFill="1" applyAlignment="1">
      <alignment horizontal="right"/>
    </xf>
    <xf numFmtId="49" fontId="0" fillId="0" borderId="0" xfId="0" applyNumberFormat="1" applyBorder="1"/>
    <xf numFmtId="49" fontId="0" fillId="0" borderId="0" xfId="0" applyNumberFormat="1" applyFill="1" applyBorder="1"/>
    <xf numFmtId="1" fontId="55" fillId="0" borderId="0" xfId="0" applyNumberFormat="1" applyFont="1" applyAlignment="1"/>
    <xf numFmtId="10" fontId="0" fillId="0" borderId="0" xfId="0" applyNumberFormat="1"/>
    <xf numFmtId="0" fontId="57" fillId="0" borderId="0" xfId="0" applyFont="1" applyAlignment="1">
      <alignment horizontal="center" wrapText="1"/>
    </xf>
    <xf numFmtId="0" fontId="96" fillId="55" borderId="1" xfId="0" applyFont="1" applyFill="1" applyBorder="1"/>
    <xf numFmtId="0" fontId="96" fillId="55" borderId="1" xfId="0" applyFont="1" applyFill="1" applyBorder="1" applyAlignment="1">
      <alignment horizontal="center" vertical="center" wrapText="1"/>
    </xf>
    <xf numFmtId="0" fontId="96" fillId="55" borderId="1" xfId="0" applyFont="1" applyFill="1" applyBorder="1" applyAlignment="1">
      <alignment wrapText="1"/>
    </xf>
    <xf numFmtId="0" fontId="0" fillId="0" borderId="32" xfId="0" applyBorder="1" applyAlignment="1">
      <alignment wrapText="1"/>
    </xf>
    <xf numFmtId="0" fontId="0" fillId="0" borderId="32"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wrapText="1"/>
    </xf>
    <xf numFmtId="0" fontId="96" fillId="0" borderId="1" xfId="0" applyFont="1" applyBorder="1" applyAlignment="1">
      <alignment wrapText="1"/>
    </xf>
    <xf numFmtId="0" fontId="0" fillId="0" borderId="0" xfId="0" applyAlignment="1">
      <alignment horizontal="center" vertical="center"/>
    </xf>
    <xf numFmtId="0" fontId="0" fillId="0" borderId="0" xfId="0" applyAlignment="1">
      <alignment wrapText="1"/>
    </xf>
    <xf numFmtId="0" fontId="20" fillId="0" borderId="1" xfId="0" applyFont="1" applyBorder="1" applyAlignment="1">
      <alignment wrapText="1"/>
    </xf>
    <xf numFmtId="49" fontId="97" fillId="0" borderId="0" xfId="0" applyNumberFormat="1" applyFont="1" applyAlignment="1"/>
    <xf numFmtId="49" fontId="56" fillId="0" borderId="0" xfId="0" applyNumberFormat="1" applyFont="1" applyAlignment="1"/>
    <xf numFmtId="49" fontId="55" fillId="0" borderId="0" xfId="0" applyNumberFormat="1" applyFont="1" applyAlignment="1"/>
    <xf numFmtId="49" fontId="98" fillId="0" borderId="0" xfId="0" applyNumberFormat="1" applyFont="1" applyAlignment="1"/>
    <xf numFmtId="49" fontId="99" fillId="0" borderId="0" xfId="0" applyNumberFormat="1" applyFont="1" applyAlignment="1"/>
    <xf numFmtId="3" fontId="99" fillId="0" borderId="0" xfId="0" applyNumberFormat="1" applyFont="1"/>
    <xf numFmtId="49" fontId="100" fillId="0" borderId="0" xfId="0" applyNumberFormat="1" applyFont="1" applyAlignment="1"/>
    <xf numFmtId="3" fontId="100" fillId="0" borderId="0" xfId="0" applyNumberFormat="1" applyFont="1"/>
    <xf numFmtId="1" fontId="99" fillId="0" borderId="0" xfId="0" applyNumberFormat="1" applyFont="1"/>
    <xf numFmtId="1" fontId="100" fillId="0" borderId="0" xfId="0" applyNumberFormat="1" applyFont="1"/>
    <xf numFmtId="49" fontId="101" fillId="0" borderId="0" xfId="0" applyNumberFormat="1" applyFont="1" applyAlignment="1"/>
    <xf numFmtId="3" fontId="101" fillId="0" borderId="0" xfId="0" applyNumberFormat="1" applyFont="1"/>
    <xf numFmtId="9" fontId="99" fillId="0" borderId="0" xfId="0" applyNumberFormat="1" applyFont="1"/>
    <xf numFmtId="49" fontId="102" fillId="0" borderId="0" xfId="0" applyNumberFormat="1" applyFont="1" applyAlignment="1"/>
    <xf numFmtId="3" fontId="102" fillId="0" borderId="0" xfId="0" applyNumberFormat="1" applyFont="1" applyAlignment="1"/>
    <xf numFmtId="1" fontId="102" fillId="0" borderId="0" xfId="0" applyNumberFormat="1" applyFont="1" applyAlignment="1"/>
    <xf numFmtId="3" fontId="100" fillId="0" borderId="0" xfId="0" applyNumberFormat="1" applyFont="1" applyAlignment="1"/>
    <xf numFmtId="10" fontId="102" fillId="0" borderId="0" xfId="0" applyNumberFormat="1" applyFont="1" applyAlignment="1"/>
    <xf numFmtId="9" fontId="102" fillId="0" borderId="0" xfId="0" applyNumberFormat="1" applyFont="1" applyAlignment="1"/>
    <xf numFmtId="49" fontId="103" fillId="0" borderId="0" xfId="0" applyNumberFormat="1" applyFont="1" applyAlignment="1"/>
    <xf numFmtId="0" fontId="0" fillId="0" borderId="33" xfId="0" applyBorder="1" applyAlignment="1">
      <alignment wrapText="1"/>
    </xf>
    <xf numFmtId="0" fontId="0" fillId="0" borderId="34" xfId="0" applyBorder="1"/>
    <xf numFmtId="0" fontId="0" fillId="0" borderId="35" xfId="0" applyBorder="1"/>
    <xf numFmtId="1" fontId="104" fillId="0" borderId="36" xfId="0" applyNumberFormat="1" applyFont="1" applyBorder="1"/>
    <xf numFmtId="1" fontId="56" fillId="0" borderId="37" xfId="0" applyNumberFormat="1" applyFont="1" applyBorder="1"/>
    <xf numFmtId="1" fontId="105" fillId="0" borderId="1" xfId="9175" applyNumberFormat="1" applyFont="1" applyBorder="1"/>
    <xf numFmtId="0" fontId="5" fillId="0" borderId="1" xfId="0" applyNumberFormat="1" applyFont="1" applyBorder="1" applyAlignment="1">
      <alignment horizontal="right" wrapText="1" indent="1"/>
    </xf>
    <xf numFmtId="1" fontId="56" fillId="0" borderId="36" xfId="0" applyNumberFormat="1" applyFont="1" applyBorder="1"/>
    <xf numFmtId="0" fontId="56" fillId="0" borderId="37" xfId="0" applyNumberFormat="1" applyFont="1" applyBorder="1"/>
    <xf numFmtId="0" fontId="56" fillId="0" borderId="1" xfId="9184" applyNumberFormat="1" applyFont="1" applyBorder="1"/>
    <xf numFmtId="0" fontId="10" fillId="0" borderId="1" xfId="0" applyNumberFormat="1" applyFont="1" applyBorder="1" applyAlignment="1">
      <alignment horizontal="right" wrapText="1" indent="1"/>
    </xf>
    <xf numFmtId="0" fontId="56" fillId="0" borderId="36" xfId="0" applyNumberFormat="1" applyFont="1" applyBorder="1"/>
    <xf numFmtId="49" fontId="106" fillId="0" borderId="0" xfId="0" applyNumberFormat="1" applyFont="1" applyAlignment="1"/>
    <xf numFmtId="49" fontId="55" fillId="0" borderId="0" xfId="0" applyNumberFormat="1" applyFont="1"/>
    <xf numFmtId="49" fontId="107" fillId="0" borderId="0" xfId="0" applyNumberFormat="1" applyFont="1" applyAlignment="1"/>
    <xf numFmtId="49" fontId="108" fillId="0" borderId="0" xfId="0" applyNumberFormat="1" applyFont="1" applyAlignment="1"/>
    <xf numFmtId="1" fontId="102" fillId="0" borderId="0" xfId="0" applyNumberFormat="1" applyFont="1"/>
    <xf numFmtId="0" fontId="0" fillId="0" borderId="0" xfId="0" applyAlignment="1">
      <alignment horizontal="right"/>
    </xf>
    <xf numFmtId="49" fontId="55" fillId="0" borderId="0" xfId="0" applyNumberFormat="1" applyFont="1" applyAlignment="1">
      <alignment horizontal="right"/>
    </xf>
    <xf numFmtId="49" fontId="107" fillId="0" borderId="0" xfId="0" applyNumberFormat="1" applyFont="1" applyAlignment="1">
      <alignment horizontal="right"/>
    </xf>
    <xf numFmtId="49" fontId="56" fillId="0" borderId="0" xfId="0" applyNumberFormat="1" applyFont="1" applyAlignment="1">
      <alignment horizontal="right"/>
    </xf>
    <xf numFmtId="49" fontId="95" fillId="0" borderId="0" xfId="0" applyNumberFormat="1" applyFont="1" applyAlignment="1">
      <alignment horizontal="right"/>
    </xf>
    <xf numFmtId="49" fontId="107" fillId="0" borderId="0" xfId="0" applyNumberFormat="1" applyFont="1"/>
    <xf numFmtId="49" fontId="56" fillId="0" borderId="0" xfId="0" applyNumberFormat="1" applyFont="1"/>
    <xf numFmtId="49" fontId="102" fillId="0" borderId="0" xfId="0" applyNumberFormat="1" applyFont="1"/>
    <xf numFmtId="9" fontId="102" fillId="0" borderId="0" xfId="0" applyNumberFormat="1" applyFont="1"/>
    <xf numFmtId="0" fontId="20" fillId="0" borderId="0" xfId="0" applyFont="1" applyAlignment="1">
      <alignment horizontal="right"/>
    </xf>
    <xf numFmtId="0" fontId="0" fillId="0" borderId="38" xfId="0" applyBorder="1"/>
    <xf numFmtId="49" fontId="95" fillId="0" borderId="0" xfId="0" applyNumberFormat="1" applyFont="1" applyAlignment="1"/>
    <xf numFmtId="49" fontId="110" fillId="0" borderId="0" xfId="0" applyNumberFormat="1" applyFont="1" applyAlignment="1"/>
    <xf numFmtId="1" fontId="110" fillId="0" borderId="0" xfId="0" applyNumberFormat="1" applyFont="1"/>
    <xf numFmtId="9" fontId="110" fillId="0" borderId="0" xfId="0" applyNumberFormat="1" applyFont="1"/>
    <xf numFmtId="1" fontId="56" fillId="0" borderId="1" xfId="9179" applyNumberFormat="1" applyFont="1" applyBorder="1" applyAlignment="1"/>
    <xf numFmtId="0" fontId="5" fillId="0" borderId="1" xfId="0" applyFont="1" applyBorder="1" applyAlignment="1">
      <alignment wrapText="1"/>
    </xf>
    <xf numFmtId="1" fontId="56" fillId="0" borderId="1" xfId="9180" applyNumberFormat="1" applyFont="1" applyBorder="1" applyAlignment="1"/>
    <xf numFmtId="49" fontId="104" fillId="0" borderId="0" xfId="0" applyNumberFormat="1" applyFont="1" applyAlignment="1"/>
    <xf numFmtId="49" fontId="104" fillId="0" borderId="0" xfId="0" applyNumberFormat="1" applyFont="1"/>
    <xf numFmtId="0" fontId="56" fillId="0" borderId="0" xfId="0" applyFont="1"/>
    <xf numFmtId="1" fontId="104" fillId="0" borderId="0" xfId="0" applyNumberFormat="1" applyFont="1"/>
    <xf numFmtId="1" fontId="56" fillId="0" borderId="0" xfId="0" applyNumberFormat="1" applyFont="1" applyAlignment="1"/>
    <xf numFmtId="10" fontId="102" fillId="0" borderId="0" xfId="0" applyNumberFormat="1" applyFont="1"/>
    <xf numFmtId="1" fontId="0" fillId="0" borderId="38" xfId="0" applyNumberFormat="1" applyBorder="1"/>
    <xf numFmtId="49" fontId="112" fillId="0" borderId="0" xfId="0" applyNumberFormat="1" applyFont="1" applyAlignment="1"/>
    <xf numFmtId="9" fontId="56" fillId="0" borderId="0" xfId="0" applyNumberFormat="1" applyFont="1"/>
    <xf numFmtId="1" fontId="55" fillId="0" borderId="0" xfId="0" applyNumberFormat="1" applyFont="1" applyAlignment="1">
      <alignment horizontal="right"/>
    </xf>
    <xf numFmtId="49" fontId="102" fillId="0" borderId="0" xfId="0" applyNumberFormat="1" applyFont="1" applyAlignment="1">
      <alignment horizontal="right"/>
    </xf>
    <xf numFmtId="1" fontId="102" fillId="0" borderId="0" xfId="0" applyNumberFormat="1" applyFont="1" applyAlignment="1">
      <alignment horizontal="right"/>
    </xf>
    <xf numFmtId="1" fontId="95" fillId="0" borderId="0" xfId="0" applyNumberFormat="1" applyFont="1" applyAlignment="1"/>
    <xf numFmtId="1" fontId="111" fillId="0" borderId="0" xfId="0" applyNumberFormat="1" applyFont="1"/>
    <xf numFmtId="49" fontId="56" fillId="0" borderId="0" xfId="0" quotePrefix="1" applyNumberFormat="1" applyFont="1"/>
    <xf numFmtId="0" fontId="56" fillId="0" borderId="0" xfId="0" applyNumberFormat="1" applyFont="1"/>
    <xf numFmtId="49" fontId="110" fillId="0" borderId="0" xfId="0" applyNumberFormat="1" applyFont="1"/>
    <xf numFmtId="49" fontId="111" fillId="0" borderId="0" xfId="0" applyNumberFormat="1" applyFont="1" applyAlignment="1"/>
    <xf numFmtId="49" fontId="104" fillId="0" borderId="0" xfId="0" quotePrefix="1" applyNumberFormat="1" applyFont="1" applyAlignment="1"/>
    <xf numFmtId="1" fontId="70" fillId="0" borderId="0" xfId="0" applyNumberFormat="1" applyFont="1"/>
    <xf numFmtId="10" fontId="56" fillId="0" borderId="0" xfId="0" applyNumberFormat="1" applyFont="1"/>
    <xf numFmtId="0" fontId="0" fillId="0" borderId="0" xfId="0" applyFont="1" applyAlignment="1">
      <alignment wrapText="1"/>
    </xf>
    <xf numFmtId="0" fontId="115" fillId="0" borderId="0" xfId="0" applyFont="1" applyAlignment="1">
      <alignment wrapText="1"/>
    </xf>
    <xf numFmtId="0" fontId="0" fillId="0" borderId="0" xfId="0" applyFont="1" applyAlignment="1"/>
    <xf numFmtId="0" fontId="115" fillId="0" borderId="0" xfId="0" applyFont="1" applyAlignment="1"/>
    <xf numFmtId="169" fontId="0" fillId="0" borderId="0" xfId="1" applyNumberFormat="1" applyFont="1"/>
    <xf numFmtId="1" fontId="56" fillId="0" borderId="1" xfId="9179" applyNumberFormat="1" applyFont="1" applyBorder="1" applyAlignment="1">
      <alignment horizontal="right"/>
    </xf>
    <xf numFmtId="1" fontId="56" fillId="0" borderId="1" xfId="9180" applyNumberFormat="1" applyFont="1" applyBorder="1" applyAlignment="1">
      <alignment horizontal="right"/>
    </xf>
    <xf numFmtId="49" fontId="116" fillId="0" borderId="0" xfId="0" applyNumberFormat="1" applyFont="1" applyAlignment="1"/>
    <xf numFmtId="49" fontId="117" fillId="0" borderId="0" xfId="0" applyNumberFormat="1" applyFont="1" applyAlignment="1"/>
    <xf numFmtId="49" fontId="100" fillId="0" borderId="0" xfId="0" applyNumberFormat="1" applyFont="1"/>
    <xf numFmtId="49" fontId="100" fillId="0" borderId="0" xfId="0" applyNumberFormat="1" applyFont="1" applyAlignment="1">
      <alignment horizontal="right"/>
    </xf>
    <xf numFmtId="49" fontId="117" fillId="0" borderId="0" xfId="0" applyNumberFormat="1" applyFont="1" applyAlignment="1">
      <alignment horizontal="right"/>
    </xf>
    <xf numFmtId="49" fontId="100" fillId="0" borderId="0" xfId="0" applyNumberFormat="1" applyFont="1" applyAlignment="1">
      <alignment horizontal="left"/>
    </xf>
    <xf numFmtId="0" fontId="0" fillId="0" borderId="0" xfId="0" applyAlignment="1">
      <alignment horizontal="left"/>
    </xf>
    <xf numFmtId="49" fontId="117" fillId="0" borderId="0" xfId="0" applyNumberFormat="1" applyFont="1" applyAlignment="1">
      <alignment horizontal="left"/>
    </xf>
    <xf numFmtId="0" fontId="0" fillId="0" borderId="0" xfId="0" applyFont="1"/>
    <xf numFmtId="0" fontId="4" fillId="0" borderId="3" xfId="0" applyFont="1" applyBorder="1" applyAlignment="1">
      <alignment horizontal="right" wrapText="1"/>
    </xf>
    <xf numFmtId="1" fontId="55" fillId="0" borderId="1" xfId="9175" applyNumberFormat="1" applyFont="1" applyBorder="1" applyAlignment="1">
      <alignment horizontal="right"/>
    </xf>
    <xf numFmtId="0" fontId="1" fillId="0" borderId="1" xfId="9175" applyBorder="1" applyAlignment="1">
      <alignment horizontal="right"/>
    </xf>
    <xf numFmtId="0" fontId="0" fillId="0" borderId="1" xfId="0" applyBorder="1" applyAlignment="1">
      <alignment horizontal="right"/>
    </xf>
    <xf numFmtId="1" fontId="56" fillId="0" borderId="1" xfId="9175" applyNumberFormat="1" applyFont="1" applyBorder="1" applyAlignment="1">
      <alignment horizontal="right"/>
    </xf>
    <xf numFmtId="1" fontId="56" fillId="0" borderId="1" xfId="9176" applyNumberFormat="1" applyFont="1" applyBorder="1" applyAlignment="1">
      <alignment horizontal="right"/>
    </xf>
    <xf numFmtId="1" fontId="56" fillId="0" borderId="1" xfId="9177" applyNumberFormat="1" applyFont="1" applyBorder="1" applyAlignment="1">
      <alignment horizontal="right"/>
    </xf>
    <xf numFmtId="1" fontId="56" fillId="0" borderId="1" xfId="9178" applyNumberFormat="1" applyFont="1" applyBorder="1" applyAlignment="1">
      <alignment horizontal="right"/>
    </xf>
    <xf numFmtId="1" fontId="55" fillId="0" borderId="1" xfId="9181" applyNumberFormat="1" applyFont="1" applyBorder="1" applyAlignment="1">
      <alignment horizontal="right"/>
    </xf>
    <xf numFmtId="1" fontId="55" fillId="0" borderId="1" xfId="9183" applyNumberFormat="1" applyFont="1" applyBorder="1" applyAlignment="1">
      <alignment horizontal="right"/>
    </xf>
    <xf numFmtId="1" fontId="56" fillId="0" borderId="1" xfId="9184" applyNumberFormat="1" applyFont="1" applyBorder="1" applyAlignment="1">
      <alignment horizontal="right"/>
    </xf>
    <xf numFmtId="1" fontId="55" fillId="0" borderId="1" xfId="9186" applyNumberFormat="1" applyFont="1" applyBorder="1" applyAlignment="1">
      <alignment horizontal="right"/>
    </xf>
    <xf numFmtId="49" fontId="70" fillId="0" borderId="0" xfId="0" applyNumberFormat="1" applyFont="1" applyAlignment="1"/>
    <xf numFmtId="3" fontId="56" fillId="0" borderId="0" xfId="0" applyNumberFormat="1" applyFont="1"/>
    <xf numFmtId="0" fontId="118" fillId="0" borderId="0" xfId="0" applyFont="1" applyAlignment="1"/>
    <xf numFmtId="0" fontId="118" fillId="0" borderId="0" xfId="0" applyFont="1"/>
    <xf numFmtId="49" fontId="119" fillId="0" borderId="0" xfId="0" applyNumberFormat="1" applyFont="1" applyAlignment="1"/>
    <xf numFmtId="49" fontId="119" fillId="0" borderId="0" xfId="0" applyNumberFormat="1" applyFont="1"/>
    <xf numFmtId="49" fontId="120" fillId="0" borderId="0" xfId="0" applyNumberFormat="1" applyFont="1" applyAlignment="1"/>
    <xf numFmtId="49" fontId="120" fillId="0" borderId="0" xfId="0" applyNumberFormat="1" applyFont="1"/>
    <xf numFmtId="1" fontId="119" fillId="0" borderId="0" xfId="0" applyNumberFormat="1" applyFont="1"/>
    <xf numFmtId="49" fontId="119" fillId="0" borderId="0" xfId="0" quotePrefix="1" applyNumberFormat="1" applyFont="1"/>
    <xf numFmtId="1" fontId="119" fillId="0" borderId="0" xfId="0" applyNumberFormat="1" applyFont="1" applyAlignment="1"/>
    <xf numFmtId="1" fontId="120" fillId="0" borderId="0" xfId="0" applyNumberFormat="1" applyFont="1"/>
    <xf numFmtId="3" fontId="119" fillId="0" borderId="0" xfId="0" applyNumberFormat="1" applyFont="1" applyAlignment="1"/>
    <xf numFmtId="3" fontId="119" fillId="0" borderId="0" xfId="0" applyNumberFormat="1" applyFont="1"/>
    <xf numFmtId="9" fontId="119" fillId="0" borderId="0" xfId="0" applyNumberFormat="1" applyFont="1"/>
    <xf numFmtId="3" fontId="56" fillId="0" borderId="0" xfId="0" applyNumberFormat="1" applyFont="1" applyAlignment="1"/>
    <xf numFmtId="4" fontId="56" fillId="0" borderId="0" xfId="0" applyNumberFormat="1" applyFont="1"/>
    <xf numFmtId="1" fontId="0" fillId="0" borderId="0" xfId="0" applyNumberFormat="1" applyFill="1" applyBorder="1"/>
    <xf numFmtId="0" fontId="0" fillId="0" borderId="0" xfId="0" applyFont="1" applyFill="1" applyBorder="1"/>
    <xf numFmtId="0" fontId="18" fillId="0" borderId="8" xfId="0" applyFont="1" applyBorder="1" applyAlignment="1">
      <alignment horizontal="right" wrapText="1"/>
    </xf>
    <xf numFmtId="0" fontId="19" fillId="0" borderId="8" xfId="0" applyFont="1" applyBorder="1" applyAlignment="1">
      <alignment horizontal="right" wrapText="1"/>
    </xf>
    <xf numFmtId="0" fontId="18" fillId="0" borderId="0" xfId="0" applyFont="1" applyBorder="1" applyAlignment="1">
      <alignment horizontal="left" wrapText="1"/>
    </xf>
    <xf numFmtId="0" fontId="19" fillId="0" borderId="0" xfId="0" applyFont="1" applyAlignment="1">
      <alignment horizontal="left" wrapText="1"/>
    </xf>
    <xf numFmtId="0" fontId="13" fillId="0" borderId="0" xfId="0" applyFont="1" applyAlignment="1">
      <alignment wrapText="1"/>
    </xf>
    <xf numFmtId="0" fontId="0" fillId="0" borderId="0" xfId="0" applyNumberFormat="1" applyBorder="1" applyAlignment="1">
      <alignment horizontal="left" wrapText="1"/>
    </xf>
  </cellXfs>
  <cellStyles count="16394">
    <cellStyle name="20% - Accent1" xfId="10" builtinId="30" customBuiltin="1"/>
    <cellStyle name="20% - Accent1 10" xfId="651"/>
    <cellStyle name="20% - Accent1 10 10" xfId="8671"/>
    <cellStyle name="20% - Accent1 10 10 2" xfId="15892"/>
    <cellStyle name="20% - Accent1 10 11" xfId="9391"/>
    <cellStyle name="20% - Accent1 10 2" xfId="1021"/>
    <cellStyle name="20% - Accent1 10 2 2" xfId="3654"/>
    <cellStyle name="20% - Accent1 10 2 2 2" xfId="10966"/>
    <cellStyle name="20% - Accent1 10 2 3" xfId="7085"/>
    <cellStyle name="20% - Accent1 10 2 3 2" xfId="14355"/>
    <cellStyle name="20% - Accent1 10 2 4" xfId="8670"/>
    <cellStyle name="20% - Accent1 10 2 4 2" xfId="15891"/>
    <cellStyle name="20% - Accent1 10 2 5" xfId="9650"/>
    <cellStyle name="20% - Accent1 10 3" xfId="1469"/>
    <cellStyle name="20% - Accent1 10 3 2" xfId="3655"/>
    <cellStyle name="20% - Accent1 10 3 2 2" xfId="10967"/>
    <cellStyle name="20% - Accent1 10 3 3" xfId="7084"/>
    <cellStyle name="20% - Accent1 10 3 3 2" xfId="14354"/>
    <cellStyle name="20% - Accent1 10 3 4" xfId="8669"/>
    <cellStyle name="20% - Accent1 10 3 4 2" xfId="15890"/>
    <cellStyle name="20% - Accent1 10 3 5" xfId="9851"/>
    <cellStyle name="20% - Accent1 10 4" xfId="2685"/>
    <cellStyle name="20% - Accent1 10 4 2" xfId="3656"/>
    <cellStyle name="20% - Accent1 10 4 2 2" xfId="10968"/>
    <cellStyle name="20% - Accent1 10 4 3" xfId="7083"/>
    <cellStyle name="20% - Accent1 10 4 3 2" xfId="14353"/>
    <cellStyle name="20% - Accent1 10 4 4" xfId="8668"/>
    <cellStyle name="20% - Accent1 10 4 4 2" xfId="15889"/>
    <cellStyle name="20% - Accent1 10 4 5" xfId="10378"/>
    <cellStyle name="20% - Accent1 10 5" xfId="2908"/>
    <cellStyle name="20% - Accent1 10 5 2" xfId="3657"/>
    <cellStyle name="20% - Accent1 10 5 2 2" xfId="10969"/>
    <cellStyle name="20% - Accent1 10 5 3" xfId="7082"/>
    <cellStyle name="20% - Accent1 10 5 3 2" xfId="14352"/>
    <cellStyle name="20% - Accent1 10 5 4" xfId="8667"/>
    <cellStyle name="20% - Accent1 10 5 4 2" xfId="15888"/>
    <cellStyle name="20% - Accent1 10 5 5" xfId="10576"/>
    <cellStyle name="20% - Accent1 10 6" xfId="3022"/>
    <cellStyle name="20% - Accent1 10 6 2" xfId="3658"/>
    <cellStyle name="20% - Accent1 10 6 2 2" xfId="10970"/>
    <cellStyle name="20% - Accent1 10 6 3" xfId="7081"/>
    <cellStyle name="20% - Accent1 10 6 3 2" xfId="14351"/>
    <cellStyle name="20% - Accent1 10 6 4" xfId="8666"/>
    <cellStyle name="20% - Accent1 10 6 4 2" xfId="15887"/>
    <cellStyle name="20% - Accent1 10 6 5" xfId="10668"/>
    <cellStyle name="20% - Accent1 10 7" xfId="3552"/>
    <cellStyle name="20% - Accent1 10 7 2" xfId="3659"/>
    <cellStyle name="20% - Accent1 10 7 2 2" xfId="10971"/>
    <cellStyle name="20% - Accent1 10 7 3" xfId="7080"/>
    <cellStyle name="20% - Accent1 10 7 3 2" xfId="14350"/>
    <cellStyle name="20% - Accent1 10 7 4" xfId="8665"/>
    <cellStyle name="20% - Accent1 10 7 4 2" xfId="15886"/>
    <cellStyle name="20% - Accent1 10 7 5" xfId="10928"/>
    <cellStyle name="20% - Accent1 10 8" xfId="3653"/>
    <cellStyle name="20% - Accent1 10 8 2" xfId="10965"/>
    <cellStyle name="20% - Accent1 10 9" xfId="7086"/>
    <cellStyle name="20% - Accent1 10 9 2" xfId="14356"/>
    <cellStyle name="20% - Accent1 11" xfId="658"/>
    <cellStyle name="20% - Accent1 11 10" xfId="8664"/>
    <cellStyle name="20% - Accent1 11 10 2" xfId="15885"/>
    <cellStyle name="20% - Accent1 11 11" xfId="9398"/>
    <cellStyle name="20% - Accent1 11 2" xfId="1028"/>
    <cellStyle name="20% - Accent1 11 2 2" xfId="3661"/>
    <cellStyle name="20% - Accent1 11 2 2 2" xfId="10973"/>
    <cellStyle name="20% - Accent1 11 2 3" xfId="7078"/>
    <cellStyle name="20% - Accent1 11 2 3 2" xfId="14348"/>
    <cellStyle name="20% - Accent1 11 2 4" xfId="8663"/>
    <cellStyle name="20% - Accent1 11 2 4 2" xfId="15884"/>
    <cellStyle name="20% - Accent1 11 2 5" xfId="9657"/>
    <cellStyle name="20% - Accent1 11 3" xfId="1476"/>
    <cellStyle name="20% - Accent1 11 3 2" xfId="3662"/>
    <cellStyle name="20% - Accent1 11 3 2 2" xfId="10974"/>
    <cellStyle name="20% - Accent1 11 3 3" xfId="7077"/>
    <cellStyle name="20% - Accent1 11 3 3 2" xfId="14347"/>
    <cellStyle name="20% - Accent1 11 3 4" xfId="8662"/>
    <cellStyle name="20% - Accent1 11 3 4 2" xfId="15883"/>
    <cellStyle name="20% - Accent1 11 3 5" xfId="9858"/>
    <cellStyle name="20% - Accent1 11 4" xfId="2692"/>
    <cellStyle name="20% - Accent1 11 4 2" xfId="3663"/>
    <cellStyle name="20% - Accent1 11 4 2 2" xfId="10975"/>
    <cellStyle name="20% - Accent1 11 4 3" xfId="7076"/>
    <cellStyle name="20% - Accent1 11 4 3 2" xfId="14346"/>
    <cellStyle name="20% - Accent1 11 4 4" xfId="8661"/>
    <cellStyle name="20% - Accent1 11 4 4 2" xfId="15882"/>
    <cellStyle name="20% - Accent1 11 4 5" xfId="10385"/>
    <cellStyle name="20% - Accent1 11 5" xfId="2915"/>
    <cellStyle name="20% - Accent1 11 5 2" xfId="3664"/>
    <cellStyle name="20% - Accent1 11 5 2 2" xfId="10976"/>
    <cellStyle name="20% - Accent1 11 5 3" xfId="7075"/>
    <cellStyle name="20% - Accent1 11 5 3 2" xfId="14345"/>
    <cellStyle name="20% - Accent1 11 5 4" xfId="8660"/>
    <cellStyle name="20% - Accent1 11 5 4 2" xfId="15881"/>
    <cellStyle name="20% - Accent1 11 5 5" xfId="10583"/>
    <cellStyle name="20% - Accent1 11 6" xfId="3029"/>
    <cellStyle name="20% - Accent1 11 6 2" xfId="3665"/>
    <cellStyle name="20% - Accent1 11 6 2 2" xfId="10977"/>
    <cellStyle name="20% - Accent1 11 6 3" xfId="7074"/>
    <cellStyle name="20% - Accent1 11 6 3 2" xfId="14344"/>
    <cellStyle name="20% - Accent1 11 6 4" xfId="8659"/>
    <cellStyle name="20% - Accent1 11 6 4 2" xfId="15880"/>
    <cellStyle name="20% - Accent1 11 6 5" xfId="10675"/>
    <cellStyle name="20% - Accent1 11 7" xfId="3559"/>
    <cellStyle name="20% - Accent1 11 7 2" xfId="3666"/>
    <cellStyle name="20% - Accent1 11 7 2 2" xfId="10978"/>
    <cellStyle name="20% - Accent1 11 7 3" xfId="7073"/>
    <cellStyle name="20% - Accent1 11 7 3 2" xfId="14343"/>
    <cellStyle name="20% - Accent1 11 7 4" xfId="8658"/>
    <cellStyle name="20% - Accent1 11 7 4 2" xfId="15879"/>
    <cellStyle name="20% - Accent1 11 7 5" xfId="10935"/>
    <cellStyle name="20% - Accent1 11 8" xfId="3660"/>
    <cellStyle name="20% - Accent1 11 8 2" xfId="10972"/>
    <cellStyle name="20% - Accent1 11 9" xfId="7079"/>
    <cellStyle name="20% - Accent1 11 9 2" xfId="14349"/>
    <cellStyle name="20% - Accent1 12" xfId="657"/>
    <cellStyle name="20% - Accent1 12 10" xfId="8657"/>
    <cellStyle name="20% - Accent1 12 10 2" xfId="15878"/>
    <cellStyle name="20% - Accent1 12 11" xfId="9397"/>
    <cellStyle name="20% - Accent1 12 2" xfId="1027"/>
    <cellStyle name="20% - Accent1 12 2 2" xfId="3668"/>
    <cellStyle name="20% - Accent1 12 2 2 2" xfId="10980"/>
    <cellStyle name="20% - Accent1 12 2 3" xfId="7071"/>
    <cellStyle name="20% - Accent1 12 2 3 2" xfId="14341"/>
    <cellStyle name="20% - Accent1 12 2 4" xfId="8656"/>
    <cellStyle name="20% - Accent1 12 2 4 2" xfId="15877"/>
    <cellStyle name="20% - Accent1 12 2 5" xfId="9656"/>
    <cellStyle name="20% - Accent1 12 3" xfId="1475"/>
    <cellStyle name="20% - Accent1 12 3 2" xfId="3669"/>
    <cellStyle name="20% - Accent1 12 3 2 2" xfId="10981"/>
    <cellStyle name="20% - Accent1 12 3 3" xfId="7070"/>
    <cellStyle name="20% - Accent1 12 3 3 2" xfId="14340"/>
    <cellStyle name="20% - Accent1 12 3 4" xfId="8655"/>
    <cellStyle name="20% - Accent1 12 3 4 2" xfId="15876"/>
    <cellStyle name="20% - Accent1 12 3 5" xfId="9857"/>
    <cellStyle name="20% - Accent1 12 4" xfId="2691"/>
    <cellStyle name="20% - Accent1 12 4 2" xfId="3670"/>
    <cellStyle name="20% - Accent1 12 4 2 2" xfId="10982"/>
    <cellStyle name="20% - Accent1 12 4 3" xfId="7069"/>
    <cellStyle name="20% - Accent1 12 4 3 2" xfId="14339"/>
    <cellStyle name="20% - Accent1 12 4 4" xfId="8654"/>
    <cellStyle name="20% - Accent1 12 4 4 2" xfId="15875"/>
    <cellStyle name="20% - Accent1 12 4 5" xfId="10384"/>
    <cellStyle name="20% - Accent1 12 5" xfId="2914"/>
    <cellStyle name="20% - Accent1 12 5 2" xfId="3671"/>
    <cellStyle name="20% - Accent1 12 5 2 2" xfId="10983"/>
    <cellStyle name="20% - Accent1 12 5 3" xfId="7068"/>
    <cellStyle name="20% - Accent1 12 5 3 2" xfId="14338"/>
    <cellStyle name="20% - Accent1 12 5 4" xfId="8653"/>
    <cellStyle name="20% - Accent1 12 5 4 2" xfId="15874"/>
    <cellStyle name="20% - Accent1 12 5 5" xfId="10582"/>
    <cellStyle name="20% - Accent1 12 6" xfId="3028"/>
    <cellStyle name="20% - Accent1 12 6 2" xfId="3672"/>
    <cellStyle name="20% - Accent1 12 6 2 2" xfId="10984"/>
    <cellStyle name="20% - Accent1 12 6 3" xfId="7067"/>
    <cellStyle name="20% - Accent1 12 6 3 2" xfId="14337"/>
    <cellStyle name="20% - Accent1 12 6 4" xfId="8652"/>
    <cellStyle name="20% - Accent1 12 6 4 2" xfId="15873"/>
    <cellStyle name="20% - Accent1 12 6 5" xfId="10674"/>
    <cellStyle name="20% - Accent1 12 7" xfId="3558"/>
    <cellStyle name="20% - Accent1 12 7 2" xfId="3673"/>
    <cellStyle name="20% - Accent1 12 7 2 2" xfId="10985"/>
    <cellStyle name="20% - Accent1 12 7 3" xfId="7066"/>
    <cellStyle name="20% - Accent1 12 7 3 2" xfId="14336"/>
    <cellStyle name="20% - Accent1 12 7 4" xfId="8651"/>
    <cellStyle name="20% - Accent1 12 7 4 2" xfId="15872"/>
    <cellStyle name="20% - Accent1 12 7 5" xfId="10934"/>
    <cellStyle name="20% - Accent1 12 8" xfId="3667"/>
    <cellStyle name="20% - Accent1 12 8 2" xfId="10979"/>
    <cellStyle name="20% - Accent1 12 9" xfId="7072"/>
    <cellStyle name="20% - Accent1 12 9 2" xfId="14342"/>
    <cellStyle name="20% - Accent1 13" xfId="691"/>
    <cellStyle name="20% - Accent1 13 2" xfId="3674"/>
    <cellStyle name="20% - Accent1 13 2 2" xfId="10986"/>
    <cellStyle name="20% - Accent1 13 3" xfId="7065"/>
    <cellStyle name="20% - Accent1 13 3 2" xfId="14335"/>
    <cellStyle name="20% - Accent1 13 4" xfId="8650"/>
    <cellStyle name="20% - Accent1 13 4 2" xfId="15871"/>
    <cellStyle name="20% - Accent1 13 5" xfId="9428"/>
    <cellStyle name="20% - Accent1 14" xfId="880"/>
    <cellStyle name="20% - Accent1 14 2" xfId="3675"/>
    <cellStyle name="20% - Accent1 14 2 2" xfId="10987"/>
    <cellStyle name="20% - Accent1 14 3" xfId="7064"/>
    <cellStyle name="20% - Accent1 14 3 2" xfId="14334"/>
    <cellStyle name="20% - Accent1 14 4" xfId="8649"/>
    <cellStyle name="20% - Accent1 14 4 2" xfId="15870"/>
    <cellStyle name="20% - Accent1 14 5" xfId="9516"/>
    <cellStyle name="20% - Accent1 15" xfId="741"/>
    <cellStyle name="20% - Accent1 16" xfId="1556"/>
    <cellStyle name="20% - Accent1 17" xfId="1511"/>
    <cellStyle name="20% - Accent1 18" xfId="721"/>
    <cellStyle name="20% - Accent1 19" xfId="1299"/>
    <cellStyle name="20% - Accent1 2" xfId="304"/>
    <cellStyle name="20% - Accent1 2 2" xfId="1667"/>
    <cellStyle name="20% - Accent1 2 3" xfId="1668"/>
    <cellStyle name="20% - Accent1 20" xfId="1612"/>
    <cellStyle name="20% - Accent1 21" xfId="1652"/>
    <cellStyle name="20% - Accent1 21 2" xfId="3685"/>
    <cellStyle name="20% - Accent1 21 2 2" xfId="10997"/>
    <cellStyle name="20% - Accent1 21 3" xfId="7063"/>
    <cellStyle name="20% - Accent1 21 3 2" xfId="14333"/>
    <cellStyle name="20% - Accent1 21 4" xfId="8648"/>
    <cellStyle name="20% - Accent1 21 4 2" xfId="15869"/>
    <cellStyle name="20% - Accent1 21 5" xfId="9886"/>
    <cellStyle name="20% - Accent1 22" xfId="2048"/>
    <cellStyle name="20% - Accent1 22 2" xfId="3686"/>
    <cellStyle name="20% - Accent1 22 2 2" xfId="10998"/>
    <cellStyle name="20% - Accent1 22 3" xfId="7062"/>
    <cellStyle name="20% - Accent1 22 3 2" xfId="14332"/>
    <cellStyle name="20% - Accent1 22 4" xfId="8647"/>
    <cellStyle name="20% - Accent1 22 4 2" xfId="15868"/>
    <cellStyle name="20% - Accent1 22 5" xfId="9947"/>
    <cellStyle name="20% - Accent1 23" xfId="2188"/>
    <cellStyle name="20% - Accent1 23 2" xfId="3687"/>
    <cellStyle name="20% - Accent1 23 2 2" xfId="10999"/>
    <cellStyle name="20% - Accent1 23 3" xfId="7061"/>
    <cellStyle name="20% - Accent1 23 3 2" xfId="14331"/>
    <cellStyle name="20% - Accent1 23 4" xfId="8646"/>
    <cellStyle name="20% - Accent1 23 4 2" xfId="15867"/>
    <cellStyle name="20% - Accent1 23 5" xfId="9976"/>
    <cellStyle name="20% - Accent1 24" xfId="2252"/>
    <cellStyle name="20% - Accent1 24 2" xfId="3688"/>
    <cellStyle name="20% - Accent1 24 2 2" xfId="11000"/>
    <cellStyle name="20% - Accent1 24 3" xfId="7060"/>
    <cellStyle name="20% - Accent1 24 3 2" xfId="14330"/>
    <cellStyle name="20% - Accent1 24 4" xfId="8645"/>
    <cellStyle name="20% - Accent1 24 4 2" xfId="15866"/>
    <cellStyle name="20% - Accent1 24 5" xfId="9996"/>
    <cellStyle name="20% - Accent1 25" xfId="2297"/>
    <cellStyle name="20% - Accent1 25 2" xfId="3689"/>
    <cellStyle name="20% - Accent1 25 2 2" xfId="11001"/>
    <cellStyle name="20% - Accent1 25 3" xfId="7059"/>
    <cellStyle name="20% - Accent1 25 3 2" xfId="14329"/>
    <cellStyle name="20% - Accent1 25 4" xfId="8644"/>
    <cellStyle name="20% - Accent1 25 4 2" xfId="15865"/>
    <cellStyle name="20% - Accent1 25 5" xfId="10017"/>
    <cellStyle name="20% - Accent1 26" xfId="2740"/>
    <cellStyle name="20% - Accent1 26 2" xfId="3690"/>
    <cellStyle name="20% - Accent1 26 2 2" xfId="11002"/>
    <cellStyle name="20% - Accent1 26 3" xfId="7058"/>
    <cellStyle name="20% - Accent1 26 3 2" xfId="14328"/>
    <cellStyle name="20% - Accent1 26 4" xfId="8643"/>
    <cellStyle name="20% - Accent1 26 4 2" xfId="15864"/>
    <cellStyle name="20% - Accent1 26 5" xfId="10425"/>
    <cellStyle name="20% - Accent1 27" xfId="2955"/>
    <cellStyle name="20% - Accent1 27 2" xfId="3691"/>
    <cellStyle name="20% - Accent1 27 2 2" xfId="11003"/>
    <cellStyle name="20% - Accent1 27 3" xfId="7057"/>
    <cellStyle name="20% - Accent1 27 3 2" xfId="14327"/>
    <cellStyle name="20% - Accent1 27 4" xfId="8642"/>
    <cellStyle name="20% - Accent1 27 4 2" xfId="15863"/>
    <cellStyle name="20% - Accent1 27 5" xfId="10615"/>
    <cellStyle name="20% - Accent1 28" xfId="3313"/>
    <cellStyle name="20% - Accent1 28 2" xfId="3692"/>
    <cellStyle name="20% - Accent1 28 2 2" xfId="11004"/>
    <cellStyle name="20% - Accent1 28 3" xfId="7056"/>
    <cellStyle name="20% - Accent1 28 3 2" xfId="14326"/>
    <cellStyle name="20% - Accent1 28 4" xfId="8641"/>
    <cellStyle name="20% - Accent1 28 4 2" xfId="15862"/>
    <cellStyle name="20% - Accent1 28 5" xfId="10731"/>
    <cellStyle name="20% - Accent1 29" xfId="3652"/>
    <cellStyle name="20% - Accent1 29 2" xfId="10964"/>
    <cellStyle name="20% - Accent1 3" xfId="305"/>
    <cellStyle name="20% - Accent1 3 2" xfId="1669"/>
    <cellStyle name="20% - Accent1 3 3" xfId="1670"/>
    <cellStyle name="20% - Accent1 30" xfId="7087"/>
    <cellStyle name="20% - Accent1 30 2" xfId="14357"/>
    <cellStyle name="20% - Accent1 31" xfId="8672"/>
    <cellStyle name="20% - Accent1 31 2" xfId="15893"/>
    <cellStyle name="20% - Accent1 32" xfId="9162"/>
    <cellStyle name="20% - Accent1 4" xfId="401"/>
    <cellStyle name="20% - Accent1 4 10" xfId="2419"/>
    <cellStyle name="20% - Accent1 4 10 2" xfId="3697"/>
    <cellStyle name="20% - Accent1 4 10 2 2" xfId="11009"/>
    <cellStyle name="20% - Accent1 4 10 3" xfId="7054"/>
    <cellStyle name="20% - Accent1 4 10 3 2" xfId="14324"/>
    <cellStyle name="20% - Accent1 4 10 4" xfId="8639"/>
    <cellStyle name="20% - Accent1 4 10 4 2" xfId="15860"/>
    <cellStyle name="20% - Accent1 4 10 5" xfId="10127"/>
    <cellStyle name="20% - Accent1 4 11" xfId="2800"/>
    <cellStyle name="20% - Accent1 4 11 2" xfId="3698"/>
    <cellStyle name="20% - Accent1 4 11 2 2" xfId="11010"/>
    <cellStyle name="20% - Accent1 4 11 3" xfId="7053"/>
    <cellStyle name="20% - Accent1 4 11 3 2" xfId="14323"/>
    <cellStyle name="20% - Accent1 4 11 4" xfId="8638"/>
    <cellStyle name="20% - Accent1 4 11 4 2" xfId="15859"/>
    <cellStyle name="20% - Accent1 4 11 5" xfId="10480"/>
    <cellStyle name="20% - Accent1 4 12" xfId="2973"/>
    <cellStyle name="20% - Accent1 4 12 2" xfId="3699"/>
    <cellStyle name="20% - Accent1 4 12 2 2" xfId="11011"/>
    <cellStyle name="20% - Accent1 4 12 3" xfId="7052"/>
    <cellStyle name="20% - Accent1 4 12 3 2" xfId="14322"/>
    <cellStyle name="20% - Accent1 4 12 4" xfId="8637"/>
    <cellStyle name="20% - Accent1 4 12 4 2" xfId="15858"/>
    <cellStyle name="20% - Accent1 4 12 5" xfId="10630"/>
    <cellStyle name="20% - Accent1 4 13" xfId="3352"/>
    <cellStyle name="20% - Accent1 4 13 2" xfId="3700"/>
    <cellStyle name="20% - Accent1 4 13 2 2" xfId="11012"/>
    <cellStyle name="20% - Accent1 4 13 3" xfId="7051"/>
    <cellStyle name="20% - Accent1 4 13 3 2" xfId="14321"/>
    <cellStyle name="20% - Accent1 4 13 4" xfId="8636"/>
    <cellStyle name="20% - Accent1 4 13 4 2" xfId="15857"/>
    <cellStyle name="20% - Accent1 4 13 5" xfId="10746"/>
    <cellStyle name="20% - Accent1 4 14" xfId="3696"/>
    <cellStyle name="20% - Accent1 4 14 2" xfId="11008"/>
    <cellStyle name="20% - Accent1 4 15" xfId="7055"/>
    <cellStyle name="20% - Accent1 4 15 2" xfId="14325"/>
    <cellStyle name="20% - Accent1 4 16" xfId="8640"/>
    <cellStyle name="20% - Accent1 4 16 2" xfId="15861"/>
    <cellStyle name="20% - Accent1 4 17" xfId="9214"/>
    <cellStyle name="20% - Accent1 4 2" xfId="556"/>
    <cellStyle name="20% - Accent1 4 2 10" xfId="2792"/>
    <cellStyle name="20% - Accent1 4 2 10 2" xfId="3702"/>
    <cellStyle name="20% - Accent1 4 2 10 2 2" xfId="11014"/>
    <cellStyle name="20% - Accent1 4 2 10 3" xfId="7049"/>
    <cellStyle name="20% - Accent1 4 2 10 3 2" xfId="14319"/>
    <cellStyle name="20% - Accent1 4 2 10 4" xfId="8634"/>
    <cellStyle name="20% - Accent1 4 2 10 4 2" xfId="15855"/>
    <cellStyle name="20% - Accent1 4 2 10 5" xfId="10472"/>
    <cellStyle name="20% - Accent1 4 2 11" xfId="3454"/>
    <cellStyle name="20% - Accent1 4 2 11 2" xfId="3703"/>
    <cellStyle name="20% - Accent1 4 2 11 2 2" xfId="11015"/>
    <cellStyle name="20% - Accent1 4 2 11 3" xfId="7048"/>
    <cellStyle name="20% - Accent1 4 2 11 3 2" xfId="14318"/>
    <cellStyle name="20% - Accent1 4 2 11 4" xfId="8633"/>
    <cellStyle name="20% - Accent1 4 2 11 4 2" xfId="15854"/>
    <cellStyle name="20% - Accent1 4 2 11 5" xfId="10832"/>
    <cellStyle name="20% - Accent1 4 2 12" xfId="3701"/>
    <cellStyle name="20% - Accent1 4 2 12 2" xfId="11013"/>
    <cellStyle name="20% - Accent1 4 2 13" xfId="7050"/>
    <cellStyle name="20% - Accent1 4 2 13 2" xfId="14320"/>
    <cellStyle name="20% - Accent1 4 2 14" xfId="8635"/>
    <cellStyle name="20% - Accent1 4 2 14 2" xfId="15856"/>
    <cellStyle name="20% - Accent1 4 2 15" xfId="9299"/>
    <cellStyle name="20% - Accent1 4 2 2" xfId="929"/>
    <cellStyle name="20% - Accent1 4 2 2 2" xfId="3704"/>
    <cellStyle name="20% - Accent1 4 2 2 2 2" xfId="11016"/>
    <cellStyle name="20% - Accent1 4 2 2 3" xfId="7047"/>
    <cellStyle name="20% - Accent1 4 2 2 3 2" xfId="14317"/>
    <cellStyle name="20% - Accent1 4 2 2 4" xfId="8632"/>
    <cellStyle name="20% - Accent1 4 2 2 4 2" xfId="15853"/>
    <cellStyle name="20% - Accent1 4 2 2 5" xfId="9561"/>
    <cellStyle name="20% - Accent1 4 2 3" xfId="1372"/>
    <cellStyle name="20% - Accent1 4 2 3 2" xfId="3705"/>
    <cellStyle name="20% - Accent1 4 2 3 2 2" xfId="11017"/>
    <cellStyle name="20% - Accent1 4 2 3 3" xfId="7046"/>
    <cellStyle name="20% - Accent1 4 2 3 3 2" xfId="14316"/>
    <cellStyle name="20% - Accent1 4 2 3 4" xfId="8631"/>
    <cellStyle name="20% - Accent1 4 2 3 4 2" xfId="15852"/>
    <cellStyle name="20% - Accent1 4 2 3 5" xfId="9755"/>
    <cellStyle name="20% - Accent1 4 2 4" xfId="1672"/>
    <cellStyle name="20% - Accent1 4 2 4 2" xfId="3706"/>
    <cellStyle name="20% - Accent1 4 2 4 2 2" xfId="11018"/>
    <cellStyle name="20% - Accent1 4 2 4 3" xfId="7045"/>
    <cellStyle name="20% - Accent1 4 2 4 3 2" xfId="14315"/>
    <cellStyle name="20% - Accent1 4 2 4 4" xfId="8630"/>
    <cellStyle name="20% - Accent1 4 2 4 4 2" xfId="15851"/>
    <cellStyle name="20% - Accent1 4 2 4 5" xfId="9887"/>
    <cellStyle name="20% - Accent1 4 2 5" xfId="2034"/>
    <cellStyle name="20% - Accent1 4 2 5 2" xfId="3707"/>
    <cellStyle name="20% - Accent1 4 2 5 2 2" xfId="11019"/>
    <cellStyle name="20% - Accent1 4 2 5 3" xfId="7044"/>
    <cellStyle name="20% - Accent1 4 2 5 3 2" xfId="14314"/>
    <cellStyle name="20% - Accent1 4 2 5 4" xfId="8629"/>
    <cellStyle name="20% - Accent1 4 2 5 4 2" xfId="15850"/>
    <cellStyle name="20% - Accent1 4 2 5 5" xfId="9946"/>
    <cellStyle name="20% - Accent1 4 2 6" xfId="2184"/>
    <cellStyle name="20% - Accent1 4 2 6 2" xfId="3708"/>
    <cellStyle name="20% - Accent1 4 2 6 2 2" xfId="11020"/>
    <cellStyle name="20% - Accent1 4 2 6 3" xfId="7043"/>
    <cellStyle name="20% - Accent1 4 2 6 3 2" xfId="14313"/>
    <cellStyle name="20% - Accent1 4 2 6 4" xfId="8628"/>
    <cellStyle name="20% - Accent1 4 2 6 4 2" xfId="15849"/>
    <cellStyle name="20% - Accent1 4 2 6 5" xfId="9975"/>
    <cellStyle name="20% - Accent1 4 2 7" xfId="2249"/>
    <cellStyle name="20% - Accent1 4 2 7 2" xfId="3709"/>
    <cellStyle name="20% - Accent1 4 2 7 2 2" xfId="11021"/>
    <cellStyle name="20% - Accent1 4 2 7 3" xfId="7042"/>
    <cellStyle name="20% - Accent1 4 2 7 3 2" xfId="14312"/>
    <cellStyle name="20% - Accent1 4 2 7 4" xfId="8627"/>
    <cellStyle name="20% - Accent1 4 2 7 4 2" xfId="15848"/>
    <cellStyle name="20% - Accent1 4 2 7 5" xfId="9995"/>
    <cellStyle name="20% - Accent1 4 2 8" xfId="2586"/>
    <cellStyle name="20% - Accent1 4 2 8 2" xfId="3710"/>
    <cellStyle name="20% - Accent1 4 2 8 2 2" xfId="11022"/>
    <cellStyle name="20% - Accent1 4 2 8 3" xfId="7041"/>
    <cellStyle name="20% - Accent1 4 2 8 3 2" xfId="14311"/>
    <cellStyle name="20% - Accent1 4 2 8 4" xfId="8626"/>
    <cellStyle name="20% - Accent1 4 2 8 4 2" xfId="15847"/>
    <cellStyle name="20% - Accent1 4 2 8 5" xfId="10280"/>
    <cellStyle name="20% - Accent1 4 2 9" xfId="2365"/>
    <cellStyle name="20% - Accent1 4 2 9 2" xfId="3711"/>
    <cellStyle name="20% - Accent1 4 2 9 2 2" xfId="11023"/>
    <cellStyle name="20% - Accent1 4 2 9 3" xfId="7040"/>
    <cellStyle name="20% - Accent1 4 2 9 3 2" xfId="14310"/>
    <cellStyle name="20% - Accent1 4 2 9 4" xfId="8625"/>
    <cellStyle name="20% - Accent1 4 2 9 4 2" xfId="15846"/>
    <cellStyle name="20% - Accent1 4 2 9 5" xfId="10083"/>
    <cellStyle name="20% - Accent1 4 3" xfId="525"/>
    <cellStyle name="20% - Accent1 4 3 10" xfId="2293"/>
    <cellStyle name="20% - Accent1 4 3 10 2" xfId="3713"/>
    <cellStyle name="20% - Accent1 4 3 10 2 2" xfId="11025"/>
    <cellStyle name="20% - Accent1 4 3 10 3" xfId="7038"/>
    <cellStyle name="20% - Accent1 4 3 10 3 2" xfId="14308"/>
    <cellStyle name="20% - Accent1 4 3 10 4" xfId="8623"/>
    <cellStyle name="20% - Accent1 4 3 10 4 2" xfId="15844"/>
    <cellStyle name="20% - Accent1 4 3 10 5" xfId="10013"/>
    <cellStyle name="20% - Accent1 4 3 11" xfId="3428"/>
    <cellStyle name="20% - Accent1 4 3 11 2" xfId="3714"/>
    <cellStyle name="20% - Accent1 4 3 11 2 2" xfId="11026"/>
    <cellStyle name="20% - Accent1 4 3 11 3" xfId="7037"/>
    <cellStyle name="20% - Accent1 4 3 11 3 2" xfId="14307"/>
    <cellStyle name="20% - Accent1 4 3 11 4" xfId="8622"/>
    <cellStyle name="20% - Accent1 4 3 11 4 2" xfId="15843"/>
    <cellStyle name="20% - Accent1 4 3 11 5" xfId="10809"/>
    <cellStyle name="20% - Accent1 4 3 12" xfId="3712"/>
    <cellStyle name="20% - Accent1 4 3 12 2" xfId="11024"/>
    <cellStyle name="20% - Accent1 4 3 13" xfId="7039"/>
    <cellStyle name="20% - Accent1 4 3 13 2" xfId="14309"/>
    <cellStyle name="20% - Accent1 4 3 14" xfId="8624"/>
    <cellStyle name="20% - Accent1 4 3 14 2" xfId="15845"/>
    <cellStyle name="20% - Accent1 4 3 15" xfId="9276"/>
    <cellStyle name="20% - Accent1 4 3 2" xfId="901"/>
    <cellStyle name="20% - Accent1 4 3 2 2" xfId="3715"/>
    <cellStyle name="20% - Accent1 4 3 2 2 2" xfId="11027"/>
    <cellStyle name="20% - Accent1 4 3 2 3" xfId="7036"/>
    <cellStyle name="20% - Accent1 4 3 2 3 2" xfId="14306"/>
    <cellStyle name="20% - Accent1 4 3 2 4" xfId="8621"/>
    <cellStyle name="20% - Accent1 4 3 2 4 2" xfId="15842"/>
    <cellStyle name="20% - Accent1 4 3 2 5" xfId="9536"/>
    <cellStyle name="20% - Accent1 4 3 3" xfId="1342"/>
    <cellStyle name="20% - Accent1 4 3 3 2" xfId="3716"/>
    <cellStyle name="20% - Accent1 4 3 3 2 2" xfId="11028"/>
    <cellStyle name="20% - Accent1 4 3 3 3" xfId="7035"/>
    <cellStyle name="20% - Accent1 4 3 3 3 2" xfId="14305"/>
    <cellStyle name="20% - Accent1 4 3 3 4" xfId="8620"/>
    <cellStyle name="20% - Accent1 4 3 3 4 2" xfId="15841"/>
    <cellStyle name="20% - Accent1 4 3 3 5" xfId="9732"/>
    <cellStyle name="20% - Accent1 4 3 4" xfId="1673"/>
    <cellStyle name="20% - Accent1 4 3 5" xfId="2032"/>
    <cellStyle name="20% - Accent1 4 3 6" xfId="2183"/>
    <cellStyle name="20% - Accent1 4 3 7" xfId="2248"/>
    <cellStyle name="20% - Accent1 4 3 8" xfId="2555"/>
    <cellStyle name="20% - Accent1 4 3 8 2" xfId="3721"/>
    <cellStyle name="20% - Accent1 4 3 8 2 2" xfId="11033"/>
    <cellStyle name="20% - Accent1 4 3 8 3" xfId="7034"/>
    <cellStyle name="20% - Accent1 4 3 8 3 2" xfId="14304"/>
    <cellStyle name="20% - Accent1 4 3 8 4" xfId="8619"/>
    <cellStyle name="20% - Accent1 4 3 8 4 2" xfId="15840"/>
    <cellStyle name="20% - Accent1 4 3 8 5" xfId="10250"/>
    <cellStyle name="20% - Accent1 4 3 9" xfId="2283"/>
    <cellStyle name="20% - Accent1 4 3 9 2" xfId="3722"/>
    <cellStyle name="20% - Accent1 4 3 9 2 2" xfId="11034"/>
    <cellStyle name="20% - Accent1 4 3 9 3" xfId="7033"/>
    <cellStyle name="20% - Accent1 4 3 9 3 2" xfId="14303"/>
    <cellStyle name="20% - Accent1 4 3 9 4" xfId="8618"/>
    <cellStyle name="20% - Accent1 4 3 9 4 2" xfId="15839"/>
    <cellStyle name="20% - Accent1 4 3 9 5" xfId="10003"/>
    <cellStyle name="20% - Accent1 4 4" xfId="781"/>
    <cellStyle name="20% - Accent1 4 4 2" xfId="3723"/>
    <cellStyle name="20% - Accent1 4 4 2 2" xfId="11035"/>
    <cellStyle name="20% - Accent1 4 4 3" xfId="7032"/>
    <cellStyle name="20% - Accent1 4 4 3 2" xfId="14302"/>
    <cellStyle name="20% - Accent1 4 4 4" xfId="8617"/>
    <cellStyle name="20% - Accent1 4 4 4 2" xfId="15838"/>
    <cellStyle name="20% - Accent1 4 4 5" xfId="9458"/>
    <cellStyle name="20% - Accent1 4 5" xfId="701"/>
    <cellStyle name="20% - Accent1 4 5 2" xfId="3724"/>
    <cellStyle name="20% - Accent1 4 5 2 2" xfId="11036"/>
    <cellStyle name="20% - Accent1 4 5 3" xfId="7031"/>
    <cellStyle name="20% - Accent1 4 5 3 2" xfId="14301"/>
    <cellStyle name="20% - Accent1 4 5 4" xfId="8616"/>
    <cellStyle name="20% - Accent1 4 5 4 2" xfId="15837"/>
    <cellStyle name="20% - Accent1 4 5 5" xfId="9437"/>
    <cellStyle name="20% - Accent1 4 6" xfId="1671"/>
    <cellStyle name="20% - Accent1 4 7" xfId="2037"/>
    <cellStyle name="20% - Accent1 4 8" xfId="2186"/>
    <cellStyle name="20% - Accent1 4 9" xfId="2251"/>
    <cellStyle name="20% - Accent1 5" xfId="439"/>
    <cellStyle name="20% - Accent1 5 10" xfId="2470"/>
    <cellStyle name="20% - Accent1 5 10 2" xfId="3730"/>
    <cellStyle name="20% - Accent1 5 10 2 2" xfId="11042"/>
    <cellStyle name="20% - Accent1 5 10 3" xfId="7029"/>
    <cellStyle name="20% - Accent1 5 10 3 2" xfId="14299"/>
    <cellStyle name="20% - Accent1 5 10 4" xfId="8614"/>
    <cellStyle name="20% - Accent1 5 10 4 2" xfId="15835"/>
    <cellStyle name="20% - Accent1 5 10 5" xfId="10168"/>
    <cellStyle name="20% - Accent1 5 11" xfId="2647"/>
    <cellStyle name="20% - Accent1 5 11 2" xfId="3731"/>
    <cellStyle name="20% - Accent1 5 11 2 2" xfId="11043"/>
    <cellStyle name="20% - Accent1 5 11 3" xfId="7028"/>
    <cellStyle name="20% - Accent1 5 11 3 2" xfId="14298"/>
    <cellStyle name="20% - Accent1 5 11 4" xfId="8613"/>
    <cellStyle name="20% - Accent1 5 11 4 2" xfId="15834"/>
    <cellStyle name="20% - Accent1 5 11 5" xfId="10340"/>
    <cellStyle name="20% - Accent1 5 12" xfId="2332"/>
    <cellStyle name="20% - Accent1 5 12 2" xfId="3732"/>
    <cellStyle name="20% - Accent1 5 12 2 2" xfId="11044"/>
    <cellStyle name="20% - Accent1 5 12 3" xfId="7027"/>
    <cellStyle name="20% - Accent1 5 12 3 2" xfId="14297"/>
    <cellStyle name="20% - Accent1 5 12 4" xfId="8612"/>
    <cellStyle name="20% - Accent1 5 12 4 2" xfId="15833"/>
    <cellStyle name="20% - Accent1 5 12 5" xfId="10051"/>
    <cellStyle name="20% - Accent1 5 13" xfId="3375"/>
    <cellStyle name="20% - Accent1 5 13 2" xfId="3733"/>
    <cellStyle name="20% - Accent1 5 13 2 2" xfId="11045"/>
    <cellStyle name="20% - Accent1 5 13 3" xfId="7026"/>
    <cellStyle name="20% - Accent1 5 13 3 2" xfId="14296"/>
    <cellStyle name="20% - Accent1 5 13 4" xfId="8611"/>
    <cellStyle name="20% - Accent1 5 13 4 2" xfId="15832"/>
    <cellStyle name="20% - Accent1 5 13 5" xfId="10762"/>
    <cellStyle name="20% - Accent1 5 14" xfId="3729"/>
    <cellStyle name="20% - Accent1 5 14 2" xfId="11041"/>
    <cellStyle name="20% - Accent1 5 15" xfId="7030"/>
    <cellStyle name="20% - Accent1 5 15 2" xfId="14300"/>
    <cellStyle name="20% - Accent1 5 16" xfId="8615"/>
    <cellStyle name="20% - Accent1 5 16 2" xfId="15836"/>
    <cellStyle name="20% - Accent1 5 17" xfId="9230"/>
    <cellStyle name="20% - Accent1 5 2" xfId="576"/>
    <cellStyle name="20% - Accent1 5 2 10" xfId="8610"/>
    <cellStyle name="20% - Accent1 5 2 10 2" xfId="15831"/>
    <cellStyle name="20% - Accent1 5 2 11" xfId="9318"/>
    <cellStyle name="20% - Accent1 5 2 2" xfId="949"/>
    <cellStyle name="20% - Accent1 5 2 2 2" xfId="3735"/>
    <cellStyle name="20% - Accent1 5 2 2 2 2" xfId="11047"/>
    <cellStyle name="20% - Accent1 5 2 2 3" xfId="7024"/>
    <cellStyle name="20% - Accent1 5 2 2 3 2" xfId="14294"/>
    <cellStyle name="20% - Accent1 5 2 2 4" xfId="8609"/>
    <cellStyle name="20% - Accent1 5 2 2 4 2" xfId="15830"/>
    <cellStyle name="20% - Accent1 5 2 2 5" xfId="9580"/>
    <cellStyle name="20% - Accent1 5 2 3" xfId="1394"/>
    <cellStyle name="20% - Accent1 5 2 3 2" xfId="3736"/>
    <cellStyle name="20% - Accent1 5 2 3 2 2" xfId="11048"/>
    <cellStyle name="20% - Accent1 5 2 3 3" xfId="7023"/>
    <cellStyle name="20% - Accent1 5 2 3 3 2" xfId="14293"/>
    <cellStyle name="20% - Accent1 5 2 3 4" xfId="8608"/>
    <cellStyle name="20% - Accent1 5 2 3 4 2" xfId="15829"/>
    <cellStyle name="20% - Accent1 5 2 3 5" xfId="9776"/>
    <cellStyle name="20% - Accent1 5 2 4" xfId="2608"/>
    <cellStyle name="20% - Accent1 5 2 4 2" xfId="3737"/>
    <cellStyle name="20% - Accent1 5 2 4 2 2" xfId="11049"/>
    <cellStyle name="20% - Accent1 5 2 4 3" xfId="7022"/>
    <cellStyle name="20% - Accent1 5 2 4 3 2" xfId="14292"/>
    <cellStyle name="20% - Accent1 5 2 4 4" xfId="8607"/>
    <cellStyle name="20% - Accent1 5 2 4 4 2" xfId="15828"/>
    <cellStyle name="20% - Accent1 5 2 4 5" xfId="10301"/>
    <cellStyle name="20% - Accent1 5 2 5" xfId="2496"/>
    <cellStyle name="20% - Accent1 5 2 5 2" xfId="3738"/>
    <cellStyle name="20% - Accent1 5 2 5 2 2" xfId="11050"/>
    <cellStyle name="20% - Accent1 5 2 5 3" xfId="7021"/>
    <cellStyle name="20% - Accent1 5 2 5 3 2" xfId="14291"/>
    <cellStyle name="20% - Accent1 5 2 5 4" xfId="8606"/>
    <cellStyle name="20% - Accent1 5 2 5 4 2" xfId="15827"/>
    <cellStyle name="20% - Accent1 5 2 5 5" xfId="10194"/>
    <cellStyle name="20% - Accent1 5 2 6" xfId="2873"/>
    <cellStyle name="20% - Accent1 5 2 6 2" xfId="3739"/>
    <cellStyle name="20% - Accent1 5 2 6 2 2" xfId="11051"/>
    <cellStyle name="20% - Accent1 5 2 6 3" xfId="6999"/>
    <cellStyle name="20% - Accent1 5 2 6 3 2" xfId="14269"/>
    <cellStyle name="20% - Accent1 5 2 6 4" xfId="8605"/>
    <cellStyle name="20% - Accent1 5 2 6 4 2" xfId="15826"/>
    <cellStyle name="20% - Accent1 5 2 6 5" xfId="10543"/>
    <cellStyle name="20% - Accent1 5 2 7" xfId="3475"/>
    <cellStyle name="20% - Accent1 5 2 7 2" xfId="3740"/>
    <cellStyle name="20% - Accent1 5 2 7 2 2" xfId="11052"/>
    <cellStyle name="20% - Accent1 5 2 7 3" xfId="6960"/>
    <cellStyle name="20% - Accent1 5 2 7 3 2" xfId="14230"/>
    <cellStyle name="20% - Accent1 5 2 7 4" xfId="8604"/>
    <cellStyle name="20% - Accent1 5 2 7 4 2" xfId="15825"/>
    <cellStyle name="20% - Accent1 5 2 7 5" xfId="10853"/>
    <cellStyle name="20% - Accent1 5 2 8" xfId="3734"/>
    <cellStyle name="20% - Accent1 5 2 8 2" xfId="11046"/>
    <cellStyle name="20% - Accent1 5 2 9" xfId="7025"/>
    <cellStyle name="20% - Accent1 5 2 9 2" xfId="14295"/>
    <cellStyle name="20% - Accent1 5 3" xfId="532"/>
    <cellStyle name="20% - Accent1 5 3 10" xfId="8603"/>
    <cellStyle name="20% - Accent1 5 3 10 2" xfId="15824"/>
    <cellStyle name="20% - Accent1 5 3 11" xfId="9282"/>
    <cellStyle name="20% - Accent1 5 3 2" xfId="908"/>
    <cellStyle name="20% - Accent1 5 3 2 2" xfId="3742"/>
    <cellStyle name="20% - Accent1 5 3 2 2 2" xfId="11054"/>
    <cellStyle name="20% - Accent1 5 3 2 3" xfId="6958"/>
    <cellStyle name="20% - Accent1 5 3 2 3 2" xfId="14228"/>
    <cellStyle name="20% - Accent1 5 3 2 4" xfId="8581"/>
    <cellStyle name="20% - Accent1 5 3 2 4 2" xfId="15802"/>
    <cellStyle name="20% - Accent1 5 3 2 5" xfId="9543"/>
    <cellStyle name="20% - Accent1 5 3 3" xfId="1349"/>
    <cellStyle name="20% - Accent1 5 3 3 2" xfId="3743"/>
    <cellStyle name="20% - Accent1 5 3 3 2 2" xfId="11055"/>
    <cellStyle name="20% - Accent1 5 3 3 3" xfId="6957"/>
    <cellStyle name="20% - Accent1 5 3 3 3 2" xfId="14227"/>
    <cellStyle name="20% - Accent1 5 3 3 4" xfId="8542"/>
    <cellStyle name="20% - Accent1 5 3 3 4 2" xfId="15763"/>
    <cellStyle name="20% - Accent1 5 3 3 5" xfId="9738"/>
    <cellStyle name="20% - Accent1 5 3 4" xfId="2562"/>
    <cellStyle name="20% - Accent1 5 3 4 2" xfId="3744"/>
    <cellStyle name="20% - Accent1 5 3 4 2 2" xfId="11056"/>
    <cellStyle name="20% - Accent1 5 3 4 3" xfId="6902"/>
    <cellStyle name="20% - Accent1 5 3 4 3 2" xfId="14172"/>
    <cellStyle name="20% - Accent1 5 3 4 4" xfId="8541"/>
    <cellStyle name="20% - Accent1 5 3 4 4 2" xfId="15762"/>
    <cellStyle name="20% - Accent1 5 3 4 5" xfId="10257"/>
    <cellStyle name="20% - Accent1 5 3 5" xfId="2376"/>
    <cellStyle name="20% - Accent1 5 3 5 2" xfId="3745"/>
    <cellStyle name="20% - Accent1 5 3 5 2 2" xfId="11057"/>
    <cellStyle name="20% - Accent1 5 3 5 3" xfId="6864"/>
    <cellStyle name="20% - Accent1 5 3 5 3 2" xfId="14134"/>
    <cellStyle name="20% - Accent1 5 3 5 4" xfId="8540"/>
    <cellStyle name="20% - Accent1 5 3 5 4 2" xfId="15761"/>
    <cellStyle name="20% - Accent1 5 3 5 5" xfId="10093"/>
    <cellStyle name="20% - Accent1 5 3 6" xfId="2769"/>
    <cellStyle name="20% - Accent1 5 3 6 2" xfId="3746"/>
    <cellStyle name="20% - Accent1 5 3 6 2 2" xfId="11058"/>
    <cellStyle name="20% - Accent1 5 3 6 3" xfId="6863"/>
    <cellStyle name="20% - Accent1 5 3 6 3 2" xfId="14133"/>
    <cellStyle name="20% - Accent1 5 3 6 4" xfId="8539"/>
    <cellStyle name="20% - Accent1 5 3 6 4 2" xfId="15760"/>
    <cellStyle name="20% - Accent1 5 3 6 5" xfId="10451"/>
    <cellStyle name="20% - Accent1 5 3 7" xfId="3434"/>
    <cellStyle name="20% - Accent1 5 3 7 2" xfId="3747"/>
    <cellStyle name="20% - Accent1 5 3 7 2 2" xfId="11059"/>
    <cellStyle name="20% - Accent1 5 3 7 3" xfId="6862"/>
    <cellStyle name="20% - Accent1 5 3 7 3 2" xfId="14132"/>
    <cellStyle name="20% - Accent1 5 3 7 4" xfId="8484"/>
    <cellStyle name="20% - Accent1 5 3 7 4 2" xfId="15705"/>
    <cellStyle name="20% - Accent1 5 3 7 5" xfId="10815"/>
    <cellStyle name="20% - Accent1 5 3 8" xfId="3741"/>
    <cellStyle name="20% - Accent1 5 3 8 2" xfId="11053"/>
    <cellStyle name="20% - Accent1 5 3 9" xfId="6959"/>
    <cellStyle name="20% - Accent1 5 3 9 2" xfId="14229"/>
    <cellStyle name="20% - Accent1 5 4" xfId="828"/>
    <cellStyle name="20% - Accent1 5 4 2" xfId="3748"/>
    <cellStyle name="20% - Accent1 5 4 2 2" xfId="11060"/>
    <cellStyle name="20% - Accent1 5 4 3" xfId="6861"/>
    <cellStyle name="20% - Accent1 5 4 3 2" xfId="14131"/>
    <cellStyle name="20% - Accent1 5 4 4" xfId="8446"/>
    <cellStyle name="20% - Accent1 5 4 4 2" xfId="15667"/>
    <cellStyle name="20% - Accent1 5 4 5" xfId="9481"/>
    <cellStyle name="20% - Accent1 5 5" xfId="1273"/>
    <cellStyle name="20% - Accent1 5 5 2" xfId="3749"/>
    <cellStyle name="20% - Accent1 5 5 2 2" xfId="11061"/>
    <cellStyle name="20% - Accent1 5 5 3" xfId="6810"/>
    <cellStyle name="20% - Accent1 5 5 3 2" xfId="14080"/>
    <cellStyle name="20% - Accent1 5 5 4" xfId="8445"/>
    <cellStyle name="20% - Accent1 5 5 4 2" xfId="15666"/>
    <cellStyle name="20% - Accent1 5 5 5" xfId="9685"/>
    <cellStyle name="20% - Accent1 5 6" xfId="1674"/>
    <cellStyle name="20% - Accent1 5 7" xfId="2031"/>
    <cellStyle name="20% - Accent1 5 8" xfId="2182"/>
    <cellStyle name="20% - Accent1 5 9" xfId="2247"/>
    <cellStyle name="20% - Accent1 6" xfId="482"/>
    <cellStyle name="20% - Accent1 7" xfId="488"/>
    <cellStyle name="20% - Accent1 7 10" xfId="3755"/>
    <cellStyle name="20% - Accent1 7 10 2" xfId="11067"/>
    <cellStyle name="20% - Accent1 7 11" xfId="6808"/>
    <cellStyle name="20% - Accent1 7 11 2" xfId="14078"/>
    <cellStyle name="20% - Accent1 7 12" xfId="8393"/>
    <cellStyle name="20% - Accent1 7 12 2" xfId="15614"/>
    <cellStyle name="20% - Accent1 7 13" xfId="9246"/>
    <cellStyle name="20% - Accent1 7 2" xfId="597"/>
    <cellStyle name="20% - Accent1 7 2 10" xfId="8392"/>
    <cellStyle name="20% - Accent1 7 2 10 2" xfId="15613"/>
    <cellStyle name="20% - Accent1 7 2 11" xfId="9339"/>
    <cellStyle name="20% - Accent1 7 2 2" xfId="970"/>
    <cellStyle name="20% - Accent1 7 2 2 2" xfId="3757"/>
    <cellStyle name="20% - Accent1 7 2 2 2 2" xfId="11069"/>
    <cellStyle name="20% - Accent1 7 2 2 3" xfId="6806"/>
    <cellStyle name="20% - Accent1 7 2 2 3 2" xfId="14076"/>
    <cellStyle name="20% - Accent1 7 2 2 4" xfId="8391"/>
    <cellStyle name="20% - Accent1 7 2 2 4 2" xfId="15612"/>
    <cellStyle name="20% - Accent1 7 2 2 5" xfId="9601"/>
    <cellStyle name="20% - Accent1 7 2 3" xfId="1417"/>
    <cellStyle name="20% - Accent1 7 2 3 2" xfId="3758"/>
    <cellStyle name="20% - Accent1 7 2 3 2 2" xfId="11070"/>
    <cellStyle name="20% - Accent1 7 2 3 3" xfId="6805"/>
    <cellStyle name="20% - Accent1 7 2 3 3 2" xfId="14075"/>
    <cellStyle name="20% - Accent1 7 2 3 4" xfId="8390"/>
    <cellStyle name="20% - Accent1 7 2 3 4 2" xfId="15611"/>
    <cellStyle name="20% - Accent1 7 2 3 5" xfId="9799"/>
    <cellStyle name="20% - Accent1 7 2 4" xfId="2631"/>
    <cellStyle name="20% - Accent1 7 2 4 2" xfId="3759"/>
    <cellStyle name="20% - Accent1 7 2 4 2 2" xfId="11071"/>
    <cellStyle name="20% - Accent1 7 2 4 3" xfId="6804"/>
    <cellStyle name="20% - Accent1 7 2 4 3 2" xfId="14074"/>
    <cellStyle name="20% - Accent1 7 2 4 4" xfId="8389"/>
    <cellStyle name="20% - Accent1 7 2 4 4 2" xfId="15610"/>
    <cellStyle name="20% - Accent1 7 2 4 5" xfId="10324"/>
    <cellStyle name="20% - Accent1 7 2 5" xfId="2500"/>
    <cellStyle name="20% - Accent1 7 2 5 2" xfId="3760"/>
    <cellStyle name="20% - Accent1 7 2 5 2 2" xfId="11072"/>
    <cellStyle name="20% - Accent1 7 2 5 3" xfId="6803"/>
    <cellStyle name="20% - Accent1 7 2 5 3 2" xfId="14073"/>
    <cellStyle name="20% - Accent1 7 2 5 4" xfId="8388"/>
    <cellStyle name="20% - Accent1 7 2 5 4 2" xfId="15609"/>
    <cellStyle name="20% - Accent1 7 2 5 5" xfId="10198"/>
    <cellStyle name="20% - Accent1 7 2 6" xfId="2877"/>
    <cellStyle name="20% - Accent1 7 2 6 2" xfId="3761"/>
    <cellStyle name="20% - Accent1 7 2 6 2 2" xfId="11073"/>
    <cellStyle name="20% - Accent1 7 2 6 3" xfId="6802"/>
    <cellStyle name="20% - Accent1 7 2 6 3 2" xfId="14072"/>
    <cellStyle name="20% - Accent1 7 2 6 4" xfId="8387"/>
    <cellStyle name="20% - Accent1 7 2 6 4 2" xfId="15608"/>
    <cellStyle name="20% - Accent1 7 2 6 5" xfId="10546"/>
    <cellStyle name="20% - Accent1 7 2 7" xfId="3498"/>
    <cellStyle name="20% - Accent1 7 2 7 2" xfId="3762"/>
    <cellStyle name="20% - Accent1 7 2 7 2 2" xfId="11074"/>
    <cellStyle name="20% - Accent1 7 2 7 3" xfId="6801"/>
    <cellStyle name="20% - Accent1 7 2 7 3 2" xfId="14071"/>
    <cellStyle name="20% - Accent1 7 2 7 4" xfId="8386"/>
    <cellStyle name="20% - Accent1 7 2 7 4 2" xfId="15607"/>
    <cellStyle name="20% - Accent1 7 2 7 5" xfId="10876"/>
    <cellStyle name="20% - Accent1 7 2 8" xfId="3756"/>
    <cellStyle name="20% - Accent1 7 2 8 2" xfId="11068"/>
    <cellStyle name="20% - Accent1 7 2 9" xfId="6807"/>
    <cellStyle name="20% - Accent1 7 2 9 2" xfId="14077"/>
    <cellStyle name="20% - Accent1 7 3" xfId="629"/>
    <cellStyle name="20% - Accent1 7 3 10" xfId="8385"/>
    <cellStyle name="20% - Accent1 7 3 10 2" xfId="15606"/>
    <cellStyle name="20% - Accent1 7 3 11" xfId="9369"/>
    <cellStyle name="20% - Accent1 7 3 2" xfId="1002"/>
    <cellStyle name="20% - Accent1 7 3 2 2" xfId="3764"/>
    <cellStyle name="20% - Accent1 7 3 2 2 2" xfId="11076"/>
    <cellStyle name="20% - Accent1 7 3 2 3" xfId="6799"/>
    <cellStyle name="20% - Accent1 7 3 2 3 2" xfId="14069"/>
    <cellStyle name="20% - Accent1 7 3 2 4" xfId="8384"/>
    <cellStyle name="20% - Accent1 7 3 2 4 2" xfId="15605"/>
    <cellStyle name="20% - Accent1 7 3 2 5" xfId="9631"/>
    <cellStyle name="20% - Accent1 7 3 3" xfId="1447"/>
    <cellStyle name="20% - Accent1 7 3 3 2" xfId="3765"/>
    <cellStyle name="20% - Accent1 7 3 3 2 2" xfId="11077"/>
    <cellStyle name="20% - Accent1 7 3 3 3" xfId="6798"/>
    <cellStyle name="20% - Accent1 7 3 3 3 2" xfId="14068"/>
    <cellStyle name="20% - Accent1 7 3 3 4" xfId="8383"/>
    <cellStyle name="20% - Accent1 7 3 3 4 2" xfId="15604"/>
    <cellStyle name="20% - Accent1 7 3 3 5" xfId="9829"/>
    <cellStyle name="20% - Accent1 7 3 4" xfId="2663"/>
    <cellStyle name="20% - Accent1 7 3 4 2" xfId="3766"/>
    <cellStyle name="20% - Accent1 7 3 4 2 2" xfId="11078"/>
    <cellStyle name="20% - Accent1 7 3 4 3" xfId="6797"/>
    <cellStyle name="20% - Accent1 7 3 4 3 2" xfId="14067"/>
    <cellStyle name="20% - Accent1 7 3 4 4" xfId="8381"/>
    <cellStyle name="20% - Accent1 7 3 4 4 2" xfId="15603"/>
    <cellStyle name="20% - Accent1 7 3 4 5" xfId="10356"/>
    <cellStyle name="20% - Accent1 7 3 5" xfId="2321"/>
    <cellStyle name="20% - Accent1 7 3 5 2" xfId="3767"/>
    <cellStyle name="20% - Accent1 7 3 5 2 2" xfId="11079"/>
    <cellStyle name="20% - Accent1 7 3 5 3" xfId="6796"/>
    <cellStyle name="20% - Accent1 7 3 5 3 2" xfId="14066"/>
    <cellStyle name="20% - Accent1 7 3 5 4" xfId="8380"/>
    <cellStyle name="20% - Accent1 7 3 5 4 2" xfId="15602"/>
    <cellStyle name="20% - Accent1 7 3 5 5" xfId="10040"/>
    <cellStyle name="20% - Accent1 7 3 6" xfId="2765"/>
    <cellStyle name="20% - Accent1 7 3 6 2" xfId="3768"/>
    <cellStyle name="20% - Accent1 7 3 6 2 2" xfId="11080"/>
    <cellStyle name="20% - Accent1 7 3 6 3" xfId="6795"/>
    <cellStyle name="20% - Accent1 7 3 6 3 2" xfId="14065"/>
    <cellStyle name="20% - Accent1 7 3 6 4" xfId="8379"/>
    <cellStyle name="20% - Accent1 7 3 6 4 2" xfId="15601"/>
    <cellStyle name="20% - Accent1 7 3 6 5" xfId="10447"/>
    <cellStyle name="20% - Accent1 7 3 7" xfId="3530"/>
    <cellStyle name="20% - Accent1 7 3 7 2" xfId="3769"/>
    <cellStyle name="20% - Accent1 7 3 7 2 2" xfId="11081"/>
    <cellStyle name="20% - Accent1 7 3 7 3" xfId="6794"/>
    <cellStyle name="20% - Accent1 7 3 7 3 2" xfId="14064"/>
    <cellStyle name="20% - Accent1 7 3 7 4" xfId="8378"/>
    <cellStyle name="20% - Accent1 7 3 7 4 2" xfId="15600"/>
    <cellStyle name="20% - Accent1 7 3 7 5" xfId="10906"/>
    <cellStyle name="20% - Accent1 7 3 8" xfId="3763"/>
    <cellStyle name="20% - Accent1 7 3 8 2" xfId="11075"/>
    <cellStyle name="20% - Accent1 7 3 9" xfId="6800"/>
    <cellStyle name="20% - Accent1 7 3 9 2" xfId="14070"/>
    <cellStyle name="20% - Accent1 7 4" xfId="866"/>
    <cellStyle name="20% - Accent1 7 4 2" xfId="3770"/>
    <cellStyle name="20% - Accent1 7 4 2 2" xfId="11082"/>
    <cellStyle name="20% - Accent1 7 4 3" xfId="6793"/>
    <cellStyle name="20% - Accent1 7 4 3 2" xfId="14063"/>
    <cellStyle name="20% - Accent1 7 4 4" xfId="8377"/>
    <cellStyle name="20% - Accent1 7 4 4 2" xfId="15599"/>
    <cellStyle name="20% - Accent1 7 4 5" xfId="9503"/>
    <cellStyle name="20% - Accent1 7 5" xfId="1308"/>
    <cellStyle name="20% - Accent1 7 5 2" xfId="3771"/>
    <cellStyle name="20% - Accent1 7 5 2 2" xfId="11083"/>
    <cellStyle name="20% - Accent1 7 5 3" xfId="6792"/>
    <cellStyle name="20% - Accent1 7 5 3 2" xfId="14062"/>
    <cellStyle name="20% - Accent1 7 5 4" xfId="8376"/>
    <cellStyle name="20% - Accent1 7 5 4 2" xfId="15598"/>
    <cellStyle name="20% - Accent1 7 5 5" xfId="9701"/>
    <cellStyle name="20% - Accent1 7 6" xfId="2517"/>
    <cellStyle name="20% - Accent1 7 6 2" xfId="3772"/>
    <cellStyle name="20% - Accent1 7 6 2 2" xfId="11084"/>
    <cellStyle name="20% - Accent1 7 6 3" xfId="6791"/>
    <cellStyle name="20% - Accent1 7 6 3 2" xfId="14061"/>
    <cellStyle name="20% - Accent1 7 6 4" xfId="8375"/>
    <cellStyle name="20% - Accent1 7 6 4 2" xfId="15597"/>
    <cellStyle name="20% - Accent1 7 6 5" xfId="10212"/>
    <cellStyle name="20% - Accent1 7 7" xfId="2835"/>
    <cellStyle name="20% - Accent1 7 7 2" xfId="3773"/>
    <cellStyle name="20% - Accent1 7 7 2 2" xfId="11085"/>
    <cellStyle name="20% - Accent1 7 7 3" xfId="6790"/>
    <cellStyle name="20% - Accent1 7 7 3 2" xfId="14060"/>
    <cellStyle name="20% - Accent1 7 7 4" xfId="8374"/>
    <cellStyle name="20% - Accent1 7 7 4 2" xfId="15596"/>
    <cellStyle name="20% - Accent1 7 7 5" xfId="10512"/>
    <cellStyle name="20% - Accent1 7 8" xfId="2985"/>
    <cellStyle name="20% - Accent1 7 8 2" xfId="3774"/>
    <cellStyle name="20% - Accent1 7 8 2 2" xfId="11086"/>
    <cellStyle name="20% - Accent1 7 8 3" xfId="6789"/>
    <cellStyle name="20% - Accent1 7 8 3 2" xfId="14059"/>
    <cellStyle name="20% - Accent1 7 8 4" xfId="8373"/>
    <cellStyle name="20% - Accent1 7 8 4 2" xfId="15595"/>
    <cellStyle name="20% - Accent1 7 8 5" xfId="10639"/>
    <cellStyle name="20% - Accent1 7 9" xfId="3393"/>
    <cellStyle name="20% - Accent1 7 9 2" xfId="3775"/>
    <cellStyle name="20% - Accent1 7 9 2 2" xfId="11087"/>
    <cellStyle name="20% - Accent1 7 9 3" xfId="6788"/>
    <cellStyle name="20% - Accent1 7 9 3 2" xfId="14058"/>
    <cellStyle name="20% - Accent1 7 9 4" xfId="8372"/>
    <cellStyle name="20% - Accent1 7 9 4 2" xfId="15594"/>
    <cellStyle name="20% - Accent1 7 9 5" xfId="10778"/>
    <cellStyle name="20% - Accent1 8" xfId="509"/>
    <cellStyle name="20% - Accent1 8 10" xfId="8371"/>
    <cellStyle name="20% - Accent1 8 10 2" xfId="15593"/>
    <cellStyle name="20% - Accent1 8 11" xfId="9261"/>
    <cellStyle name="20% - Accent1 8 2" xfId="885"/>
    <cellStyle name="20% - Accent1 8 2 2" xfId="3777"/>
    <cellStyle name="20% - Accent1 8 2 2 2" xfId="11089"/>
    <cellStyle name="20% - Accent1 8 2 3" xfId="6786"/>
    <cellStyle name="20% - Accent1 8 2 3 2" xfId="14056"/>
    <cellStyle name="20% - Accent1 8 2 4" xfId="8370"/>
    <cellStyle name="20% - Accent1 8 2 4 2" xfId="15592"/>
    <cellStyle name="20% - Accent1 8 2 5" xfId="9521"/>
    <cellStyle name="20% - Accent1 8 3" xfId="1327"/>
    <cellStyle name="20% - Accent1 8 3 2" xfId="3778"/>
    <cellStyle name="20% - Accent1 8 3 2 2" xfId="11090"/>
    <cellStyle name="20% - Accent1 8 3 3" xfId="6785"/>
    <cellStyle name="20% - Accent1 8 3 3 2" xfId="14055"/>
    <cellStyle name="20% - Accent1 8 3 4" xfId="8369"/>
    <cellStyle name="20% - Accent1 8 3 4 2" xfId="15591"/>
    <cellStyle name="20% - Accent1 8 3 5" xfId="9717"/>
    <cellStyle name="20% - Accent1 8 4" xfId="2539"/>
    <cellStyle name="20% - Accent1 8 4 2" xfId="3779"/>
    <cellStyle name="20% - Accent1 8 4 2 2" xfId="11091"/>
    <cellStyle name="20% - Accent1 8 4 3" xfId="6784"/>
    <cellStyle name="20% - Accent1 8 4 3 2" xfId="14054"/>
    <cellStyle name="20% - Accent1 8 4 4" xfId="8368"/>
    <cellStyle name="20% - Accent1 8 4 4 2" xfId="15590"/>
    <cellStyle name="20% - Accent1 8 4 5" xfId="10234"/>
    <cellStyle name="20% - Accent1 8 5" xfId="2291"/>
    <cellStyle name="20% - Accent1 8 5 2" xfId="3780"/>
    <cellStyle name="20% - Accent1 8 5 2 2" xfId="11092"/>
    <cellStyle name="20% - Accent1 8 5 3" xfId="6783"/>
    <cellStyle name="20% - Accent1 8 5 3 2" xfId="14053"/>
    <cellStyle name="20% - Accent1 8 5 4" xfId="8367"/>
    <cellStyle name="20% - Accent1 8 5 4 2" xfId="15589"/>
    <cellStyle name="20% - Accent1 8 5 5" xfId="10011"/>
    <cellStyle name="20% - Accent1 8 6" xfId="2484"/>
    <cellStyle name="20% - Accent1 8 6 2" xfId="3781"/>
    <cellStyle name="20% - Accent1 8 6 2 2" xfId="11093"/>
    <cellStyle name="20% - Accent1 8 6 3" xfId="6782"/>
    <cellStyle name="20% - Accent1 8 6 3 2" xfId="14052"/>
    <cellStyle name="20% - Accent1 8 6 4" xfId="8366"/>
    <cellStyle name="20% - Accent1 8 6 4 2" xfId="15588"/>
    <cellStyle name="20% - Accent1 8 6 5" xfId="10182"/>
    <cellStyle name="20% - Accent1 8 7" xfId="3412"/>
    <cellStyle name="20% - Accent1 8 7 2" xfId="3782"/>
    <cellStyle name="20% - Accent1 8 7 2 2" xfId="11094"/>
    <cellStyle name="20% - Accent1 8 7 3" xfId="6781"/>
    <cellStyle name="20% - Accent1 8 7 3 2" xfId="14051"/>
    <cellStyle name="20% - Accent1 8 7 4" xfId="8365"/>
    <cellStyle name="20% - Accent1 8 7 4 2" xfId="15587"/>
    <cellStyle name="20% - Accent1 8 7 5" xfId="10794"/>
    <cellStyle name="20% - Accent1 8 8" xfId="3776"/>
    <cellStyle name="20% - Accent1 8 8 2" xfId="11088"/>
    <cellStyle name="20% - Accent1 8 9" xfId="6787"/>
    <cellStyle name="20% - Accent1 8 9 2" xfId="14057"/>
    <cellStyle name="20% - Accent1 9" xfId="554"/>
    <cellStyle name="20% - Accent1 9 10" xfId="8364"/>
    <cellStyle name="20% - Accent1 9 10 2" xfId="15586"/>
    <cellStyle name="20% - Accent1 9 11" xfId="9298"/>
    <cellStyle name="20% - Accent1 9 2" xfId="927"/>
    <cellStyle name="20% - Accent1 9 2 2" xfId="3784"/>
    <cellStyle name="20% - Accent1 9 2 2 2" xfId="11096"/>
    <cellStyle name="20% - Accent1 9 2 3" xfId="6779"/>
    <cellStyle name="20% - Accent1 9 2 3 2" xfId="14049"/>
    <cellStyle name="20% - Accent1 9 2 4" xfId="8363"/>
    <cellStyle name="20% - Accent1 9 2 4 2" xfId="15585"/>
    <cellStyle name="20% - Accent1 9 2 5" xfId="9560"/>
    <cellStyle name="20% - Accent1 9 3" xfId="1370"/>
    <cellStyle name="20% - Accent1 9 3 2" xfId="3785"/>
    <cellStyle name="20% - Accent1 9 3 2 2" xfId="11097"/>
    <cellStyle name="20% - Accent1 9 3 3" xfId="6778"/>
    <cellStyle name="20% - Accent1 9 3 3 2" xfId="14048"/>
    <cellStyle name="20% - Accent1 9 3 4" xfId="8362"/>
    <cellStyle name="20% - Accent1 9 3 4 2" xfId="15584"/>
    <cellStyle name="20% - Accent1 9 3 5" xfId="9754"/>
    <cellStyle name="20% - Accent1 9 4" xfId="2584"/>
    <cellStyle name="20% - Accent1 9 4 2" xfId="3786"/>
    <cellStyle name="20% - Accent1 9 4 2 2" xfId="11098"/>
    <cellStyle name="20% - Accent1 9 4 3" xfId="6777"/>
    <cellStyle name="20% - Accent1 9 4 3 2" xfId="14047"/>
    <cellStyle name="20% - Accent1 9 4 4" xfId="8361"/>
    <cellStyle name="20% - Accent1 9 4 4 2" xfId="15583"/>
    <cellStyle name="20% - Accent1 9 4 5" xfId="10279"/>
    <cellStyle name="20% - Accent1 9 5" xfId="2492"/>
    <cellStyle name="20% - Accent1 9 5 2" xfId="3787"/>
    <cellStyle name="20% - Accent1 9 5 2 2" xfId="11099"/>
    <cellStyle name="20% - Accent1 9 5 3" xfId="6776"/>
    <cellStyle name="20% - Accent1 9 5 3 2" xfId="14046"/>
    <cellStyle name="20% - Accent1 9 5 4" xfId="8360"/>
    <cellStyle name="20% - Accent1 9 5 4 2" xfId="15582"/>
    <cellStyle name="20% - Accent1 9 5 5" xfId="10190"/>
    <cellStyle name="20% - Accent1 9 6" xfId="2777"/>
    <cellStyle name="20% - Accent1 9 6 2" xfId="3788"/>
    <cellStyle name="20% - Accent1 9 6 2 2" xfId="11100"/>
    <cellStyle name="20% - Accent1 9 6 3" xfId="6775"/>
    <cellStyle name="20% - Accent1 9 6 3 2" xfId="14045"/>
    <cellStyle name="20% - Accent1 9 6 4" xfId="8359"/>
    <cellStyle name="20% - Accent1 9 6 4 2" xfId="15581"/>
    <cellStyle name="20% - Accent1 9 6 5" xfId="10458"/>
    <cellStyle name="20% - Accent1 9 7" xfId="3452"/>
    <cellStyle name="20% - Accent1 9 7 2" xfId="3789"/>
    <cellStyle name="20% - Accent1 9 7 2 2" xfId="11101"/>
    <cellStyle name="20% - Accent1 9 7 3" xfId="6774"/>
    <cellStyle name="20% - Accent1 9 7 3 2" xfId="14044"/>
    <cellStyle name="20% - Accent1 9 7 4" xfId="8358"/>
    <cellStyle name="20% - Accent1 9 7 4 2" xfId="15580"/>
    <cellStyle name="20% - Accent1 9 7 5" xfId="10831"/>
    <cellStyle name="20% - Accent1 9 8" xfId="3783"/>
    <cellStyle name="20% - Accent1 9 8 2" xfId="11095"/>
    <cellStyle name="20% - Accent1 9 9" xfId="6780"/>
    <cellStyle name="20% - Accent1 9 9 2" xfId="14050"/>
    <cellStyle name="20% - Accent2" xfId="14" builtinId="34" customBuiltin="1"/>
    <cellStyle name="20% - Accent2 10" xfId="655"/>
    <cellStyle name="20% - Accent2 10 10" xfId="8356"/>
    <cellStyle name="20% - Accent2 10 10 2" xfId="15578"/>
    <cellStyle name="20% - Accent2 10 11" xfId="9395"/>
    <cellStyle name="20% - Accent2 10 2" xfId="1025"/>
    <cellStyle name="20% - Accent2 10 2 2" xfId="3792"/>
    <cellStyle name="20% - Accent2 10 2 2 2" xfId="11104"/>
    <cellStyle name="20% - Accent2 10 2 3" xfId="6767"/>
    <cellStyle name="20% - Accent2 10 2 3 2" xfId="14037"/>
    <cellStyle name="20% - Accent2 10 2 4" xfId="8355"/>
    <cellStyle name="20% - Accent2 10 2 4 2" xfId="15577"/>
    <cellStyle name="20% - Accent2 10 2 5" xfId="9654"/>
    <cellStyle name="20% - Accent2 10 3" xfId="1473"/>
    <cellStyle name="20% - Accent2 10 3 2" xfId="3793"/>
    <cellStyle name="20% - Accent2 10 3 2 2" xfId="11105"/>
    <cellStyle name="20% - Accent2 10 3 3" xfId="6766"/>
    <cellStyle name="20% - Accent2 10 3 3 2" xfId="14036"/>
    <cellStyle name="20% - Accent2 10 3 4" xfId="8350"/>
    <cellStyle name="20% - Accent2 10 3 4 2" xfId="15572"/>
    <cellStyle name="20% - Accent2 10 3 5" xfId="9855"/>
    <cellStyle name="20% - Accent2 10 4" xfId="2689"/>
    <cellStyle name="20% - Accent2 10 4 2" xfId="3794"/>
    <cellStyle name="20% - Accent2 10 4 2 2" xfId="11106"/>
    <cellStyle name="20% - Accent2 10 4 3" xfId="6765"/>
    <cellStyle name="20% - Accent2 10 4 3 2" xfId="14035"/>
    <cellStyle name="20% - Accent2 10 4 4" xfId="8349"/>
    <cellStyle name="20% - Accent2 10 4 4 2" xfId="15571"/>
    <cellStyle name="20% - Accent2 10 4 5" xfId="10382"/>
    <cellStyle name="20% - Accent2 10 5" xfId="2912"/>
    <cellStyle name="20% - Accent2 10 5 2" xfId="3795"/>
    <cellStyle name="20% - Accent2 10 5 2 2" xfId="11107"/>
    <cellStyle name="20% - Accent2 10 5 3" xfId="6764"/>
    <cellStyle name="20% - Accent2 10 5 3 2" xfId="14034"/>
    <cellStyle name="20% - Accent2 10 5 4" xfId="8348"/>
    <cellStyle name="20% - Accent2 10 5 4 2" xfId="15570"/>
    <cellStyle name="20% - Accent2 10 5 5" xfId="10580"/>
    <cellStyle name="20% - Accent2 10 6" xfId="3026"/>
    <cellStyle name="20% - Accent2 10 6 2" xfId="3796"/>
    <cellStyle name="20% - Accent2 10 6 2 2" xfId="11108"/>
    <cellStyle name="20% - Accent2 10 6 3" xfId="6763"/>
    <cellStyle name="20% - Accent2 10 6 3 2" xfId="14033"/>
    <cellStyle name="20% - Accent2 10 6 4" xfId="8347"/>
    <cellStyle name="20% - Accent2 10 6 4 2" xfId="15569"/>
    <cellStyle name="20% - Accent2 10 6 5" xfId="10672"/>
    <cellStyle name="20% - Accent2 10 7" xfId="3556"/>
    <cellStyle name="20% - Accent2 10 7 2" xfId="3797"/>
    <cellStyle name="20% - Accent2 10 7 2 2" xfId="11109"/>
    <cellStyle name="20% - Accent2 10 7 3" xfId="6762"/>
    <cellStyle name="20% - Accent2 10 7 3 2" xfId="14032"/>
    <cellStyle name="20% - Accent2 10 7 4" xfId="8346"/>
    <cellStyle name="20% - Accent2 10 7 4 2" xfId="15568"/>
    <cellStyle name="20% - Accent2 10 7 5" xfId="10932"/>
    <cellStyle name="20% - Accent2 10 8" xfId="3791"/>
    <cellStyle name="20% - Accent2 10 8 2" xfId="11103"/>
    <cellStyle name="20% - Accent2 10 9" xfId="6768"/>
    <cellStyle name="20% - Accent2 10 9 2" xfId="14038"/>
    <cellStyle name="20% - Accent2 11" xfId="666"/>
    <cellStyle name="20% - Accent2 11 10" xfId="8345"/>
    <cellStyle name="20% - Accent2 11 10 2" xfId="15567"/>
    <cellStyle name="20% - Accent2 11 11" xfId="9406"/>
    <cellStyle name="20% - Accent2 11 2" xfId="1036"/>
    <cellStyle name="20% - Accent2 11 2 2" xfId="3799"/>
    <cellStyle name="20% - Accent2 11 2 2 2" xfId="11111"/>
    <cellStyle name="20% - Accent2 11 2 3" xfId="6760"/>
    <cellStyle name="20% - Accent2 11 2 3 2" xfId="14030"/>
    <cellStyle name="20% - Accent2 11 2 4" xfId="8344"/>
    <cellStyle name="20% - Accent2 11 2 4 2" xfId="15566"/>
    <cellStyle name="20% - Accent2 11 2 5" xfId="9665"/>
    <cellStyle name="20% - Accent2 11 3" xfId="1484"/>
    <cellStyle name="20% - Accent2 11 3 2" xfId="3800"/>
    <cellStyle name="20% - Accent2 11 3 2 2" xfId="11112"/>
    <cellStyle name="20% - Accent2 11 3 3" xfId="6759"/>
    <cellStyle name="20% - Accent2 11 3 3 2" xfId="14029"/>
    <cellStyle name="20% - Accent2 11 3 4" xfId="8343"/>
    <cellStyle name="20% - Accent2 11 3 4 2" xfId="15565"/>
    <cellStyle name="20% - Accent2 11 3 5" xfId="9866"/>
    <cellStyle name="20% - Accent2 11 4" xfId="2700"/>
    <cellStyle name="20% - Accent2 11 4 2" xfId="3801"/>
    <cellStyle name="20% - Accent2 11 4 2 2" xfId="11113"/>
    <cellStyle name="20% - Accent2 11 4 3" xfId="6758"/>
    <cellStyle name="20% - Accent2 11 4 3 2" xfId="14028"/>
    <cellStyle name="20% - Accent2 11 4 4" xfId="8342"/>
    <cellStyle name="20% - Accent2 11 4 4 2" xfId="15564"/>
    <cellStyle name="20% - Accent2 11 4 5" xfId="10393"/>
    <cellStyle name="20% - Accent2 11 5" xfId="2923"/>
    <cellStyle name="20% - Accent2 11 5 2" xfId="3802"/>
    <cellStyle name="20% - Accent2 11 5 2 2" xfId="11114"/>
    <cellStyle name="20% - Accent2 11 5 3" xfId="6757"/>
    <cellStyle name="20% - Accent2 11 5 3 2" xfId="14027"/>
    <cellStyle name="20% - Accent2 11 5 4" xfId="8341"/>
    <cellStyle name="20% - Accent2 11 5 4 2" xfId="15563"/>
    <cellStyle name="20% - Accent2 11 5 5" xfId="10591"/>
    <cellStyle name="20% - Accent2 11 6" xfId="3037"/>
    <cellStyle name="20% - Accent2 11 6 2" xfId="3803"/>
    <cellStyle name="20% - Accent2 11 6 2 2" xfId="11115"/>
    <cellStyle name="20% - Accent2 11 6 3" xfId="6756"/>
    <cellStyle name="20% - Accent2 11 6 3 2" xfId="14026"/>
    <cellStyle name="20% - Accent2 11 6 4" xfId="8340"/>
    <cellStyle name="20% - Accent2 11 6 4 2" xfId="15562"/>
    <cellStyle name="20% - Accent2 11 6 5" xfId="10683"/>
    <cellStyle name="20% - Accent2 11 7" xfId="3567"/>
    <cellStyle name="20% - Accent2 11 7 2" xfId="3804"/>
    <cellStyle name="20% - Accent2 11 7 2 2" xfId="11116"/>
    <cellStyle name="20% - Accent2 11 7 3" xfId="6755"/>
    <cellStyle name="20% - Accent2 11 7 3 2" xfId="14025"/>
    <cellStyle name="20% - Accent2 11 7 4" xfId="8338"/>
    <cellStyle name="20% - Accent2 11 7 4 2" xfId="15561"/>
    <cellStyle name="20% - Accent2 11 7 5" xfId="10943"/>
    <cellStyle name="20% - Accent2 11 8" xfId="3798"/>
    <cellStyle name="20% - Accent2 11 8 2" xfId="11110"/>
    <cellStyle name="20% - Accent2 11 9" xfId="6761"/>
    <cellStyle name="20% - Accent2 11 9 2" xfId="14031"/>
    <cellStyle name="20% - Accent2 12" xfId="676"/>
    <cellStyle name="20% - Accent2 12 10" xfId="8337"/>
    <cellStyle name="20% - Accent2 12 10 2" xfId="15560"/>
    <cellStyle name="20% - Accent2 12 11" xfId="9416"/>
    <cellStyle name="20% - Accent2 12 2" xfId="1046"/>
    <cellStyle name="20% - Accent2 12 2 2" xfId="3806"/>
    <cellStyle name="20% - Accent2 12 2 2 2" xfId="11118"/>
    <cellStyle name="20% - Accent2 12 2 3" xfId="6753"/>
    <cellStyle name="20% - Accent2 12 2 3 2" xfId="14023"/>
    <cellStyle name="20% - Accent2 12 2 4" xfId="8336"/>
    <cellStyle name="20% - Accent2 12 2 4 2" xfId="15559"/>
    <cellStyle name="20% - Accent2 12 2 5" xfId="9675"/>
    <cellStyle name="20% - Accent2 12 3" xfId="1494"/>
    <cellStyle name="20% - Accent2 12 3 2" xfId="3807"/>
    <cellStyle name="20% - Accent2 12 3 2 2" xfId="11119"/>
    <cellStyle name="20% - Accent2 12 3 3" xfId="6752"/>
    <cellStyle name="20% - Accent2 12 3 3 2" xfId="14022"/>
    <cellStyle name="20% - Accent2 12 3 4" xfId="8335"/>
    <cellStyle name="20% - Accent2 12 3 4 2" xfId="15558"/>
    <cellStyle name="20% - Accent2 12 3 5" xfId="9876"/>
    <cellStyle name="20% - Accent2 12 4" xfId="2710"/>
    <cellStyle name="20% - Accent2 12 4 2" xfId="3808"/>
    <cellStyle name="20% - Accent2 12 4 2 2" xfId="11120"/>
    <cellStyle name="20% - Accent2 12 4 3" xfId="6751"/>
    <cellStyle name="20% - Accent2 12 4 3 2" xfId="14021"/>
    <cellStyle name="20% - Accent2 12 4 4" xfId="8334"/>
    <cellStyle name="20% - Accent2 12 4 4 2" xfId="15557"/>
    <cellStyle name="20% - Accent2 12 4 5" xfId="10403"/>
    <cellStyle name="20% - Accent2 12 5" xfId="2933"/>
    <cellStyle name="20% - Accent2 12 5 2" xfId="3809"/>
    <cellStyle name="20% - Accent2 12 5 2 2" xfId="11121"/>
    <cellStyle name="20% - Accent2 12 5 3" xfId="6750"/>
    <cellStyle name="20% - Accent2 12 5 3 2" xfId="14020"/>
    <cellStyle name="20% - Accent2 12 5 4" xfId="8333"/>
    <cellStyle name="20% - Accent2 12 5 4 2" xfId="15556"/>
    <cellStyle name="20% - Accent2 12 5 5" xfId="10601"/>
    <cellStyle name="20% - Accent2 12 6" xfId="3047"/>
    <cellStyle name="20% - Accent2 12 6 2" xfId="3810"/>
    <cellStyle name="20% - Accent2 12 6 2 2" xfId="11122"/>
    <cellStyle name="20% - Accent2 12 6 3" xfId="6749"/>
    <cellStyle name="20% - Accent2 12 6 3 2" xfId="14019"/>
    <cellStyle name="20% - Accent2 12 6 4" xfId="8332"/>
    <cellStyle name="20% - Accent2 12 6 4 2" xfId="15555"/>
    <cellStyle name="20% - Accent2 12 6 5" xfId="10693"/>
    <cellStyle name="20% - Accent2 12 7" xfId="3577"/>
    <cellStyle name="20% - Accent2 12 7 2" xfId="3811"/>
    <cellStyle name="20% - Accent2 12 7 2 2" xfId="11123"/>
    <cellStyle name="20% - Accent2 12 7 3" xfId="6748"/>
    <cellStyle name="20% - Accent2 12 7 3 2" xfId="14018"/>
    <cellStyle name="20% - Accent2 12 7 4" xfId="8331"/>
    <cellStyle name="20% - Accent2 12 7 4 2" xfId="15554"/>
    <cellStyle name="20% - Accent2 12 7 5" xfId="10953"/>
    <cellStyle name="20% - Accent2 12 8" xfId="3805"/>
    <cellStyle name="20% - Accent2 12 8 2" xfId="11117"/>
    <cellStyle name="20% - Accent2 12 9" xfId="6754"/>
    <cellStyle name="20% - Accent2 12 9 2" xfId="14024"/>
    <cellStyle name="20% - Accent2 13" xfId="695"/>
    <cellStyle name="20% - Accent2 13 2" xfId="3812"/>
    <cellStyle name="20% - Accent2 13 2 2" xfId="11124"/>
    <cellStyle name="20% - Accent2 13 3" xfId="6747"/>
    <cellStyle name="20% - Accent2 13 3 2" xfId="14017"/>
    <cellStyle name="20% - Accent2 13 4" xfId="8330"/>
    <cellStyle name="20% - Accent2 13 4 2" xfId="15553"/>
    <cellStyle name="20% - Accent2 13 5" xfId="9432"/>
    <cellStyle name="20% - Accent2 14" xfId="919"/>
    <cellStyle name="20% - Accent2 14 2" xfId="3813"/>
    <cellStyle name="20% - Accent2 14 2 2" xfId="11125"/>
    <cellStyle name="20% - Accent2 14 3" xfId="6746"/>
    <cellStyle name="20% - Accent2 14 3 2" xfId="14016"/>
    <cellStyle name="20% - Accent2 14 4" xfId="8329"/>
    <cellStyle name="20% - Accent2 14 4 2" xfId="15552"/>
    <cellStyle name="20% - Accent2 14 5" xfId="9552"/>
    <cellStyle name="20% - Accent2 15" xfId="847"/>
    <cellStyle name="20% - Accent2 16" xfId="1562"/>
    <cellStyle name="20% - Accent2 17" xfId="736"/>
    <cellStyle name="20% - Accent2 18" xfId="822"/>
    <cellStyle name="20% - Accent2 19" xfId="804"/>
    <cellStyle name="20% - Accent2 2" xfId="306"/>
    <cellStyle name="20% - Accent2 2 2" xfId="1676"/>
    <cellStyle name="20% - Accent2 2 3" xfId="1677"/>
    <cellStyle name="20% - Accent2 20" xfId="1611"/>
    <cellStyle name="20% - Accent2 21" xfId="1675"/>
    <cellStyle name="20% - Accent2 21 2" xfId="3823"/>
    <cellStyle name="20% - Accent2 21 2 2" xfId="11135"/>
    <cellStyle name="20% - Accent2 21 3" xfId="6745"/>
    <cellStyle name="20% - Accent2 21 3 2" xfId="14015"/>
    <cellStyle name="20% - Accent2 21 4" xfId="8328"/>
    <cellStyle name="20% - Accent2 21 4 2" xfId="15551"/>
    <cellStyle name="20% - Accent2 21 5" xfId="9888"/>
    <cellStyle name="20% - Accent2 22" xfId="2028"/>
    <cellStyle name="20% - Accent2 22 2" xfId="3824"/>
    <cellStyle name="20% - Accent2 22 2 2" xfId="11136"/>
    <cellStyle name="20% - Accent2 22 3" xfId="6744"/>
    <cellStyle name="20% - Accent2 22 3 2" xfId="14014"/>
    <cellStyle name="20% - Accent2 22 4" xfId="8327"/>
    <cellStyle name="20% - Accent2 22 4 2" xfId="15550"/>
    <cellStyle name="20% - Accent2 22 5" xfId="9945"/>
    <cellStyle name="20% - Accent2 23" xfId="2181"/>
    <cellStyle name="20% - Accent2 23 2" xfId="3825"/>
    <cellStyle name="20% - Accent2 23 2 2" xfId="11137"/>
    <cellStyle name="20% - Accent2 23 3" xfId="6743"/>
    <cellStyle name="20% - Accent2 23 3 2" xfId="14013"/>
    <cellStyle name="20% - Accent2 23 4" xfId="8326"/>
    <cellStyle name="20% - Accent2 23 4 2" xfId="15549"/>
    <cellStyle name="20% - Accent2 23 5" xfId="9974"/>
    <cellStyle name="20% - Accent2 24" xfId="2246"/>
    <cellStyle name="20% - Accent2 24 2" xfId="3826"/>
    <cellStyle name="20% - Accent2 24 2 2" xfId="11138"/>
    <cellStyle name="20% - Accent2 24 3" xfId="6742"/>
    <cellStyle name="20% - Accent2 24 3 2" xfId="14012"/>
    <cellStyle name="20% - Accent2 24 4" xfId="8325"/>
    <cellStyle name="20% - Accent2 24 4 2" xfId="15548"/>
    <cellStyle name="20% - Accent2 24 5" xfId="9994"/>
    <cellStyle name="20% - Accent2 25" xfId="2301"/>
    <cellStyle name="20% - Accent2 25 2" xfId="3827"/>
    <cellStyle name="20% - Accent2 25 2 2" xfId="11139"/>
    <cellStyle name="20% - Accent2 25 3" xfId="6741"/>
    <cellStyle name="20% - Accent2 25 3 2" xfId="14011"/>
    <cellStyle name="20% - Accent2 25 4" xfId="8324"/>
    <cellStyle name="20% - Accent2 25 4 2" xfId="15547"/>
    <cellStyle name="20% - Accent2 25 5" xfId="10021"/>
    <cellStyle name="20% - Accent2 26" xfId="2503"/>
    <cellStyle name="20% - Accent2 26 2" xfId="3828"/>
    <cellStyle name="20% - Accent2 26 2 2" xfId="11140"/>
    <cellStyle name="20% - Accent2 26 3" xfId="6740"/>
    <cellStyle name="20% - Accent2 26 3 2" xfId="14010"/>
    <cellStyle name="20% - Accent2 26 4" xfId="8323"/>
    <cellStyle name="20% - Accent2 26 4 2" xfId="15546"/>
    <cellStyle name="20% - Accent2 26 5" xfId="10200"/>
    <cellStyle name="20% - Accent2 27" xfId="2772"/>
    <cellStyle name="20% - Accent2 27 2" xfId="3829"/>
    <cellStyle name="20% - Accent2 27 2 2" xfId="11141"/>
    <cellStyle name="20% - Accent2 27 3" xfId="6739"/>
    <cellStyle name="20% - Accent2 27 3 2" xfId="14009"/>
    <cellStyle name="20% - Accent2 27 4" xfId="8322"/>
    <cellStyle name="20% - Accent2 27 4 2" xfId="15545"/>
    <cellStyle name="20% - Accent2 27 5" xfId="10454"/>
    <cellStyle name="20% - Accent2 28" xfId="3315"/>
    <cellStyle name="20% - Accent2 28 2" xfId="3830"/>
    <cellStyle name="20% - Accent2 28 2 2" xfId="11142"/>
    <cellStyle name="20% - Accent2 28 3" xfId="6738"/>
    <cellStyle name="20% - Accent2 28 3 2" xfId="14008"/>
    <cellStyle name="20% - Accent2 28 4" xfId="8321"/>
    <cellStyle name="20% - Accent2 28 4 2" xfId="15544"/>
    <cellStyle name="20% - Accent2 28 5" xfId="10733"/>
    <cellStyle name="20% - Accent2 29" xfId="3790"/>
    <cellStyle name="20% - Accent2 29 2" xfId="11102"/>
    <cellStyle name="20% - Accent2 3" xfId="307"/>
    <cellStyle name="20% - Accent2 3 2" xfId="1678"/>
    <cellStyle name="20% - Accent2 3 3" xfId="1679"/>
    <cellStyle name="20% - Accent2 30" xfId="6773"/>
    <cellStyle name="20% - Accent2 30 2" xfId="14043"/>
    <cellStyle name="20% - Accent2 31" xfId="8357"/>
    <cellStyle name="20% - Accent2 31 2" xfId="15579"/>
    <cellStyle name="20% - Accent2 32" xfId="9164"/>
    <cellStyle name="20% - Accent2 4" xfId="402"/>
    <cellStyle name="20% - Accent2 4 10" xfId="2420"/>
    <cellStyle name="20% - Accent2 4 10 2" xfId="3835"/>
    <cellStyle name="20% - Accent2 4 10 2 2" xfId="11147"/>
    <cellStyle name="20% - Accent2 4 10 3" xfId="6736"/>
    <cellStyle name="20% - Accent2 4 10 3 2" xfId="14006"/>
    <cellStyle name="20% - Accent2 4 10 4" xfId="8319"/>
    <cellStyle name="20% - Accent2 4 10 4 2" xfId="15542"/>
    <cellStyle name="20% - Accent2 4 10 5" xfId="10128"/>
    <cellStyle name="20% - Accent2 4 11" xfId="2414"/>
    <cellStyle name="20% - Accent2 4 11 2" xfId="3836"/>
    <cellStyle name="20% - Accent2 4 11 2 2" xfId="11148"/>
    <cellStyle name="20% - Accent2 4 11 3" xfId="6715"/>
    <cellStyle name="20% - Accent2 4 11 3 2" xfId="13989"/>
    <cellStyle name="20% - Accent2 4 11 4" xfId="8318"/>
    <cellStyle name="20% - Accent2 4 11 4 2" xfId="15541"/>
    <cellStyle name="20% - Accent2 4 11 5" xfId="10124"/>
    <cellStyle name="20% - Accent2 4 12" xfId="2847"/>
    <cellStyle name="20% - Accent2 4 12 2" xfId="3837"/>
    <cellStyle name="20% - Accent2 4 12 2 2" xfId="11149"/>
    <cellStyle name="20% - Accent2 4 12 3" xfId="6714"/>
    <cellStyle name="20% - Accent2 4 12 3 2" xfId="13988"/>
    <cellStyle name="20% - Accent2 4 12 4" xfId="8297"/>
    <cellStyle name="20% - Accent2 4 12 4 2" xfId="15524"/>
    <cellStyle name="20% - Accent2 4 12 5" xfId="10521"/>
    <cellStyle name="20% - Accent2 4 13" xfId="3353"/>
    <cellStyle name="20% - Accent2 4 13 2" xfId="3838"/>
    <cellStyle name="20% - Accent2 4 13 2 2" xfId="11150"/>
    <cellStyle name="20% - Accent2 4 13 3" xfId="6713"/>
    <cellStyle name="20% - Accent2 4 13 3 2" xfId="13987"/>
    <cellStyle name="20% - Accent2 4 13 4" xfId="8296"/>
    <cellStyle name="20% - Accent2 4 13 4 2" xfId="15523"/>
    <cellStyle name="20% - Accent2 4 13 5" xfId="10747"/>
    <cellStyle name="20% - Accent2 4 14" xfId="3834"/>
    <cellStyle name="20% - Accent2 4 14 2" xfId="11146"/>
    <cellStyle name="20% - Accent2 4 15" xfId="6737"/>
    <cellStyle name="20% - Accent2 4 15 2" xfId="14007"/>
    <cellStyle name="20% - Accent2 4 16" xfId="8320"/>
    <cellStyle name="20% - Accent2 4 16 2" xfId="15543"/>
    <cellStyle name="20% - Accent2 4 17" xfId="9215"/>
    <cellStyle name="20% - Accent2 4 2" xfId="557"/>
    <cellStyle name="20% - Accent2 4 2 10" xfId="2803"/>
    <cellStyle name="20% - Accent2 4 2 10 2" xfId="3840"/>
    <cellStyle name="20% - Accent2 4 2 10 2 2" xfId="11152"/>
    <cellStyle name="20% - Accent2 4 2 10 3" xfId="6711"/>
    <cellStyle name="20% - Accent2 4 2 10 3 2" xfId="13985"/>
    <cellStyle name="20% - Accent2 4 2 10 4" xfId="8294"/>
    <cellStyle name="20% - Accent2 4 2 10 4 2" xfId="15521"/>
    <cellStyle name="20% - Accent2 4 2 10 5" xfId="10483"/>
    <cellStyle name="20% - Accent2 4 2 11" xfId="3455"/>
    <cellStyle name="20% - Accent2 4 2 11 2" xfId="3841"/>
    <cellStyle name="20% - Accent2 4 2 11 2 2" xfId="11153"/>
    <cellStyle name="20% - Accent2 4 2 11 3" xfId="6710"/>
    <cellStyle name="20% - Accent2 4 2 11 3 2" xfId="13984"/>
    <cellStyle name="20% - Accent2 4 2 11 4" xfId="8293"/>
    <cellStyle name="20% - Accent2 4 2 11 4 2" xfId="15520"/>
    <cellStyle name="20% - Accent2 4 2 11 5" xfId="10833"/>
    <cellStyle name="20% - Accent2 4 2 12" xfId="3839"/>
    <cellStyle name="20% - Accent2 4 2 12 2" xfId="11151"/>
    <cellStyle name="20% - Accent2 4 2 13" xfId="6712"/>
    <cellStyle name="20% - Accent2 4 2 13 2" xfId="13986"/>
    <cellStyle name="20% - Accent2 4 2 14" xfId="8295"/>
    <cellStyle name="20% - Accent2 4 2 14 2" xfId="15522"/>
    <cellStyle name="20% - Accent2 4 2 15" xfId="9300"/>
    <cellStyle name="20% - Accent2 4 2 2" xfId="930"/>
    <cellStyle name="20% - Accent2 4 2 2 2" xfId="3842"/>
    <cellStyle name="20% - Accent2 4 2 2 2 2" xfId="11154"/>
    <cellStyle name="20% - Accent2 4 2 2 3" xfId="6709"/>
    <cellStyle name="20% - Accent2 4 2 2 3 2" xfId="13983"/>
    <cellStyle name="20% - Accent2 4 2 2 4" xfId="8292"/>
    <cellStyle name="20% - Accent2 4 2 2 4 2" xfId="15519"/>
    <cellStyle name="20% - Accent2 4 2 2 5" xfId="9562"/>
    <cellStyle name="20% - Accent2 4 2 3" xfId="1373"/>
    <cellStyle name="20% - Accent2 4 2 3 2" xfId="3843"/>
    <cellStyle name="20% - Accent2 4 2 3 2 2" xfId="11155"/>
    <cellStyle name="20% - Accent2 4 2 3 3" xfId="6708"/>
    <cellStyle name="20% - Accent2 4 2 3 3 2" xfId="13982"/>
    <cellStyle name="20% - Accent2 4 2 3 4" xfId="8291"/>
    <cellStyle name="20% - Accent2 4 2 3 4 2" xfId="15518"/>
    <cellStyle name="20% - Accent2 4 2 3 5" xfId="9756"/>
    <cellStyle name="20% - Accent2 4 2 4" xfId="1681"/>
    <cellStyle name="20% - Accent2 4 2 4 2" xfId="3844"/>
    <cellStyle name="20% - Accent2 4 2 4 2 2" xfId="11156"/>
    <cellStyle name="20% - Accent2 4 2 4 3" xfId="6707"/>
    <cellStyle name="20% - Accent2 4 2 4 3 2" xfId="13981"/>
    <cellStyle name="20% - Accent2 4 2 4 4" xfId="8290"/>
    <cellStyle name="20% - Accent2 4 2 4 4 2" xfId="15517"/>
    <cellStyle name="20% - Accent2 4 2 4 5" xfId="9889"/>
    <cellStyle name="20% - Accent2 4 2 5" xfId="1997"/>
    <cellStyle name="20% - Accent2 4 2 5 2" xfId="3845"/>
    <cellStyle name="20% - Accent2 4 2 5 2 2" xfId="11157"/>
    <cellStyle name="20% - Accent2 4 2 5 3" xfId="6706"/>
    <cellStyle name="20% - Accent2 4 2 5 3 2" xfId="13980"/>
    <cellStyle name="20% - Accent2 4 2 5 4" xfId="8289"/>
    <cellStyle name="20% - Accent2 4 2 5 4 2" xfId="15516"/>
    <cellStyle name="20% - Accent2 4 2 5 5" xfId="9937"/>
    <cellStyle name="20% - Accent2 4 2 6" xfId="2178"/>
    <cellStyle name="20% - Accent2 4 2 6 2" xfId="3846"/>
    <cellStyle name="20% - Accent2 4 2 6 2 2" xfId="11158"/>
    <cellStyle name="20% - Accent2 4 2 6 3" xfId="6704"/>
    <cellStyle name="20% - Accent2 4 2 6 3 2" xfId="13979"/>
    <cellStyle name="20% - Accent2 4 2 6 4" xfId="8288"/>
    <cellStyle name="20% - Accent2 4 2 6 4 2" xfId="15515"/>
    <cellStyle name="20% - Accent2 4 2 6 5" xfId="9973"/>
    <cellStyle name="20% - Accent2 4 2 7" xfId="2243"/>
    <cellStyle name="20% - Accent2 4 2 7 2" xfId="3847"/>
    <cellStyle name="20% - Accent2 4 2 7 2 2" xfId="11159"/>
    <cellStyle name="20% - Accent2 4 2 7 3" xfId="6703"/>
    <cellStyle name="20% - Accent2 4 2 7 3 2" xfId="13978"/>
    <cellStyle name="20% - Accent2 4 2 7 4" xfId="8286"/>
    <cellStyle name="20% - Accent2 4 2 7 4 2" xfId="15514"/>
    <cellStyle name="20% - Accent2 4 2 7 5" xfId="9993"/>
    <cellStyle name="20% - Accent2 4 2 8" xfId="2587"/>
    <cellStyle name="20% - Accent2 4 2 8 2" xfId="3848"/>
    <cellStyle name="20% - Accent2 4 2 8 2 2" xfId="11160"/>
    <cellStyle name="20% - Accent2 4 2 8 3" xfId="6702"/>
    <cellStyle name="20% - Accent2 4 2 8 3 2" xfId="13977"/>
    <cellStyle name="20% - Accent2 4 2 8 4" xfId="8285"/>
    <cellStyle name="20% - Accent2 4 2 8 4 2" xfId="15513"/>
    <cellStyle name="20% - Accent2 4 2 8 5" xfId="10281"/>
    <cellStyle name="20% - Accent2 4 2 9" xfId="2312"/>
    <cellStyle name="20% - Accent2 4 2 9 2" xfId="3849"/>
    <cellStyle name="20% - Accent2 4 2 9 2 2" xfId="11161"/>
    <cellStyle name="20% - Accent2 4 2 9 3" xfId="6701"/>
    <cellStyle name="20% - Accent2 4 2 9 3 2" xfId="13976"/>
    <cellStyle name="20% - Accent2 4 2 9 4" xfId="8284"/>
    <cellStyle name="20% - Accent2 4 2 9 4 2" xfId="15512"/>
    <cellStyle name="20% - Accent2 4 2 9 5" xfId="10032"/>
    <cellStyle name="20% - Accent2 4 3" xfId="572"/>
    <cellStyle name="20% - Accent2 4 3 10" xfId="2767"/>
    <cellStyle name="20% - Accent2 4 3 10 2" xfId="3851"/>
    <cellStyle name="20% - Accent2 4 3 10 2 2" xfId="11163"/>
    <cellStyle name="20% - Accent2 4 3 10 3" xfId="6699"/>
    <cellStyle name="20% - Accent2 4 3 10 3 2" xfId="13974"/>
    <cellStyle name="20% - Accent2 4 3 10 4" xfId="8282"/>
    <cellStyle name="20% - Accent2 4 3 10 4 2" xfId="15510"/>
    <cellStyle name="20% - Accent2 4 3 10 5" xfId="10449"/>
    <cellStyle name="20% - Accent2 4 3 11" xfId="3471"/>
    <cellStyle name="20% - Accent2 4 3 11 2" xfId="3852"/>
    <cellStyle name="20% - Accent2 4 3 11 2 2" xfId="11164"/>
    <cellStyle name="20% - Accent2 4 3 11 3" xfId="6698"/>
    <cellStyle name="20% - Accent2 4 3 11 3 2" xfId="13973"/>
    <cellStyle name="20% - Accent2 4 3 11 4" xfId="8281"/>
    <cellStyle name="20% - Accent2 4 3 11 4 2" xfId="15509"/>
    <cellStyle name="20% - Accent2 4 3 11 5" xfId="10849"/>
    <cellStyle name="20% - Accent2 4 3 12" xfId="3850"/>
    <cellStyle name="20% - Accent2 4 3 12 2" xfId="11162"/>
    <cellStyle name="20% - Accent2 4 3 13" xfId="6700"/>
    <cellStyle name="20% - Accent2 4 3 13 2" xfId="13975"/>
    <cellStyle name="20% - Accent2 4 3 14" xfId="8283"/>
    <cellStyle name="20% - Accent2 4 3 14 2" xfId="15511"/>
    <cellStyle name="20% - Accent2 4 3 15" xfId="9314"/>
    <cellStyle name="20% - Accent2 4 3 2" xfId="945"/>
    <cellStyle name="20% - Accent2 4 3 2 2" xfId="3853"/>
    <cellStyle name="20% - Accent2 4 3 2 2 2" xfId="11165"/>
    <cellStyle name="20% - Accent2 4 3 2 3" xfId="6697"/>
    <cellStyle name="20% - Accent2 4 3 2 3 2" xfId="13972"/>
    <cellStyle name="20% - Accent2 4 3 2 4" xfId="8280"/>
    <cellStyle name="20% - Accent2 4 3 2 4 2" xfId="15508"/>
    <cellStyle name="20% - Accent2 4 3 2 5" xfId="9576"/>
    <cellStyle name="20% - Accent2 4 3 3" xfId="1390"/>
    <cellStyle name="20% - Accent2 4 3 3 2" xfId="3854"/>
    <cellStyle name="20% - Accent2 4 3 3 2 2" xfId="11166"/>
    <cellStyle name="20% - Accent2 4 3 3 3" xfId="6696"/>
    <cellStyle name="20% - Accent2 4 3 3 3 2" xfId="13971"/>
    <cellStyle name="20% - Accent2 4 3 3 4" xfId="8279"/>
    <cellStyle name="20% - Accent2 4 3 3 4 2" xfId="15507"/>
    <cellStyle name="20% - Accent2 4 3 3 5" xfId="9772"/>
    <cellStyle name="20% - Accent2 4 3 4" xfId="1682"/>
    <cellStyle name="20% - Accent2 4 3 5" xfId="1994"/>
    <cellStyle name="20% - Accent2 4 3 6" xfId="2177"/>
    <cellStyle name="20% - Accent2 4 3 7" xfId="2242"/>
    <cellStyle name="20% - Accent2 4 3 8" xfId="2604"/>
    <cellStyle name="20% - Accent2 4 3 8 2" xfId="3859"/>
    <cellStyle name="20% - Accent2 4 3 8 2 2" xfId="11171"/>
    <cellStyle name="20% - Accent2 4 3 8 3" xfId="6694"/>
    <cellStyle name="20% - Accent2 4 3 8 3 2" xfId="13970"/>
    <cellStyle name="20% - Accent2 4 3 8 4" xfId="8277"/>
    <cellStyle name="20% - Accent2 4 3 8 4 2" xfId="15506"/>
    <cellStyle name="20% - Accent2 4 3 8 5" xfId="10297"/>
    <cellStyle name="20% - Accent2 4 3 9" xfId="2463"/>
    <cellStyle name="20% - Accent2 4 3 9 2" xfId="3860"/>
    <cellStyle name="20% - Accent2 4 3 9 2 2" xfId="11172"/>
    <cellStyle name="20% - Accent2 4 3 9 3" xfId="6693"/>
    <cellStyle name="20% - Accent2 4 3 9 3 2" xfId="13969"/>
    <cellStyle name="20% - Accent2 4 3 9 4" xfId="8276"/>
    <cellStyle name="20% - Accent2 4 3 9 4 2" xfId="15505"/>
    <cellStyle name="20% - Accent2 4 3 9 5" xfId="10162"/>
    <cellStyle name="20% - Accent2 4 4" xfId="782"/>
    <cellStyle name="20% - Accent2 4 4 2" xfId="3861"/>
    <cellStyle name="20% - Accent2 4 4 2 2" xfId="11173"/>
    <cellStyle name="20% - Accent2 4 4 3" xfId="6692"/>
    <cellStyle name="20% - Accent2 4 4 3 2" xfId="13968"/>
    <cellStyle name="20% - Accent2 4 4 4" xfId="8275"/>
    <cellStyle name="20% - Accent2 4 4 4 2" xfId="15504"/>
    <cellStyle name="20% - Accent2 4 4 5" xfId="9459"/>
    <cellStyle name="20% - Accent2 4 5" xfId="850"/>
    <cellStyle name="20% - Accent2 4 5 2" xfId="3862"/>
    <cellStyle name="20% - Accent2 4 5 2 2" xfId="11174"/>
    <cellStyle name="20% - Accent2 4 5 3" xfId="6691"/>
    <cellStyle name="20% - Accent2 4 5 3 2" xfId="13967"/>
    <cellStyle name="20% - Accent2 4 5 4" xfId="8274"/>
    <cellStyle name="20% - Accent2 4 5 4 2" xfId="15503"/>
    <cellStyle name="20% - Accent2 4 5 5" xfId="9495"/>
    <cellStyle name="20% - Accent2 4 6" xfId="1680"/>
    <cellStyle name="20% - Accent2 4 7" xfId="1285"/>
    <cellStyle name="20% - Accent2 4 8" xfId="2179"/>
    <cellStyle name="20% - Accent2 4 9" xfId="2244"/>
    <cellStyle name="20% - Accent2 5" xfId="441"/>
    <cellStyle name="20% - Accent2 5 10" xfId="2472"/>
    <cellStyle name="20% - Accent2 5 10 2" xfId="3868"/>
    <cellStyle name="20% - Accent2 5 10 2 2" xfId="11180"/>
    <cellStyle name="20% - Accent2 5 10 3" xfId="6688"/>
    <cellStyle name="20% - Accent2 5 10 3 2" xfId="13965"/>
    <cellStyle name="20% - Accent2 5 10 4" xfId="8271"/>
    <cellStyle name="20% - Accent2 5 10 4 2" xfId="15501"/>
    <cellStyle name="20% - Accent2 5 10 5" xfId="10170"/>
    <cellStyle name="20% - Accent2 5 11" xfId="2830"/>
    <cellStyle name="20% - Accent2 5 11 2" xfId="3869"/>
    <cellStyle name="20% - Accent2 5 11 2 2" xfId="11181"/>
    <cellStyle name="20% - Accent2 5 11 3" xfId="6687"/>
    <cellStyle name="20% - Accent2 5 11 3 2" xfId="13964"/>
    <cellStyle name="20% - Accent2 5 11 4" xfId="8270"/>
    <cellStyle name="20% - Accent2 5 11 4 2" xfId="15500"/>
    <cellStyle name="20% - Accent2 5 11 5" xfId="10507"/>
    <cellStyle name="20% - Accent2 5 12" xfId="2983"/>
    <cellStyle name="20% - Accent2 5 12 2" xfId="3870"/>
    <cellStyle name="20% - Accent2 5 12 2 2" xfId="11182"/>
    <cellStyle name="20% - Accent2 5 12 3" xfId="6686"/>
    <cellStyle name="20% - Accent2 5 12 3 2" xfId="13963"/>
    <cellStyle name="20% - Accent2 5 12 4" xfId="8269"/>
    <cellStyle name="20% - Accent2 5 12 4 2" xfId="15499"/>
    <cellStyle name="20% - Accent2 5 12 5" xfId="10637"/>
    <cellStyle name="20% - Accent2 5 13" xfId="3377"/>
    <cellStyle name="20% - Accent2 5 13 2" xfId="3871"/>
    <cellStyle name="20% - Accent2 5 13 2 2" xfId="11183"/>
    <cellStyle name="20% - Accent2 5 13 3" xfId="6685"/>
    <cellStyle name="20% - Accent2 5 13 3 2" xfId="13962"/>
    <cellStyle name="20% - Accent2 5 13 4" xfId="8268"/>
    <cellStyle name="20% - Accent2 5 13 4 2" xfId="15498"/>
    <cellStyle name="20% - Accent2 5 13 5" xfId="10764"/>
    <cellStyle name="20% - Accent2 5 14" xfId="3867"/>
    <cellStyle name="20% - Accent2 5 14 2" xfId="11179"/>
    <cellStyle name="20% - Accent2 5 15" xfId="6689"/>
    <cellStyle name="20% - Accent2 5 15 2" xfId="13966"/>
    <cellStyle name="20% - Accent2 5 16" xfId="8272"/>
    <cellStyle name="20% - Accent2 5 16 2" xfId="15502"/>
    <cellStyle name="20% - Accent2 5 17" xfId="9232"/>
    <cellStyle name="20% - Accent2 5 2" xfId="578"/>
    <cellStyle name="20% - Accent2 5 2 10" xfId="8267"/>
    <cellStyle name="20% - Accent2 5 2 10 2" xfId="15497"/>
    <cellStyle name="20% - Accent2 5 2 11" xfId="9320"/>
    <cellStyle name="20% - Accent2 5 2 2" xfId="951"/>
    <cellStyle name="20% - Accent2 5 2 2 2" xfId="3873"/>
    <cellStyle name="20% - Accent2 5 2 2 2 2" xfId="11185"/>
    <cellStyle name="20% - Accent2 5 2 2 3" xfId="6683"/>
    <cellStyle name="20% - Accent2 5 2 2 3 2" xfId="13960"/>
    <cellStyle name="20% - Accent2 5 2 2 4" xfId="8266"/>
    <cellStyle name="20% - Accent2 5 2 2 4 2" xfId="15496"/>
    <cellStyle name="20% - Accent2 5 2 2 5" xfId="9582"/>
    <cellStyle name="20% - Accent2 5 2 3" xfId="1396"/>
    <cellStyle name="20% - Accent2 5 2 3 2" xfId="3874"/>
    <cellStyle name="20% - Accent2 5 2 3 2 2" xfId="11186"/>
    <cellStyle name="20% - Accent2 5 2 3 3" xfId="6682"/>
    <cellStyle name="20% - Accent2 5 2 3 3 2" xfId="13959"/>
    <cellStyle name="20% - Accent2 5 2 3 4" xfId="8265"/>
    <cellStyle name="20% - Accent2 5 2 3 4 2" xfId="15495"/>
    <cellStyle name="20% - Accent2 5 2 3 5" xfId="9778"/>
    <cellStyle name="20% - Accent2 5 2 4" xfId="2610"/>
    <cellStyle name="20% - Accent2 5 2 4 2" xfId="3875"/>
    <cellStyle name="20% - Accent2 5 2 4 2 2" xfId="11187"/>
    <cellStyle name="20% - Accent2 5 2 4 3" xfId="6681"/>
    <cellStyle name="20% - Accent2 5 2 4 3 2" xfId="13958"/>
    <cellStyle name="20% - Accent2 5 2 4 4" xfId="8264"/>
    <cellStyle name="20% - Accent2 5 2 4 4 2" xfId="15494"/>
    <cellStyle name="20% - Accent2 5 2 4 5" xfId="10303"/>
    <cellStyle name="20% - Accent2 5 2 5" xfId="2353"/>
    <cellStyle name="20% - Accent2 5 2 5 2" xfId="3876"/>
    <cellStyle name="20% - Accent2 5 2 5 2 2" xfId="11188"/>
    <cellStyle name="20% - Accent2 5 2 5 3" xfId="6679"/>
    <cellStyle name="20% - Accent2 5 2 5 3 2" xfId="13957"/>
    <cellStyle name="20% - Accent2 5 2 5 4" xfId="8263"/>
    <cellStyle name="20% - Accent2 5 2 5 4 2" xfId="15493"/>
    <cellStyle name="20% - Accent2 5 2 5 5" xfId="10072"/>
    <cellStyle name="20% - Accent2 5 2 6" xfId="2881"/>
    <cellStyle name="20% - Accent2 5 2 6 2" xfId="3877"/>
    <cellStyle name="20% - Accent2 5 2 6 2 2" xfId="11189"/>
    <cellStyle name="20% - Accent2 5 2 6 3" xfId="6678"/>
    <cellStyle name="20% - Accent2 5 2 6 3 2" xfId="13956"/>
    <cellStyle name="20% - Accent2 5 2 6 4" xfId="8261"/>
    <cellStyle name="20% - Accent2 5 2 6 4 2" xfId="15492"/>
    <cellStyle name="20% - Accent2 5 2 6 5" xfId="10549"/>
    <cellStyle name="20% - Accent2 5 2 7" xfId="3477"/>
    <cellStyle name="20% - Accent2 5 2 7 2" xfId="3878"/>
    <cellStyle name="20% - Accent2 5 2 7 2 2" xfId="11190"/>
    <cellStyle name="20% - Accent2 5 2 7 3" xfId="6677"/>
    <cellStyle name="20% - Accent2 5 2 7 3 2" xfId="13955"/>
    <cellStyle name="20% - Accent2 5 2 7 4" xfId="8260"/>
    <cellStyle name="20% - Accent2 5 2 7 4 2" xfId="15491"/>
    <cellStyle name="20% - Accent2 5 2 7 5" xfId="10855"/>
    <cellStyle name="20% - Accent2 5 2 8" xfId="3872"/>
    <cellStyle name="20% - Accent2 5 2 8 2" xfId="11184"/>
    <cellStyle name="20% - Accent2 5 2 9" xfId="6684"/>
    <cellStyle name="20% - Accent2 5 2 9 2" xfId="13961"/>
    <cellStyle name="20% - Accent2 5 3" xfId="615"/>
    <cellStyle name="20% - Accent2 5 3 10" xfId="8259"/>
    <cellStyle name="20% - Accent2 5 3 10 2" xfId="15490"/>
    <cellStyle name="20% - Accent2 5 3 11" xfId="9355"/>
    <cellStyle name="20% - Accent2 5 3 2" xfId="988"/>
    <cellStyle name="20% - Accent2 5 3 2 2" xfId="3880"/>
    <cellStyle name="20% - Accent2 5 3 2 2 2" xfId="11192"/>
    <cellStyle name="20% - Accent2 5 3 2 3" xfId="6675"/>
    <cellStyle name="20% - Accent2 5 3 2 3 2" xfId="13953"/>
    <cellStyle name="20% - Accent2 5 3 2 4" xfId="8258"/>
    <cellStyle name="20% - Accent2 5 3 2 4 2" xfId="15489"/>
    <cellStyle name="20% - Accent2 5 3 2 5" xfId="9617"/>
    <cellStyle name="20% - Accent2 5 3 3" xfId="1433"/>
    <cellStyle name="20% - Accent2 5 3 3 2" xfId="3881"/>
    <cellStyle name="20% - Accent2 5 3 3 2 2" xfId="11193"/>
    <cellStyle name="20% - Accent2 5 3 3 3" xfId="6674"/>
    <cellStyle name="20% - Accent2 5 3 3 3 2" xfId="13952"/>
    <cellStyle name="20% - Accent2 5 3 3 4" xfId="8257"/>
    <cellStyle name="20% - Accent2 5 3 3 4 2" xfId="15488"/>
    <cellStyle name="20% - Accent2 5 3 3 5" xfId="9815"/>
    <cellStyle name="20% - Accent2 5 3 4" xfId="2649"/>
    <cellStyle name="20% - Accent2 5 3 4 2" xfId="3882"/>
    <cellStyle name="20% - Accent2 5 3 4 2 2" xfId="11194"/>
    <cellStyle name="20% - Accent2 5 3 4 3" xfId="6673"/>
    <cellStyle name="20% - Accent2 5 3 4 3 2" xfId="13951"/>
    <cellStyle name="20% - Accent2 5 3 4 4" xfId="8256"/>
    <cellStyle name="20% - Accent2 5 3 4 4 2" xfId="15487"/>
    <cellStyle name="20% - Accent2 5 3 4 5" xfId="10342"/>
    <cellStyle name="20% - Accent2 5 3 5" xfId="2508"/>
    <cellStyle name="20% - Accent2 5 3 5 2" xfId="3883"/>
    <cellStyle name="20% - Accent2 5 3 5 2 2" xfId="11195"/>
    <cellStyle name="20% - Accent2 5 3 5 3" xfId="6672"/>
    <cellStyle name="20% - Accent2 5 3 5 3 2" xfId="13950"/>
    <cellStyle name="20% - Accent2 5 3 5 4" xfId="8255"/>
    <cellStyle name="20% - Accent2 5 3 5 4 2" xfId="15486"/>
    <cellStyle name="20% - Accent2 5 3 5 5" xfId="10205"/>
    <cellStyle name="20% - Accent2 5 3 6" xfId="2802"/>
    <cellStyle name="20% - Accent2 5 3 6 2" xfId="3884"/>
    <cellStyle name="20% - Accent2 5 3 6 2 2" xfId="11196"/>
    <cellStyle name="20% - Accent2 5 3 6 3" xfId="6671"/>
    <cellStyle name="20% - Accent2 5 3 6 3 2" xfId="13949"/>
    <cellStyle name="20% - Accent2 5 3 6 4" xfId="8254"/>
    <cellStyle name="20% - Accent2 5 3 6 4 2" xfId="15485"/>
    <cellStyle name="20% - Accent2 5 3 6 5" xfId="10482"/>
    <cellStyle name="20% - Accent2 5 3 7" xfId="3516"/>
    <cellStyle name="20% - Accent2 5 3 7 2" xfId="3885"/>
    <cellStyle name="20% - Accent2 5 3 7 2 2" xfId="11197"/>
    <cellStyle name="20% - Accent2 5 3 7 3" xfId="6670"/>
    <cellStyle name="20% - Accent2 5 3 7 3 2" xfId="13948"/>
    <cellStyle name="20% - Accent2 5 3 7 4" xfId="8253"/>
    <cellStyle name="20% - Accent2 5 3 7 4 2" xfId="15484"/>
    <cellStyle name="20% - Accent2 5 3 7 5" xfId="10892"/>
    <cellStyle name="20% - Accent2 5 3 8" xfId="3879"/>
    <cellStyle name="20% - Accent2 5 3 8 2" xfId="11191"/>
    <cellStyle name="20% - Accent2 5 3 9" xfId="6676"/>
    <cellStyle name="20% - Accent2 5 3 9 2" xfId="13954"/>
    <cellStyle name="20% - Accent2 5 4" xfId="830"/>
    <cellStyle name="20% - Accent2 5 4 2" xfId="3886"/>
    <cellStyle name="20% - Accent2 5 4 2 2" xfId="11198"/>
    <cellStyle name="20% - Accent2 5 4 3" xfId="6668"/>
    <cellStyle name="20% - Accent2 5 4 3 2" xfId="13947"/>
    <cellStyle name="20% - Accent2 5 4 4" xfId="8252"/>
    <cellStyle name="20% - Accent2 5 4 4 2" xfId="15483"/>
    <cellStyle name="20% - Accent2 5 4 5" xfId="9483"/>
    <cellStyle name="20% - Accent2 5 5" xfId="1275"/>
    <cellStyle name="20% - Accent2 5 5 2" xfId="3887"/>
    <cellStyle name="20% - Accent2 5 5 2 2" xfId="11199"/>
    <cellStyle name="20% - Accent2 5 5 3" xfId="6667"/>
    <cellStyle name="20% - Accent2 5 5 3 2" xfId="13946"/>
    <cellStyle name="20% - Accent2 5 5 4" xfId="8250"/>
    <cellStyle name="20% - Accent2 5 5 4 2" xfId="15482"/>
    <cellStyle name="20% - Accent2 5 5 5" xfId="9687"/>
    <cellStyle name="20% - Accent2 5 6" xfId="1683"/>
    <cellStyle name="20% - Accent2 5 7" xfId="1991"/>
    <cellStyle name="20% - Accent2 5 8" xfId="2176"/>
    <cellStyle name="20% - Accent2 5 9" xfId="2241"/>
    <cellStyle name="20% - Accent2 6" xfId="481"/>
    <cellStyle name="20% - Accent2 7" xfId="490"/>
    <cellStyle name="20% - Accent2 7 10" xfId="3893"/>
    <cellStyle name="20% - Accent2 7 10 2" xfId="11205"/>
    <cellStyle name="20% - Accent2 7 11" xfId="6666"/>
    <cellStyle name="20% - Accent2 7 11 2" xfId="13945"/>
    <cellStyle name="20% - Accent2 7 12" xfId="8249"/>
    <cellStyle name="20% - Accent2 7 12 2" xfId="15481"/>
    <cellStyle name="20% - Accent2 7 13" xfId="9248"/>
    <cellStyle name="20% - Accent2 7 2" xfId="599"/>
    <cellStyle name="20% - Accent2 7 2 10" xfId="8248"/>
    <cellStyle name="20% - Accent2 7 2 10 2" xfId="15480"/>
    <cellStyle name="20% - Accent2 7 2 11" xfId="9341"/>
    <cellStyle name="20% - Accent2 7 2 2" xfId="972"/>
    <cellStyle name="20% - Accent2 7 2 2 2" xfId="3895"/>
    <cellStyle name="20% - Accent2 7 2 2 2 2" xfId="11207"/>
    <cellStyle name="20% - Accent2 7 2 2 3" xfId="6664"/>
    <cellStyle name="20% - Accent2 7 2 2 3 2" xfId="13943"/>
    <cellStyle name="20% - Accent2 7 2 2 4" xfId="8247"/>
    <cellStyle name="20% - Accent2 7 2 2 4 2" xfId="15479"/>
    <cellStyle name="20% - Accent2 7 2 2 5" xfId="9603"/>
    <cellStyle name="20% - Accent2 7 2 3" xfId="1419"/>
    <cellStyle name="20% - Accent2 7 2 3 2" xfId="3896"/>
    <cellStyle name="20% - Accent2 7 2 3 2 2" xfId="11208"/>
    <cellStyle name="20% - Accent2 7 2 3 3" xfId="6663"/>
    <cellStyle name="20% - Accent2 7 2 3 3 2" xfId="13942"/>
    <cellStyle name="20% - Accent2 7 2 3 4" xfId="8246"/>
    <cellStyle name="20% - Accent2 7 2 3 4 2" xfId="15478"/>
    <cellStyle name="20% - Accent2 7 2 3 5" xfId="9801"/>
    <cellStyle name="20% - Accent2 7 2 4" xfId="2633"/>
    <cellStyle name="20% - Accent2 7 2 4 2" xfId="3897"/>
    <cellStyle name="20% - Accent2 7 2 4 2 2" xfId="11209"/>
    <cellStyle name="20% - Accent2 7 2 4 3" xfId="6662"/>
    <cellStyle name="20% - Accent2 7 2 4 3 2" xfId="13941"/>
    <cellStyle name="20% - Accent2 7 2 4 4" xfId="8245"/>
    <cellStyle name="20% - Accent2 7 2 4 4 2" xfId="15477"/>
    <cellStyle name="20% - Accent2 7 2 4 5" xfId="10326"/>
    <cellStyle name="20% - Accent2 7 2 5" xfId="2341"/>
    <cellStyle name="20% - Accent2 7 2 5 2" xfId="3898"/>
    <cellStyle name="20% - Accent2 7 2 5 2 2" xfId="11210"/>
    <cellStyle name="20% - Accent2 7 2 5 3" xfId="6660"/>
    <cellStyle name="20% - Accent2 7 2 5 3 2" xfId="13940"/>
    <cellStyle name="20% - Accent2 7 2 5 4" xfId="8244"/>
    <cellStyle name="20% - Accent2 7 2 5 4 2" xfId="15476"/>
    <cellStyle name="20% - Accent2 7 2 5 5" xfId="10060"/>
    <cellStyle name="20% - Accent2 7 2 6" xfId="2537"/>
    <cellStyle name="20% - Accent2 7 2 6 2" xfId="3899"/>
    <cellStyle name="20% - Accent2 7 2 6 2 2" xfId="11211"/>
    <cellStyle name="20% - Accent2 7 2 6 3" xfId="6659"/>
    <cellStyle name="20% - Accent2 7 2 6 3 2" xfId="13939"/>
    <cellStyle name="20% - Accent2 7 2 6 4" xfId="8242"/>
    <cellStyle name="20% - Accent2 7 2 6 4 2" xfId="15475"/>
    <cellStyle name="20% - Accent2 7 2 6 5" xfId="10232"/>
    <cellStyle name="20% - Accent2 7 2 7" xfId="3500"/>
    <cellStyle name="20% - Accent2 7 2 7 2" xfId="3900"/>
    <cellStyle name="20% - Accent2 7 2 7 2 2" xfId="11212"/>
    <cellStyle name="20% - Accent2 7 2 7 3" xfId="6658"/>
    <cellStyle name="20% - Accent2 7 2 7 3 2" xfId="13938"/>
    <cellStyle name="20% - Accent2 7 2 7 4" xfId="8241"/>
    <cellStyle name="20% - Accent2 7 2 7 4 2" xfId="15474"/>
    <cellStyle name="20% - Accent2 7 2 7 5" xfId="10878"/>
    <cellStyle name="20% - Accent2 7 2 8" xfId="3894"/>
    <cellStyle name="20% - Accent2 7 2 8 2" xfId="11206"/>
    <cellStyle name="20% - Accent2 7 2 9" xfId="6665"/>
    <cellStyle name="20% - Accent2 7 2 9 2" xfId="13944"/>
    <cellStyle name="20% - Accent2 7 3" xfId="631"/>
    <cellStyle name="20% - Accent2 7 3 10" xfId="8240"/>
    <cellStyle name="20% - Accent2 7 3 10 2" xfId="15473"/>
    <cellStyle name="20% - Accent2 7 3 11" xfId="9371"/>
    <cellStyle name="20% - Accent2 7 3 2" xfId="1004"/>
    <cellStyle name="20% - Accent2 7 3 2 2" xfId="3902"/>
    <cellStyle name="20% - Accent2 7 3 2 2 2" xfId="11214"/>
    <cellStyle name="20% - Accent2 7 3 2 3" xfId="6656"/>
    <cellStyle name="20% - Accent2 7 3 2 3 2" xfId="13936"/>
    <cellStyle name="20% - Accent2 7 3 2 4" xfId="8239"/>
    <cellStyle name="20% - Accent2 7 3 2 4 2" xfId="15472"/>
    <cellStyle name="20% - Accent2 7 3 2 5" xfId="9633"/>
    <cellStyle name="20% - Accent2 7 3 3" xfId="1449"/>
    <cellStyle name="20% - Accent2 7 3 3 2" xfId="3903"/>
    <cellStyle name="20% - Accent2 7 3 3 2 2" xfId="11215"/>
    <cellStyle name="20% - Accent2 7 3 3 3" xfId="6655"/>
    <cellStyle name="20% - Accent2 7 3 3 3 2" xfId="13935"/>
    <cellStyle name="20% - Accent2 7 3 3 4" xfId="8238"/>
    <cellStyle name="20% - Accent2 7 3 3 4 2" xfId="15471"/>
    <cellStyle name="20% - Accent2 7 3 3 5" xfId="9831"/>
    <cellStyle name="20% - Accent2 7 3 4" xfId="2665"/>
    <cellStyle name="20% - Accent2 7 3 4 2" xfId="3904"/>
    <cellStyle name="20% - Accent2 7 3 4 2 2" xfId="11216"/>
    <cellStyle name="20% - Accent2 7 3 4 3" xfId="6654"/>
    <cellStyle name="20% - Accent2 7 3 4 3 2" xfId="13934"/>
    <cellStyle name="20% - Accent2 7 3 4 4" xfId="8237"/>
    <cellStyle name="20% - Accent2 7 3 4 4 2" xfId="15470"/>
    <cellStyle name="20% - Accent2 7 3 4 5" xfId="10358"/>
    <cellStyle name="20% - Accent2 7 3 5" xfId="2888"/>
    <cellStyle name="20% - Accent2 7 3 5 2" xfId="3905"/>
    <cellStyle name="20% - Accent2 7 3 5 2 2" xfId="11217"/>
    <cellStyle name="20% - Accent2 7 3 5 3" xfId="6653"/>
    <cellStyle name="20% - Accent2 7 3 5 3 2" xfId="13933"/>
    <cellStyle name="20% - Accent2 7 3 5 4" xfId="8236"/>
    <cellStyle name="20% - Accent2 7 3 5 4 2" xfId="15469"/>
    <cellStyle name="20% - Accent2 7 3 5 5" xfId="10556"/>
    <cellStyle name="20% - Accent2 7 3 6" xfId="3002"/>
    <cellStyle name="20% - Accent2 7 3 6 2" xfId="3906"/>
    <cellStyle name="20% - Accent2 7 3 6 2 2" xfId="11218"/>
    <cellStyle name="20% - Accent2 7 3 6 3" xfId="6652"/>
    <cellStyle name="20% - Accent2 7 3 6 3 2" xfId="13932"/>
    <cellStyle name="20% - Accent2 7 3 6 4" xfId="8235"/>
    <cellStyle name="20% - Accent2 7 3 6 4 2" xfId="15468"/>
    <cellStyle name="20% - Accent2 7 3 6 5" xfId="10648"/>
    <cellStyle name="20% - Accent2 7 3 7" xfId="3532"/>
    <cellStyle name="20% - Accent2 7 3 7 2" xfId="3907"/>
    <cellStyle name="20% - Accent2 7 3 7 2 2" xfId="11219"/>
    <cellStyle name="20% - Accent2 7 3 7 3" xfId="6651"/>
    <cellStyle name="20% - Accent2 7 3 7 3 2" xfId="13931"/>
    <cellStyle name="20% - Accent2 7 3 7 4" xfId="8234"/>
    <cellStyle name="20% - Accent2 7 3 7 4 2" xfId="15467"/>
    <cellStyle name="20% - Accent2 7 3 7 5" xfId="10908"/>
    <cellStyle name="20% - Accent2 7 3 8" xfId="3901"/>
    <cellStyle name="20% - Accent2 7 3 8 2" xfId="11213"/>
    <cellStyle name="20% - Accent2 7 3 9" xfId="6657"/>
    <cellStyle name="20% - Accent2 7 3 9 2" xfId="13937"/>
    <cellStyle name="20% - Accent2 7 4" xfId="868"/>
    <cellStyle name="20% - Accent2 7 4 2" xfId="3908"/>
    <cellStyle name="20% - Accent2 7 4 2 2" xfId="11220"/>
    <cellStyle name="20% - Accent2 7 4 3" xfId="6628"/>
    <cellStyle name="20% - Accent2 7 4 3 2" xfId="13908"/>
    <cellStyle name="20% - Accent2 7 4 4" xfId="8233"/>
    <cellStyle name="20% - Accent2 7 4 4 2" xfId="15466"/>
    <cellStyle name="20% - Accent2 7 4 5" xfId="9505"/>
    <cellStyle name="20% - Accent2 7 5" xfId="1310"/>
    <cellStyle name="20% - Accent2 7 5 2" xfId="3909"/>
    <cellStyle name="20% - Accent2 7 5 2 2" xfId="11221"/>
    <cellStyle name="20% - Accent2 7 5 3" xfId="6627"/>
    <cellStyle name="20% - Accent2 7 5 3 2" xfId="13907"/>
    <cellStyle name="20% - Accent2 7 5 4" xfId="8210"/>
    <cellStyle name="20% - Accent2 7 5 4 2" xfId="15443"/>
    <cellStyle name="20% - Accent2 7 5 5" xfId="9703"/>
    <cellStyle name="20% - Accent2 7 6" xfId="2519"/>
    <cellStyle name="20% - Accent2 7 6 2" xfId="3910"/>
    <cellStyle name="20% - Accent2 7 6 2 2" xfId="11222"/>
    <cellStyle name="20% - Accent2 7 6 3" xfId="6626"/>
    <cellStyle name="20% - Accent2 7 6 3 2" xfId="13906"/>
    <cellStyle name="20% - Accent2 7 6 4" xfId="8209"/>
    <cellStyle name="20% - Accent2 7 6 4 2" xfId="15442"/>
    <cellStyle name="20% - Accent2 7 6 5" xfId="10214"/>
    <cellStyle name="20% - Accent2 7 7" xfId="2828"/>
    <cellStyle name="20% - Accent2 7 7 2" xfId="3911"/>
    <cellStyle name="20% - Accent2 7 7 2 2" xfId="11223"/>
    <cellStyle name="20% - Accent2 7 7 3" xfId="6625"/>
    <cellStyle name="20% - Accent2 7 7 3 2" xfId="13905"/>
    <cellStyle name="20% - Accent2 7 7 4" xfId="8208"/>
    <cellStyle name="20% - Accent2 7 7 4 2" xfId="15441"/>
    <cellStyle name="20% - Accent2 7 7 5" xfId="10505"/>
    <cellStyle name="20% - Accent2 7 8" xfId="2982"/>
    <cellStyle name="20% - Accent2 7 8 2" xfId="3912"/>
    <cellStyle name="20% - Accent2 7 8 2 2" xfId="11224"/>
    <cellStyle name="20% - Accent2 7 8 3" xfId="6624"/>
    <cellStyle name="20% - Accent2 7 8 3 2" xfId="13904"/>
    <cellStyle name="20% - Accent2 7 8 4" xfId="8207"/>
    <cellStyle name="20% - Accent2 7 8 4 2" xfId="15440"/>
    <cellStyle name="20% - Accent2 7 8 5" xfId="10636"/>
    <cellStyle name="20% - Accent2 7 9" xfId="3395"/>
    <cellStyle name="20% - Accent2 7 9 2" xfId="3913"/>
    <cellStyle name="20% - Accent2 7 9 2 2" xfId="11225"/>
    <cellStyle name="20% - Accent2 7 9 3" xfId="6623"/>
    <cellStyle name="20% - Accent2 7 9 3 2" xfId="13903"/>
    <cellStyle name="20% - Accent2 7 9 4" xfId="8206"/>
    <cellStyle name="20% - Accent2 7 9 4 2" xfId="15439"/>
    <cellStyle name="20% - Accent2 7 9 5" xfId="10780"/>
    <cellStyle name="20% - Accent2 8" xfId="510"/>
    <cellStyle name="20% - Accent2 8 10" xfId="8205"/>
    <cellStyle name="20% - Accent2 8 10 2" xfId="15438"/>
    <cellStyle name="20% - Accent2 8 11" xfId="9262"/>
    <cellStyle name="20% - Accent2 8 2" xfId="886"/>
    <cellStyle name="20% - Accent2 8 2 2" xfId="3915"/>
    <cellStyle name="20% - Accent2 8 2 2 2" xfId="11227"/>
    <cellStyle name="20% - Accent2 8 2 3" xfId="6621"/>
    <cellStyle name="20% - Accent2 8 2 3 2" xfId="13901"/>
    <cellStyle name="20% - Accent2 8 2 4" xfId="8204"/>
    <cellStyle name="20% - Accent2 8 2 4 2" xfId="15437"/>
    <cellStyle name="20% - Accent2 8 2 5" xfId="9522"/>
    <cellStyle name="20% - Accent2 8 3" xfId="1328"/>
    <cellStyle name="20% - Accent2 8 3 2" xfId="3916"/>
    <cellStyle name="20% - Accent2 8 3 2 2" xfId="11228"/>
    <cellStyle name="20% - Accent2 8 3 3" xfId="6620"/>
    <cellStyle name="20% - Accent2 8 3 3 2" xfId="13900"/>
    <cellStyle name="20% - Accent2 8 3 4" xfId="8203"/>
    <cellStyle name="20% - Accent2 8 3 4 2" xfId="15436"/>
    <cellStyle name="20% - Accent2 8 3 5" xfId="9718"/>
    <cellStyle name="20% - Accent2 8 4" xfId="2540"/>
    <cellStyle name="20% - Accent2 8 4 2" xfId="3917"/>
    <cellStyle name="20% - Accent2 8 4 2 2" xfId="11229"/>
    <cellStyle name="20% - Accent2 8 4 3" xfId="6619"/>
    <cellStyle name="20% - Accent2 8 4 3 2" xfId="13899"/>
    <cellStyle name="20% - Accent2 8 4 4" xfId="8202"/>
    <cellStyle name="20% - Accent2 8 4 4 2" xfId="15435"/>
    <cellStyle name="20% - Accent2 8 4 5" xfId="10235"/>
    <cellStyle name="20% - Accent2 8 5" xfId="2468"/>
    <cellStyle name="20% - Accent2 8 5 2" xfId="3918"/>
    <cellStyle name="20% - Accent2 8 5 2 2" xfId="11230"/>
    <cellStyle name="20% - Accent2 8 5 3" xfId="6618"/>
    <cellStyle name="20% - Accent2 8 5 3 2" xfId="13898"/>
    <cellStyle name="20% - Accent2 8 5 4" xfId="8201"/>
    <cellStyle name="20% - Accent2 8 5 4 2" xfId="15434"/>
    <cellStyle name="20% - Accent2 8 5 5" xfId="10166"/>
    <cellStyle name="20% - Accent2 8 6" xfId="2406"/>
    <cellStyle name="20% - Accent2 8 6 2" xfId="3919"/>
    <cellStyle name="20% - Accent2 8 6 2 2" xfId="11231"/>
    <cellStyle name="20% - Accent2 8 6 3" xfId="6617"/>
    <cellStyle name="20% - Accent2 8 6 3 2" xfId="13897"/>
    <cellStyle name="20% - Accent2 8 6 4" xfId="8200"/>
    <cellStyle name="20% - Accent2 8 6 4 2" xfId="15433"/>
    <cellStyle name="20% - Accent2 8 6 5" xfId="10116"/>
    <cellStyle name="20% - Accent2 8 7" xfId="3413"/>
    <cellStyle name="20% - Accent2 8 7 2" xfId="3920"/>
    <cellStyle name="20% - Accent2 8 7 2 2" xfId="11232"/>
    <cellStyle name="20% - Accent2 8 7 3" xfId="6616"/>
    <cellStyle name="20% - Accent2 8 7 3 2" xfId="13896"/>
    <cellStyle name="20% - Accent2 8 7 4" xfId="8199"/>
    <cellStyle name="20% - Accent2 8 7 4 2" xfId="15432"/>
    <cellStyle name="20% - Accent2 8 7 5" xfId="10795"/>
    <cellStyle name="20% - Accent2 8 8" xfId="3914"/>
    <cellStyle name="20% - Accent2 8 8 2" xfId="11226"/>
    <cellStyle name="20% - Accent2 8 9" xfId="6622"/>
    <cellStyle name="20% - Accent2 8 9 2" xfId="13902"/>
    <cellStyle name="20% - Accent2 9" xfId="553"/>
    <cellStyle name="20% - Accent2 9 10" xfId="8198"/>
    <cellStyle name="20% - Accent2 9 10 2" xfId="15431"/>
    <cellStyle name="20% - Accent2 9 11" xfId="9297"/>
    <cellStyle name="20% - Accent2 9 2" xfId="926"/>
    <cellStyle name="20% - Accent2 9 2 2" xfId="3922"/>
    <cellStyle name="20% - Accent2 9 2 2 2" xfId="11234"/>
    <cellStyle name="20% - Accent2 9 2 3" xfId="6614"/>
    <cellStyle name="20% - Accent2 9 2 3 2" xfId="13894"/>
    <cellStyle name="20% - Accent2 9 2 4" xfId="8197"/>
    <cellStyle name="20% - Accent2 9 2 4 2" xfId="15430"/>
    <cellStyle name="20% - Accent2 9 2 5" xfId="9559"/>
    <cellStyle name="20% - Accent2 9 3" xfId="1369"/>
    <cellStyle name="20% - Accent2 9 3 2" xfId="3923"/>
    <cellStyle name="20% - Accent2 9 3 2 2" xfId="11235"/>
    <cellStyle name="20% - Accent2 9 3 3" xfId="6613"/>
    <cellStyle name="20% - Accent2 9 3 3 2" xfId="13893"/>
    <cellStyle name="20% - Accent2 9 3 4" xfId="8196"/>
    <cellStyle name="20% - Accent2 9 3 4 2" xfId="15429"/>
    <cellStyle name="20% - Accent2 9 3 5" xfId="9753"/>
    <cellStyle name="20% - Accent2 9 4" xfId="2583"/>
    <cellStyle name="20% - Accent2 9 4 2" xfId="3924"/>
    <cellStyle name="20% - Accent2 9 4 2 2" xfId="11236"/>
    <cellStyle name="20% - Accent2 9 4 3" xfId="6612"/>
    <cellStyle name="20% - Accent2 9 4 3 2" xfId="13892"/>
    <cellStyle name="20% - Accent2 9 4 4" xfId="8195"/>
    <cellStyle name="20% - Accent2 9 4 4 2" xfId="15428"/>
    <cellStyle name="20% - Accent2 9 4 5" xfId="10278"/>
    <cellStyle name="20% - Accent2 9 5" xfId="2316"/>
    <cellStyle name="20% - Accent2 9 5 2" xfId="3925"/>
    <cellStyle name="20% - Accent2 9 5 2 2" xfId="11237"/>
    <cellStyle name="20% - Accent2 9 5 3" xfId="6610"/>
    <cellStyle name="20% - Accent2 9 5 3 2" xfId="13891"/>
    <cellStyle name="20% - Accent2 9 5 4" xfId="8194"/>
    <cellStyle name="20% - Accent2 9 5 4 2" xfId="15427"/>
    <cellStyle name="20% - Accent2 9 5 5" xfId="10036"/>
    <cellStyle name="20% - Accent2 9 6" xfId="2409"/>
    <cellStyle name="20% - Accent2 9 6 2" xfId="3926"/>
    <cellStyle name="20% - Accent2 9 6 2 2" xfId="11238"/>
    <cellStyle name="20% - Accent2 9 6 3" xfId="6609"/>
    <cellStyle name="20% - Accent2 9 6 3 2" xfId="13890"/>
    <cellStyle name="20% - Accent2 9 6 4" xfId="8192"/>
    <cellStyle name="20% - Accent2 9 6 4 2" xfId="15426"/>
    <cellStyle name="20% - Accent2 9 6 5" xfId="10119"/>
    <cellStyle name="20% - Accent2 9 7" xfId="3451"/>
    <cellStyle name="20% - Accent2 9 7 2" xfId="3927"/>
    <cellStyle name="20% - Accent2 9 7 2 2" xfId="11239"/>
    <cellStyle name="20% - Accent2 9 7 3" xfId="6608"/>
    <cellStyle name="20% - Accent2 9 7 3 2" xfId="13889"/>
    <cellStyle name="20% - Accent2 9 7 4" xfId="8191"/>
    <cellStyle name="20% - Accent2 9 7 4 2" xfId="15425"/>
    <cellStyle name="20% - Accent2 9 7 5" xfId="10830"/>
    <cellStyle name="20% - Accent2 9 8" xfId="3921"/>
    <cellStyle name="20% - Accent2 9 8 2" xfId="11233"/>
    <cellStyle name="20% - Accent2 9 9" xfId="6615"/>
    <cellStyle name="20% - Accent2 9 9 2" xfId="13895"/>
    <cellStyle name="20% - Accent3" xfId="18" builtinId="38" customBuiltin="1"/>
    <cellStyle name="20% - Accent3 10" xfId="659"/>
    <cellStyle name="20% - Accent3 10 10" xfId="8189"/>
    <cellStyle name="20% - Accent3 10 10 2" xfId="15423"/>
    <cellStyle name="20% - Accent3 10 11" xfId="9399"/>
    <cellStyle name="20% - Accent3 10 2" xfId="1029"/>
    <cellStyle name="20% - Accent3 10 2 2" xfId="3930"/>
    <cellStyle name="20% - Accent3 10 2 2 2" xfId="11242"/>
    <cellStyle name="20% - Accent3 10 2 3" xfId="6605"/>
    <cellStyle name="20% - Accent3 10 2 3 2" xfId="13886"/>
    <cellStyle name="20% - Accent3 10 2 4" xfId="8188"/>
    <cellStyle name="20% - Accent3 10 2 4 2" xfId="15422"/>
    <cellStyle name="20% - Accent3 10 2 5" xfId="9658"/>
    <cellStyle name="20% - Accent3 10 3" xfId="1477"/>
    <cellStyle name="20% - Accent3 10 3 2" xfId="3931"/>
    <cellStyle name="20% - Accent3 10 3 2 2" xfId="11243"/>
    <cellStyle name="20% - Accent3 10 3 3" xfId="6604"/>
    <cellStyle name="20% - Accent3 10 3 3 2" xfId="13885"/>
    <cellStyle name="20% - Accent3 10 3 4" xfId="8186"/>
    <cellStyle name="20% - Accent3 10 3 4 2" xfId="15421"/>
    <cellStyle name="20% - Accent3 10 3 5" xfId="9859"/>
    <cellStyle name="20% - Accent3 10 4" xfId="2693"/>
    <cellStyle name="20% - Accent3 10 4 2" xfId="3932"/>
    <cellStyle name="20% - Accent3 10 4 2 2" xfId="11244"/>
    <cellStyle name="20% - Accent3 10 4 3" xfId="6603"/>
    <cellStyle name="20% - Accent3 10 4 3 2" xfId="13884"/>
    <cellStyle name="20% - Accent3 10 4 4" xfId="8185"/>
    <cellStyle name="20% - Accent3 10 4 4 2" xfId="15420"/>
    <cellStyle name="20% - Accent3 10 4 5" xfId="10386"/>
    <cellStyle name="20% - Accent3 10 5" xfId="2916"/>
    <cellStyle name="20% - Accent3 10 5 2" xfId="3933"/>
    <cellStyle name="20% - Accent3 10 5 2 2" xfId="11245"/>
    <cellStyle name="20% - Accent3 10 5 3" xfId="6602"/>
    <cellStyle name="20% - Accent3 10 5 3 2" xfId="13883"/>
    <cellStyle name="20% - Accent3 10 5 4" xfId="8184"/>
    <cellStyle name="20% - Accent3 10 5 4 2" xfId="15419"/>
    <cellStyle name="20% - Accent3 10 5 5" xfId="10584"/>
    <cellStyle name="20% - Accent3 10 6" xfId="3030"/>
    <cellStyle name="20% - Accent3 10 6 2" xfId="3934"/>
    <cellStyle name="20% - Accent3 10 6 2 2" xfId="11246"/>
    <cellStyle name="20% - Accent3 10 6 3" xfId="6601"/>
    <cellStyle name="20% - Accent3 10 6 3 2" xfId="13882"/>
    <cellStyle name="20% - Accent3 10 6 4" xfId="8183"/>
    <cellStyle name="20% - Accent3 10 6 4 2" xfId="15418"/>
    <cellStyle name="20% - Accent3 10 6 5" xfId="10676"/>
    <cellStyle name="20% - Accent3 10 7" xfId="3560"/>
    <cellStyle name="20% - Accent3 10 7 2" xfId="3935"/>
    <cellStyle name="20% - Accent3 10 7 2 2" xfId="11247"/>
    <cellStyle name="20% - Accent3 10 7 3" xfId="6600"/>
    <cellStyle name="20% - Accent3 10 7 3 2" xfId="13881"/>
    <cellStyle name="20% - Accent3 10 7 4" xfId="8182"/>
    <cellStyle name="20% - Accent3 10 7 4 2" xfId="15417"/>
    <cellStyle name="20% - Accent3 10 7 5" xfId="10936"/>
    <cellStyle name="20% - Accent3 10 8" xfId="3929"/>
    <cellStyle name="20% - Accent3 10 8 2" xfId="11241"/>
    <cellStyle name="20% - Accent3 10 9" xfId="6606"/>
    <cellStyle name="20% - Accent3 10 9 2" xfId="13887"/>
    <cellStyle name="20% - Accent3 11" xfId="653"/>
    <cellStyle name="20% - Accent3 11 10" xfId="8181"/>
    <cellStyle name="20% - Accent3 11 10 2" xfId="15416"/>
    <cellStyle name="20% - Accent3 11 11" xfId="9393"/>
    <cellStyle name="20% - Accent3 11 2" xfId="1023"/>
    <cellStyle name="20% - Accent3 11 2 2" xfId="3937"/>
    <cellStyle name="20% - Accent3 11 2 2 2" xfId="11249"/>
    <cellStyle name="20% - Accent3 11 2 3" xfId="6598"/>
    <cellStyle name="20% - Accent3 11 2 3 2" xfId="13879"/>
    <cellStyle name="20% - Accent3 11 2 4" xfId="8180"/>
    <cellStyle name="20% - Accent3 11 2 4 2" xfId="15415"/>
    <cellStyle name="20% - Accent3 11 2 5" xfId="9652"/>
    <cellStyle name="20% - Accent3 11 3" xfId="1471"/>
    <cellStyle name="20% - Accent3 11 3 2" xfId="3938"/>
    <cellStyle name="20% - Accent3 11 3 2 2" xfId="11250"/>
    <cellStyle name="20% - Accent3 11 3 3" xfId="6597"/>
    <cellStyle name="20% - Accent3 11 3 3 2" xfId="13878"/>
    <cellStyle name="20% - Accent3 11 3 4" xfId="8179"/>
    <cellStyle name="20% - Accent3 11 3 4 2" xfId="15414"/>
    <cellStyle name="20% - Accent3 11 3 5" xfId="9853"/>
    <cellStyle name="20% - Accent3 11 4" xfId="2687"/>
    <cellStyle name="20% - Accent3 11 4 2" xfId="3939"/>
    <cellStyle name="20% - Accent3 11 4 2 2" xfId="11251"/>
    <cellStyle name="20% - Accent3 11 4 3" xfId="6596"/>
    <cellStyle name="20% - Accent3 11 4 3 2" xfId="13877"/>
    <cellStyle name="20% - Accent3 11 4 4" xfId="8178"/>
    <cellStyle name="20% - Accent3 11 4 4 2" xfId="15413"/>
    <cellStyle name="20% - Accent3 11 4 5" xfId="10380"/>
    <cellStyle name="20% - Accent3 11 5" xfId="2910"/>
    <cellStyle name="20% - Accent3 11 5 2" xfId="3940"/>
    <cellStyle name="20% - Accent3 11 5 2 2" xfId="11252"/>
    <cellStyle name="20% - Accent3 11 5 3" xfId="6595"/>
    <cellStyle name="20% - Accent3 11 5 3 2" xfId="13876"/>
    <cellStyle name="20% - Accent3 11 5 4" xfId="8177"/>
    <cellStyle name="20% - Accent3 11 5 4 2" xfId="15412"/>
    <cellStyle name="20% - Accent3 11 5 5" xfId="10578"/>
    <cellStyle name="20% - Accent3 11 6" xfId="3024"/>
    <cellStyle name="20% - Accent3 11 6 2" xfId="3941"/>
    <cellStyle name="20% - Accent3 11 6 2 2" xfId="11253"/>
    <cellStyle name="20% - Accent3 11 6 3" xfId="6594"/>
    <cellStyle name="20% - Accent3 11 6 3 2" xfId="13875"/>
    <cellStyle name="20% - Accent3 11 6 4" xfId="8176"/>
    <cellStyle name="20% - Accent3 11 6 4 2" xfId="15411"/>
    <cellStyle name="20% - Accent3 11 6 5" xfId="10670"/>
    <cellStyle name="20% - Accent3 11 7" xfId="3554"/>
    <cellStyle name="20% - Accent3 11 7 2" xfId="3942"/>
    <cellStyle name="20% - Accent3 11 7 2 2" xfId="11254"/>
    <cellStyle name="20% - Accent3 11 7 3" xfId="6593"/>
    <cellStyle name="20% - Accent3 11 7 3 2" xfId="13874"/>
    <cellStyle name="20% - Accent3 11 7 4" xfId="8175"/>
    <cellStyle name="20% - Accent3 11 7 4 2" xfId="15410"/>
    <cellStyle name="20% - Accent3 11 7 5" xfId="10930"/>
    <cellStyle name="20% - Accent3 11 8" xfId="3936"/>
    <cellStyle name="20% - Accent3 11 8 2" xfId="11248"/>
    <cellStyle name="20% - Accent3 11 9" xfId="6599"/>
    <cellStyle name="20% - Accent3 11 9 2" xfId="13880"/>
    <cellStyle name="20% - Accent3 12" xfId="650"/>
    <cellStyle name="20% - Accent3 12 10" xfId="8174"/>
    <cellStyle name="20% - Accent3 12 10 2" xfId="15409"/>
    <cellStyle name="20% - Accent3 12 11" xfId="9390"/>
    <cellStyle name="20% - Accent3 12 2" xfId="1020"/>
    <cellStyle name="20% - Accent3 12 2 2" xfId="3944"/>
    <cellStyle name="20% - Accent3 12 2 2 2" xfId="11256"/>
    <cellStyle name="20% - Accent3 12 2 3" xfId="6591"/>
    <cellStyle name="20% - Accent3 12 2 3 2" xfId="13872"/>
    <cellStyle name="20% - Accent3 12 2 4" xfId="8173"/>
    <cellStyle name="20% - Accent3 12 2 4 2" xfId="15408"/>
    <cellStyle name="20% - Accent3 12 2 5" xfId="9649"/>
    <cellStyle name="20% - Accent3 12 3" xfId="1468"/>
    <cellStyle name="20% - Accent3 12 3 2" xfId="3945"/>
    <cellStyle name="20% - Accent3 12 3 2 2" xfId="11257"/>
    <cellStyle name="20% - Accent3 12 3 3" xfId="6590"/>
    <cellStyle name="20% - Accent3 12 3 3 2" xfId="13871"/>
    <cellStyle name="20% - Accent3 12 3 4" xfId="8172"/>
    <cellStyle name="20% - Accent3 12 3 4 2" xfId="15407"/>
    <cellStyle name="20% - Accent3 12 3 5" xfId="9850"/>
    <cellStyle name="20% - Accent3 12 4" xfId="2684"/>
    <cellStyle name="20% - Accent3 12 4 2" xfId="3946"/>
    <cellStyle name="20% - Accent3 12 4 2 2" xfId="11258"/>
    <cellStyle name="20% - Accent3 12 4 3" xfId="6589"/>
    <cellStyle name="20% - Accent3 12 4 3 2" xfId="13870"/>
    <cellStyle name="20% - Accent3 12 4 4" xfId="8171"/>
    <cellStyle name="20% - Accent3 12 4 4 2" xfId="15406"/>
    <cellStyle name="20% - Accent3 12 4 5" xfId="10377"/>
    <cellStyle name="20% - Accent3 12 5" xfId="2907"/>
    <cellStyle name="20% - Accent3 12 5 2" xfId="3947"/>
    <cellStyle name="20% - Accent3 12 5 2 2" xfId="11259"/>
    <cellStyle name="20% - Accent3 12 5 3" xfId="6588"/>
    <cellStyle name="20% - Accent3 12 5 3 2" xfId="13869"/>
    <cellStyle name="20% - Accent3 12 5 4" xfId="8170"/>
    <cellStyle name="20% - Accent3 12 5 4 2" xfId="15405"/>
    <cellStyle name="20% - Accent3 12 5 5" xfId="10575"/>
    <cellStyle name="20% - Accent3 12 6" xfId="3021"/>
    <cellStyle name="20% - Accent3 12 6 2" xfId="3948"/>
    <cellStyle name="20% - Accent3 12 6 2 2" xfId="11260"/>
    <cellStyle name="20% - Accent3 12 6 3" xfId="6587"/>
    <cellStyle name="20% - Accent3 12 6 3 2" xfId="13868"/>
    <cellStyle name="20% - Accent3 12 6 4" xfId="8169"/>
    <cellStyle name="20% - Accent3 12 6 4 2" xfId="15404"/>
    <cellStyle name="20% - Accent3 12 6 5" xfId="10667"/>
    <cellStyle name="20% - Accent3 12 7" xfId="3551"/>
    <cellStyle name="20% - Accent3 12 7 2" xfId="3949"/>
    <cellStyle name="20% - Accent3 12 7 2 2" xfId="11261"/>
    <cellStyle name="20% - Accent3 12 7 3" xfId="6586"/>
    <cellStyle name="20% - Accent3 12 7 3 2" xfId="13867"/>
    <cellStyle name="20% - Accent3 12 7 4" xfId="8168"/>
    <cellStyle name="20% - Accent3 12 7 4 2" xfId="15403"/>
    <cellStyle name="20% - Accent3 12 7 5" xfId="10927"/>
    <cellStyle name="20% - Accent3 12 8" xfId="3943"/>
    <cellStyle name="20% - Accent3 12 8 2" xfId="11255"/>
    <cellStyle name="20% - Accent3 12 9" xfId="6592"/>
    <cellStyle name="20% - Accent3 12 9 2" xfId="13873"/>
    <cellStyle name="20% - Accent3 13" xfId="699"/>
    <cellStyle name="20% - Accent3 13 2" xfId="3950"/>
    <cellStyle name="20% - Accent3 13 2 2" xfId="11262"/>
    <cellStyle name="20% - Accent3 13 3" xfId="6585"/>
    <cellStyle name="20% - Accent3 13 3 2" xfId="13866"/>
    <cellStyle name="20% - Accent3 13 4" xfId="8167"/>
    <cellStyle name="20% - Accent3 13 4 2" xfId="15402"/>
    <cellStyle name="20% - Accent3 13 5" xfId="9435"/>
    <cellStyle name="20% - Accent3 14" xfId="812"/>
    <cellStyle name="20% - Accent3 14 2" xfId="3951"/>
    <cellStyle name="20% - Accent3 14 2 2" xfId="11263"/>
    <cellStyle name="20% - Accent3 14 3" xfId="6584"/>
    <cellStyle name="20% - Accent3 14 3 2" xfId="13865"/>
    <cellStyle name="20% - Accent3 14 4" xfId="8166"/>
    <cellStyle name="20% - Accent3 14 4 2" xfId="15401"/>
    <cellStyle name="20% - Accent3 14 5" xfId="9474"/>
    <cellStyle name="20% - Accent3 15" xfId="757"/>
    <cellStyle name="20% - Accent3 16" xfId="1546"/>
    <cellStyle name="20% - Accent3 17" xfId="1538"/>
    <cellStyle name="20% - Accent3 18" xfId="854"/>
    <cellStyle name="20% - Accent3 19" xfId="1586"/>
    <cellStyle name="20% - Accent3 2" xfId="308"/>
    <cellStyle name="20% - Accent3 2 2" xfId="1686"/>
    <cellStyle name="20% - Accent3 2 3" xfId="1687"/>
    <cellStyle name="20% - Accent3 20" xfId="1627"/>
    <cellStyle name="20% - Accent3 21" xfId="1684"/>
    <cellStyle name="20% - Accent3 21 2" xfId="3954"/>
    <cellStyle name="20% - Accent3 21 2 2" xfId="11266"/>
    <cellStyle name="20% - Accent3 21 3" xfId="6583"/>
    <cellStyle name="20% - Accent3 21 3 2" xfId="13864"/>
    <cellStyle name="20% - Accent3 21 4" xfId="8165"/>
    <cellStyle name="20% - Accent3 21 4 2" xfId="15400"/>
    <cellStyle name="20% - Accent3 21 5" xfId="9890"/>
    <cellStyle name="20% - Accent3 22" xfId="1990"/>
    <cellStyle name="20% - Accent3 22 2" xfId="3955"/>
    <cellStyle name="20% - Accent3 22 2 2" xfId="11267"/>
    <cellStyle name="20% - Accent3 22 3" xfId="6582"/>
    <cellStyle name="20% - Accent3 22 3 2" xfId="13863"/>
    <cellStyle name="20% - Accent3 22 4" xfId="8164"/>
    <cellStyle name="20% - Accent3 22 4 2" xfId="15399"/>
    <cellStyle name="20% - Accent3 22 5" xfId="9936"/>
    <cellStyle name="20% - Accent3 23" xfId="2175"/>
    <cellStyle name="20% - Accent3 23 2" xfId="3956"/>
    <cellStyle name="20% - Accent3 23 2 2" xfId="11268"/>
    <cellStyle name="20% - Accent3 23 3" xfId="6581"/>
    <cellStyle name="20% - Accent3 23 3 2" xfId="13862"/>
    <cellStyle name="20% - Accent3 23 4" xfId="8163"/>
    <cellStyle name="20% - Accent3 23 4 2" xfId="15398"/>
    <cellStyle name="20% - Accent3 23 5" xfId="9972"/>
    <cellStyle name="20% - Accent3 24" xfId="2240"/>
    <cellStyle name="20% - Accent3 24 2" xfId="3957"/>
    <cellStyle name="20% - Accent3 24 2 2" xfId="11269"/>
    <cellStyle name="20% - Accent3 24 3" xfId="6580"/>
    <cellStyle name="20% - Accent3 24 3 2" xfId="13861"/>
    <cellStyle name="20% - Accent3 24 4" xfId="8162"/>
    <cellStyle name="20% - Accent3 24 4 2" xfId="15397"/>
    <cellStyle name="20% - Accent3 24 5" xfId="9992"/>
    <cellStyle name="20% - Accent3 25" xfId="2305"/>
    <cellStyle name="20% - Accent3 25 2" xfId="3958"/>
    <cellStyle name="20% - Accent3 25 2 2" xfId="11270"/>
    <cellStyle name="20% - Accent3 25 3" xfId="6579"/>
    <cellStyle name="20% - Accent3 25 3 2" xfId="13860"/>
    <cellStyle name="20% - Accent3 25 4" xfId="8161"/>
    <cellStyle name="20% - Accent3 25 4 2" xfId="15396"/>
    <cellStyle name="20% - Accent3 25 5" xfId="10025"/>
    <cellStyle name="20% - Accent3 26" xfId="2781"/>
    <cellStyle name="20% - Accent3 26 2" xfId="3959"/>
    <cellStyle name="20% - Accent3 26 2 2" xfId="11271"/>
    <cellStyle name="20% - Accent3 26 3" xfId="6578"/>
    <cellStyle name="20% - Accent3 26 3 2" xfId="13859"/>
    <cellStyle name="20% - Accent3 26 4" xfId="8160"/>
    <cellStyle name="20% - Accent3 26 4 2" xfId="15395"/>
    <cellStyle name="20% - Accent3 26 5" xfId="10462"/>
    <cellStyle name="20% - Accent3 27" xfId="2967"/>
    <cellStyle name="20% - Accent3 27 2" xfId="3960"/>
    <cellStyle name="20% - Accent3 27 2 2" xfId="11272"/>
    <cellStyle name="20% - Accent3 27 3" xfId="6577"/>
    <cellStyle name="20% - Accent3 27 3 2" xfId="13858"/>
    <cellStyle name="20% - Accent3 27 4" xfId="8159"/>
    <cellStyle name="20% - Accent3 27 4 2" xfId="15394"/>
    <cellStyle name="20% - Accent3 27 5" xfId="10624"/>
    <cellStyle name="20% - Accent3 28" xfId="3317"/>
    <cellStyle name="20% - Accent3 28 2" xfId="3961"/>
    <cellStyle name="20% - Accent3 28 2 2" xfId="11273"/>
    <cellStyle name="20% - Accent3 28 3" xfId="6576"/>
    <cellStyle name="20% - Accent3 28 3 2" xfId="13857"/>
    <cellStyle name="20% - Accent3 28 4" xfId="8158"/>
    <cellStyle name="20% - Accent3 28 4 2" xfId="15393"/>
    <cellStyle name="20% - Accent3 28 5" xfId="10735"/>
    <cellStyle name="20% - Accent3 29" xfId="3928"/>
    <cellStyle name="20% - Accent3 29 2" xfId="11240"/>
    <cellStyle name="20% - Accent3 3" xfId="309"/>
    <cellStyle name="20% - Accent3 3 2" xfId="1688"/>
    <cellStyle name="20% - Accent3 3 3" xfId="1689"/>
    <cellStyle name="20% - Accent3 30" xfId="6607"/>
    <cellStyle name="20% - Accent3 30 2" xfId="13888"/>
    <cellStyle name="20% - Accent3 31" xfId="8190"/>
    <cellStyle name="20% - Accent3 31 2" xfId="15424"/>
    <cellStyle name="20% - Accent3 32" xfId="9166"/>
    <cellStyle name="20% - Accent3 4" xfId="403"/>
    <cellStyle name="20% - Accent3 4 10" xfId="2421"/>
    <cellStyle name="20% - Accent3 4 10 2" xfId="3964"/>
    <cellStyle name="20% - Accent3 4 10 2 2" xfId="11276"/>
    <cellStyle name="20% - Accent3 4 10 3" xfId="6574"/>
    <cellStyle name="20% - Accent3 4 10 3 2" xfId="13855"/>
    <cellStyle name="20% - Accent3 4 10 4" xfId="8156"/>
    <cellStyle name="20% - Accent3 4 10 4 2" xfId="15391"/>
    <cellStyle name="20% - Accent3 4 10 5" xfId="10129"/>
    <cellStyle name="20% - Accent3 4 11" xfId="2734"/>
    <cellStyle name="20% - Accent3 4 11 2" xfId="3965"/>
    <cellStyle name="20% - Accent3 4 11 2 2" xfId="11277"/>
    <cellStyle name="20% - Accent3 4 11 3" xfId="6573"/>
    <cellStyle name="20% - Accent3 4 11 3 2" xfId="13854"/>
    <cellStyle name="20% - Accent3 4 11 4" xfId="8155"/>
    <cellStyle name="20% - Accent3 4 11 4 2" xfId="15390"/>
    <cellStyle name="20% - Accent3 4 11 5" xfId="10419"/>
    <cellStyle name="20% - Accent3 4 12" xfId="2953"/>
    <cellStyle name="20% - Accent3 4 12 2" xfId="3966"/>
    <cellStyle name="20% - Accent3 4 12 2 2" xfId="11278"/>
    <cellStyle name="20% - Accent3 4 12 3" xfId="6572"/>
    <cellStyle name="20% - Accent3 4 12 3 2" xfId="13853"/>
    <cellStyle name="20% - Accent3 4 12 4" xfId="8154"/>
    <cellStyle name="20% - Accent3 4 12 4 2" xfId="15389"/>
    <cellStyle name="20% - Accent3 4 12 5" xfId="10613"/>
    <cellStyle name="20% - Accent3 4 13" xfId="3354"/>
    <cellStyle name="20% - Accent3 4 13 2" xfId="3967"/>
    <cellStyle name="20% - Accent3 4 13 2 2" xfId="11279"/>
    <cellStyle name="20% - Accent3 4 13 3" xfId="6571"/>
    <cellStyle name="20% - Accent3 4 13 3 2" xfId="13852"/>
    <cellStyle name="20% - Accent3 4 13 4" xfId="8153"/>
    <cellStyle name="20% - Accent3 4 13 4 2" xfId="15388"/>
    <cellStyle name="20% - Accent3 4 13 5" xfId="10748"/>
    <cellStyle name="20% - Accent3 4 14" xfId="3963"/>
    <cellStyle name="20% - Accent3 4 14 2" xfId="11275"/>
    <cellStyle name="20% - Accent3 4 15" xfId="6575"/>
    <cellStyle name="20% - Accent3 4 15 2" xfId="13856"/>
    <cellStyle name="20% - Accent3 4 16" xfId="8157"/>
    <cellStyle name="20% - Accent3 4 16 2" xfId="15392"/>
    <cellStyle name="20% - Accent3 4 17" xfId="9216"/>
    <cellStyle name="20% - Accent3 4 2" xfId="558"/>
    <cellStyle name="20% - Accent3 4 2 10" xfId="2783"/>
    <cellStyle name="20% - Accent3 4 2 10 2" xfId="3969"/>
    <cellStyle name="20% - Accent3 4 2 10 2 2" xfId="11281"/>
    <cellStyle name="20% - Accent3 4 2 10 3" xfId="6569"/>
    <cellStyle name="20% - Accent3 4 2 10 3 2" xfId="13850"/>
    <cellStyle name="20% - Accent3 4 2 10 4" xfId="8151"/>
    <cellStyle name="20% - Accent3 4 2 10 4 2" xfId="15386"/>
    <cellStyle name="20% - Accent3 4 2 10 5" xfId="10464"/>
    <cellStyle name="20% - Accent3 4 2 11" xfId="3456"/>
    <cellStyle name="20% - Accent3 4 2 11 2" xfId="3970"/>
    <cellStyle name="20% - Accent3 4 2 11 2 2" xfId="11282"/>
    <cellStyle name="20% - Accent3 4 2 11 3" xfId="6568"/>
    <cellStyle name="20% - Accent3 4 2 11 3 2" xfId="13849"/>
    <cellStyle name="20% - Accent3 4 2 11 4" xfId="8150"/>
    <cellStyle name="20% - Accent3 4 2 11 4 2" xfId="15385"/>
    <cellStyle name="20% - Accent3 4 2 11 5" xfId="10834"/>
    <cellStyle name="20% - Accent3 4 2 12" xfId="3968"/>
    <cellStyle name="20% - Accent3 4 2 12 2" xfId="11280"/>
    <cellStyle name="20% - Accent3 4 2 13" xfId="6570"/>
    <cellStyle name="20% - Accent3 4 2 13 2" xfId="13851"/>
    <cellStyle name="20% - Accent3 4 2 14" xfId="8152"/>
    <cellStyle name="20% - Accent3 4 2 14 2" xfId="15387"/>
    <cellStyle name="20% - Accent3 4 2 15" xfId="9301"/>
    <cellStyle name="20% - Accent3 4 2 2" xfId="931"/>
    <cellStyle name="20% - Accent3 4 2 2 2" xfId="3971"/>
    <cellStyle name="20% - Accent3 4 2 2 2 2" xfId="11283"/>
    <cellStyle name="20% - Accent3 4 2 2 3" xfId="6567"/>
    <cellStyle name="20% - Accent3 4 2 2 3 2" xfId="13848"/>
    <cellStyle name="20% - Accent3 4 2 2 4" xfId="8149"/>
    <cellStyle name="20% - Accent3 4 2 2 4 2" xfId="15384"/>
    <cellStyle name="20% - Accent3 4 2 2 5" xfId="9563"/>
    <cellStyle name="20% - Accent3 4 2 3" xfId="1374"/>
    <cellStyle name="20% - Accent3 4 2 3 2" xfId="3972"/>
    <cellStyle name="20% - Accent3 4 2 3 2 2" xfId="11284"/>
    <cellStyle name="20% - Accent3 4 2 3 3" xfId="6566"/>
    <cellStyle name="20% - Accent3 4 2 3 3 2" xfId="13847"/>
    <cellStyle name="20% - Accent3 4 2 3 4" xfId="8148"/>
    <cellStyle name="20% - Accent3 4 2 3 4 2" xfId="15383"/>
    <cellStyle name="20% - Accent3 4 2 3 5" xfId="9757"/>
    <cellStyle name="20% - Accent3 4 2 4" xfId="1691"/>
    <cellStyle name="20% - Accent3 4 2 4 2" xfId="3973"/>
    <cellStyle name="20% - Accent3 4 2 4 2 2" xfId="11285"/>
    <cellStyle name="20% - Accent3 4 2 4 3" xfId="6565"/>
    <cellStyle name="20% - Accent3 4 2 4 3 2" xfId="13846"/>
    <cellStyle name="20% - Accent3 4 2 4 4" xfId="8147"/>
    <cellStyle name="20% - Accent3 4 2 4 4 2" xfId="15382"/>
    <cellStyle name="20% - Accent3 4 2 4 5" xfId="9891"/>
    <cellStyle name="20% - Accent3 4 2 5" xfId="1976"/>
    <cellStyle name="20% - Accent3 4 2 5 2" xfId="3974"/>
    <cellStyle name="20% - Accent3 4 2 5 2 2" xfId="11286"/>
    <cellStyle name="20% - Accent3 4 2 5 3" xfId="6564"/>
    <cellStyle name="20% - Accent3 4 2 5 3 2" xfId="13845"/>
    <cellStyle name="20% - Accent3 4 2 5 4" xfId="8146"/>
    <cellStyle name="20% - Accent3 4 2 5 4 2" xfId="15381"/>
    <cellStyle name="20% - Accent3 4 2 5 5" xfId="9935"/>
    <cellStyle name="20% - Accent3 4 2 6" xfId="2171"/>
    <cellStyle name="20% - Accent3 4 2 6 2" xfId="3975"/>
    <cellStyle name="20% - Accent3 4 2 6 2 2" xfId="11287"/>
    <cellStyle name="20% - Accent3 4 2 6 3" xfId="6563"/>
    <cellStyle name="20% - Accent3 4 2 6 3 2" xfId="13844"/>
    <cellStyle name="20% - Accent3 4 2 6 4" xfId="8145"/>
    <cellStyle name="20% - Accent3 4 2 6 4 2" xfId="15380"/>
    <cellStyle name="20% - Accent3 4 2 6 5" xfId="9971"/>
    <cellStyle name="20% - Accent3 4 2 7" xfId="2237"/>
    <cellStyle name="20% - Accent3 4 2 7 2" xfId="3976"/>
    <cellStyle name="20% - Accent3 4 2 7 2 2" xfId="11288"/>
    <cellStyle name="20% - Accent3 4 2 7 3" xfId="6562"/>
    <cellStyle name="20% - Accent3 4 2 7 3 2" xfId="13843"/>
    <cellStyle name="20% - Accent3 4 2 7 4" xfId="8144"/>
    <cellStyle name="20% - Accent3 4 2 7 4 2" xfId="15379"/>
    <cellStyle name="20% - Accent3 4 2 7 5" xfId="9991"/>
    <cellStyle name="20% - Accent3 4 2 8" xfId="2588"/>
    <cellStyle name="20% - Accent3 4 2 8 2" xfId="3977"/>
    <cellStyle name="20% - Accent3 4 2 8 2 2" xfId="11289"/>
    <cellStyle name="20% - Accent3 4 2 8 3" xfId="6561"/>
    <cellStyle name="20% - Accent3 4 2 8 3 2" xfId="13842"/>
    <cellStyle name="20% - Accent3 4 2 8 4" xfId="8143"/>
    <cellStyle name="20% - Accent3 4 2 8 4 2" xfId="15378"/>
    <cellStyle name="20% - Accent3 4 2 8 5" xfId="10282"/>
    <cellStyle name="20% - Accent3 4 2 9" xfId="2493"/>
    <cellStyle name="20% - Accent3 4 2 9 2" xfId="3978"/>
    <cellStyle name="20% - Accent3 4 2 9 2 2" xfId="11290"/>
    <cellStyle name="20% - Accent3 4 2 9 3" xfId="6560"/>
    <cellStyle name="20% - Accent3 4 2 9 3 2" xfId="13841"/>
    <cellStyle name="20% - Accent3 4 2 9 4" xfId="8142"/>
    <cellStyle name="20% - Accent3 4 2 9 4 2" xfId="15377"/>
    <cellStyle name="20% - Accent3 4 2 9 5" xfId="10191"/>
    <cellStyle name="20% - Accent3 4 3" xfId="539"/>
    <cellStyle name="20% - Accent3 4 3 10" xfId="2726"/>
    <cellStyle name="20% - Accent3 4 3 10 2" xfId="3980"/>
    <cellStyle name="20% - Accent3 4 3 10 2 2" xfId="11292"/>
    <cellStyle name="20% - Accent3 4 3 10 3" xfId="6558"/>
    <cellStyle name="20% - Accent3 4 3 10 3 2" xfId="13839"/>
    <cellStyle name="20% - Accent3 4 3 10 4" xfId="8140"/>
    <cellStyle name="20% - Accent3 4 3 10 4 2" xfId="15375"/>
    <cellStyle name="20% - Accent3 4 3 10 5" xfId="10415"/>
    <cellStyle name="20% - Accent3 4 3 11" xfId="3441"/>
    <cellStyle name="20% - Accent3 4 3 11 2" xfId="3981"/>
    <cellStyle name="20% - Accent3 4 3 11 2 2" xfId="11293"/>
    <cellStyle name="20% - Accent3 4 3 11 3" xfId="6557"/>
    <cellStyle name="20% - Accent3 4 3 11 3 2" xfId="13838"/>
    <cellStyle name="20% - Accent3 4 3 11 4" xfId="8139"/>
    <cellStyle name="20% - Accent3 4 3 11 4 2" xfId="15374"/>
    <cellStyle name="20% - Accent3 4 3 11 5" xfId="10822"/>
    <cellStyle name="20% - Accent3 4 3 12" xfId="3979"/>
    <cellStyle name="20% - Accent3 4 3 12 2" xfId="11291"/>
    <cellStyle name="20% - Accent3 4 3 13" xfId="6559"/>
    <cellStyle name="20% - Accent3 4 3 13 2" xfId="13840"/>
    <cellStyle name="20% - Accent3 4 3 14" xfId="8141"/>
    <cellStyle name="20% - Accent3 4 3 14 2" xfId="15376"/>
    <cellStyle name="20% - Accent3 4 3 15" xfId="9289"/>
    <cellStyle name="20% - Accent3 4 3 2" xfId="915"/>
    <cellStyle name="20% - Accent3 4 3 2 2" xfId="3982"/>
    <cellStyle name="20% - Accent3 4 3 2 2 2" xfId="11294"/>
    <cellStyle name="20% - Accent3 4 3 2 3" xfId="6556"/>
    <cellStyle name="20% - Accent3 4 3 2 3 2" xfId="13837"/>
    <cellStyle name="20% - Accent3 4 3 2 4" xfId="8138"/>
    <cellStyle name="20% - Accent3 4 3 2 4 2" xfId="15373"/>
    <cellStyle name="20% - Accent3 4 3 2 5" xfId="9550"/>
    <cellStyle name="20% - Accent3 4 3 3" xfId="1356"/>
    <cellStyle name="20% - Accent3 4 3 3 2" xfId="3983"/>
    <cellStyle name="20% - Accent3 4 3 3 2 2" xfId="11295"/>
    <cellStyle name="20% - Accent3 4 3 3 3" xfId="6555"/>
    <cellStyle name="20% - Accent3 4 3 3 3 2" xfId="13836"/>
    <cellStyle name="20% - Accent3 4 3 3 4" xfId="8137"/>
    <cellStyle name="20% - Accent3 4 3 3 4 2" xfId="15372"/>
    <cellStyle name="20% - Accent3 4 3 3 5" xfId="9745"/>
    <cellStyle name="20% - Accent3 4 3 4" xfId="1692"/>
    <cellStyle name="20% - Accent3 4 3 5" xfId="1973"/>
    <cellStyle name="20% - Accent3 4 3 6" xfId="2170"/>
    <cellStyle name="20% - Accent3 4 3 7" xfId="2236"/>
    <cellStyle name="20% - Accent3 4 3 8" xfId="2569"/>
    <cellStyle name="20% - Accent3 4 3 8 2" xfId="3988"/>
    <cellStyle name="20% - Accent3 4 3 8 2 2" xfId="11300"/>
    <cellStyle name="20% - Accent3 4 3 8 3" xfId="6554"/>
    <cellStyle name="20% - Accent3 4 3 8 3 2" xfId="13835"/>
    <cellStyle name="20% - Accent3 4 3 8 4" xfId="8136"/>
    <cellStyle name="20% - Accent3 4 3 8 4 2" xfId="15371"/>
    <cellStyle name="20% - Accent3 4 3 8 5" xfId="10264"/>
    <cellStyle name="20% - Accent3 4 3 9" xfId="2373"/>
    <cellStyle name="20% - Accent3 4 3 9 2" xfId="3989"/>
    <cellStyle name="20% - Accent3 4 3 9 2 2" xfId="11301"/>
    <cellStyle name="20% - Accent3 4 3 9 3" xfId="6553"/>
    <cellStyle name="20% - Accent3 4 3 9 3 2" xfId="13834"/>
    <cellStyle name="20% - Accent3 4 3 9 4" xfId="8135"/>
    <cellStyle name="20% - Accent3 4 3 9 4 2" xfId="15370"/>
    <cellStyle name="20% - Accent3 4 3 9 5" xfId="10090"/>
    <cellStyle name="20% - Accent3 4 4" xfId="783"/>
    <cellStyle name="20% - Accent3 4 4 2" xfId="3990"/>
    <cellStyle name="20% - Accent3 4 4 2 2" xfId="11302"/>
    <cellStyle name="20% - Accent3 4 4 3" xfId="6552"/>
    <cellStyle name="20% - Accent3 4 4 3 2" xfId="13833"/>
    <cellStyle name="20% - Accent3 4 4 4" xfId="8134"/>
    <cellStyle name="20% - Accent3 4 4 4 2" xfId="15369"/>
    <cellStyle name="20% - Accent3 4 4 5" xfId="9460"/>
    <cellStyle name="20% - Accent3 4 5" xfId="733"/>
    <cellStyle name="20% - Accent3 4 5 2" xfId="3991"/>
    <cellStyle name="20% - Accent3 4 5 2 2" xfId="11303"/>
    <cellStyle name="20% - Accent3 4 5 3" xfId="6551"/>
    <cellStyle name="20% - Accent3 4 5 3 2" xfId="13832"/>
    <cellStyle name="20% - Accent3 4 5 4" xfId="8133"/>
    <cellStyle name="20% - Accent3 4 5 4 2" xfId="15368"/>
    <cellStyle name="20% - Accent3 4 5 5" xfId="9453"/>
    <cellStyle name="20% - Accent3 4 6" xfId="1690"/>
    <cellStyle name="20% - Accent3 4 7" xfId="1977"/>
    <cellStyle name="20% - Accent3 4 8" xfId="2172"/>
    <cellStyle name="20% - Accent3 4 9" xfId="2238"/>
    <cellStyle name="20% - Accent3 5" xfId="443"/>
    <cellStyle name="20% - Accent3 5 10" xfId="2474"/>
    <cellStyle name="20% - Accent3 5 10 2" xfId="3996"/>
    <cellStyle name="20% - Accent3 5 10 2 2" xfId="11308"/>
    <cellStyle name="20% - Accent3 5 10 3" xfId="6548"/>
    <cellStyle name="20% - Accent3 5 10 3 2" xfId="13830"/>
    <cellStyle name="20% - Accent3 5 10 4" xfId="8130"/>
    <cellStyle name="20% - Accent3 5 10 4 2" xfId="15366"/>
    <cellStyle name="20% - Accent3 5 10 5" xfId="10172"/>
    <cellStyle name="20% - Accent3 5 11" xfId="2751"/>
    <cellStyle name="20% - Accent3 5 11 2" xfId="3997"/>
    <cellStyle name="20% - Accent3 5 11 2 2" xfId="11309"/>
    <cellStyle name="20% - Accent3 5 11 3" xfId="6547"/>
    <cellStyle name="20% - Accent3 5 11 3 2" xfId="13829"/>
    <cellStyle name="20% - Accent3 5 11 4" xfId="8129"/>
    <cellStyle name="20% - Accent3 5 11 4 2" xfId="15365"/>
    <cellStyle name="20% - Accent3 5 11 5" xfId="10435"/>
    <cellStyle name="20% - Accent3 5 12" xfId="2960"/>
    <cellStyle name="20% - Accent3 5 12 2" xfId="3998"/>
    <cellStyle name="20% - Accent3 5 12 2 2" xfId="11310"/>
    <cellStyle name="20% - Accent3 5 12 3" xfId="6546"/>
    <cellStyle name="20% - Accent3 5 12 3 2" xfId="13828"/>
    <cellStyle name="20% - Accent3 5 12 4" xfId="8128"/>
    <cellStyle name="20% - Accent3 5 12 4 2" xfId="15364"/>
    <cellStyle name="20% - Accent3 5 12 5" xfId="10619"/>
    <cellStyle name="20% - Accent3 5 13" xfId="3379"/>
    <cellStyle name="20% - Accent3 5 13 2" xfId="3999"/>
    <cellStyle name="20% - Accent3 5 13 2 2" xfId="11311"/>
    <cellStyle name="20% - Accent3 5 13 3" xfId="6545"/>
    <cellStyle name="20% - Accent3 5 13 3 2" xfId="13827"/>
    <cellStyle name="20% - Accent3 5 13 4" xfId="8127"/>
    <cellStyle name="20% - Accent3 5 13 4 2" xfId="15363"/>
    <cellStyle name="20% - Accent3 5 13 5" xfId="10766"/>
    <cellStyle name="20% - Accent3 5 14" xfId="3995"/>
    <cellStyle name="20% - Accent3 5 14 2" xfId="11307"/>
    <cellStyle name="20% - Accent3 5 15" xfId="6549"/>
    <cellStyle name="20% - Accent3 5 15 2" xfId="13831"/>
    <cellStyle name="20% - Accent3 5 16" xfId="8131"/>
    <cellStyle name="20% - Accent3 5 16 2" xfId="15367"/>
    <cellStyle name="20% - Accent3 5 17" xfId="9234"/>
    <cellStyle name="20% - Accent3 5 2" xfId="580"/>
    <cellStyle name="20% - Accent3 5 2 10" xfId="8126"/>
    <cellStyle name="20% - Accent3 5 2 10 2" xfId="15362"/>
    <cellStyle name="20% - Accent3 5 2 11" xfId="9322"/>
    <cellStyle name="20% - Accent3 5 2 2" xfId="953"/>
    <cellStyle name="20% - Accent3 5 2 2 2" xfId="4001"/>
    <cellStyle name="20% - Accent3 5 2 2 2 2" xfId="11313"/>
    <cellStyle name="20% - Accent3 5 2 2 3" xfId="6543"/>
    <cellStyle name="20% - Accent3 5 2 2 3 2" xfId="13825"/>
    <cellStyle name="20% - Accent3 5 2 2 4" xfId="8125"/>
    <cellStyle name="20% - Accent3 5 2 2 4 2" xfId="15361"/>
    <cellStyle name="20% - Accent3 5 2 2 5" xfId="9584"/>
    <cellStyle name="20% - Accent3 5 2 3" xfId="1398"/>
    <cellStyle name="20% - Accent3 5 2 3 2" xfId="4002"/>
    <cellStyle name="20% - Accent3 5 2 3 2 2" xfId="11314"/>
    <cellStyle name="20% - Accent3 5 2 3 3" xfId="6542"/>
    <cellStyle name="20% - Accent3 5 2 3 3 2" xfId="13824"/>
    <cellStyle name="20% - Accent3 5 2 3 4" xfId="8124"/>
    <cellStyle name="20% - Accent3 5 2 3 4 2" xfId="15360"/>
    <cellStyle name="20% - Accent3 5 2 3 5" xfId="9780"/>
    <cellStyle name="20% - Accent3 5 2 4" xfId="2612"/>
    <cellStyle name="20% - Accent3 5 2 4 2" xfId="4003"/>
    <cellStyle name="20% - Accent3 5 2 4 2 2" xfId="11315"/>
    <cellStyle name="20% - Accent3 5 2 4 3" xfId="6541"/>
    <cellStyle name="20% - Accent3 5 2 4 3 2" xfId="13823"/>
    <cellStyle name="20% - Accent3 5 2 4 4" xfId="8123"/>
    <cellStyle name="20% - Accent3 5 2 4 4 2" xfId="15359"/>
    <cellStyle name="20% - Accent3 5 2 4 5" xfId="10305"/>
    <cellStyle name="20% - Accent3 5 2 5" xfId="2497"/>
    <cellStyle name="20% - Accent3 5 2 5 2" xfId="4004"/>
    <cellStyle name="20% - Accent3 5 2 5 2 2" xfId="11316"/>
    <cellStyle name="20% - Accent3 5 2 5 3" xfId="6540"/>
    <cellStyle name="20% - Accent3 5 2 5 3 2" xfId="13822"/>
    <cellStyle name="20% - Accent3 5 2 5 4" xfId="8122"/>
    <cellStyle name="20% - Accent3 5 2 5 4 2" xfId="15358"/>
    <cellStyle name="20% - Accent3 5 2 5 5" xfId="10195"/>
    <cellStyle name="20% - Accent3 5 2 6" xfId="2885"/>
    <cellStyle name="20% - Accent3 5 2 6 2" xfId="4005"/>
    <cellStyle name="20% - Accent3 5 2 6 2 2" xfId="11317"/>
    <cellStyle name="20% - Accent3 5 2 6 3" xfId="6539"/>
    <cellStyle name="20% - Accent3 5 2 6 3 2" xfId="13821"/>
    <cellStyle name="20% - Accent3 5 2 6 4" xfId="8121"/>
    <cellStyle name="20% - Accent3 5 2 6 4 2" xfId="15357"/>
    <cellStyle name="20% - Accent3 5 2 6 5" xfId="10553"/>
    <cellStyle name="20% - Accent3 5 2 7" xfId="3479"/>
    <cellStyle name="20% - Accent3 5 2 7 2" xfId="4006"/>
    <cellStyle name="20% - Accent3 5 2 7 2 2" xfId="11318"/>
    <cellStyle name="20% - Accent3 5 2 7 3" xfId="6538"/>
    <cellStyle name="20% - Accent3 5 2 7 3 2" xfId="13820"/>
    <cellStyle name="20% - Accent3 5 2 7 4" xfId="8120"/>
    <cellStyle name="20% - Accent3 5 2 7 4 2" xfId="15356"/>
    <cellStyle name="20% - Accent3 5 2 7 5" xfId="10857"/>
    <cellStyle name="20% - Accent3 5 2 8" xfId="4000"/>
    <cellStyle name="20% - Accent3 5 2 8 2" xfId="11312"/>
    <cellStyle name="20% - Accent3 5 2 9" xfId="6544"/>
    <cellStyle name="20% - Accent3 5 2 9 2" xfId="13826"/>
    <cellStyle name="20% - Accent3 5 3" xfId="617"/>
    <cellStyle name="20% - Accent3 5 3 10" xfId="8119"/>
    <cellStyle name="20% - Accent3 5 3 10 2" xfId="15355"/>
    <cellStyle name="20% - Accent3 5 3 11" xfId="9357"/>
    <cellStyle name="20% - Accent3 5 3 2" xfId="990"/>
    <cellStyle name="20% - Accent3 5 3 2 2" xfId="4008"/>
    <cellStyle name="20% - Accent3 5 3 2 2 2" xfId="11320"/>
    <cellStyle name="20% - Accent3 5 3 2 3" xfId="6536"/>
    <cellStyle name="20% - Accent3 5 3 2 3 2" xfId="13818"/>
    <cellStyle name="20% - Accent3 5 3 2 4" xfId="8118"/>
    <cellStyle name="20% - Accent3 5 3 2 4 2" xfId="15354"/>
    <cellStyle name="20% - Accent3 5 3 2 5" xfId="9619"/>
    <cellStyle name="20% - Accent3 5 3 3" xfId="1435"/>
    <cellStyle name="20% - Accent3 5 3 3 2" xfId="4009"/>
    <cellStyle name="20% - Accent3 5 3 3 2 2" xfId="11321"/>
    <cellStyle name="20% - Accent3 5 3 3 3" xfId="6535"/>
    <cellStyle name="20% - Accent3 5 3 3 3 2" xfId="13817"/>
    <cellStyle name="20% - Accent3 5 3 3 4" xfId="8117"/>
    <cellStyle name="20% - Accent3 5 3 3 4 2" xfId="15353"/>
    <cellStyle name="20% - Accent3 5 3 3 5" xfId="9817"/>
    <cellStyle name="20% - Accent3 5 3 4" xfId="2651"/>
    <cellStyle name="20% - Accent3 5 3 4 2" xfId="4010"/>
    <cellStyle name="20% - Accent3 5 3 4 2 2" xfId="11322"/>
    <cellStyle name="20% - Accent3 5 3 4 3" xfId="6534"/>
    <cellStyle name="20% - Accent3 5 3 4 3 2" xfId="13816"/>
    <cellStyle name="20% - Accent3 5 3 4 4" xfId="8116"/>
    <cellStyle name="20% - Accent3 5 3 4 4 2" xfId="15352"/>
    <cellStyle name="20% - Accent3 5 3 4 5" xfId="10344"/>
    <cellStyle name="20% - Accent3 5 3 5" xfId="2329"/>
    <cellStyle name="20% - Accent3 5 3 5 2" xfId="4011"/>
    <cellStyle name="20% - Accent3 5 3 5 2 2" xfId="11323"/>
    <cellStyle name="20% - Accent3 5 3 5 3" xfId="6533"/>
    <cellStyle name="20% - Accent3 5 3 5 3 2" xfId="13815"/>
    <cellStyle name="20% - Accent3 5 3 5 4" xfId="8115"/>
    <cellStyle name="20% - Accent3 5 3 5 4 2" xfId="15351"/>
    <cellStyle name="20% - Accent3 5 3 5 5" xfId="10048"/>
    <cellStyle name="20% - Accent3 5 3 6" xfId="2850"/>
    <cellStyle name="20% - Accent3 5 3 6 2" xfId="4012"/>
    <cellStyle name="20% - Accent3 5 3 6 2 2" xfId="11324"/>
    <cellStyle name="20% - Accent3 5 3 6 3" xfId="6532"/>
    <cellStyle name="20% - Accent3 5 3 6 3 2" xfId="13814"/>
    <cellStyle name="20% - Accent3 5 3 6 4" xfId="8114"/>
    <cellStyle name="20% - Accent3 5 3 6 4 2" xfId="15350"/>
    <cellStyle name="20% - Accent3 5 3 6 5" xfId="10524"/>
    <cellStyle name="20% - Accent3 5 3 7" xfId="3518"/>
    <cellStyle name="20% - Accent3 5 3 7 2" xfId="4013"/>
    <cellStyle name="20% - Accent3 5 3 7 2 2" xfId="11325"/>
    <cellStyle name="20% - Accent3 5 3 7 3" xfId="6531"/>
    <cellStyle name="20% - Accent3 5 3 7 3 2" xfId="13813"/>
    <cellStyle name="20% - Accent3 5 3 7 4" xfId="8113"/>
    <cellStyle name="20% - Accent3 5 3 7 4 2" xfId="15349"/>
    <cellStyle name="20% - Accent3 5 3 7 5" xfId="10894"/>
    <cellStyle name="20% - Accent3 5 3 8" xfId="4007"/>
    <cellStyle name="20% - Accent3 5 3 8 2" xfId="11319"/>
    <cellStyle name="20% - Accent3 5 3 9" xfId="6537"/>
    <cellStyle name="20% - Accent3 5 3 9 2" xfId="13819"/>
    <cellStyle name="20% - Accent3 5 4" xfId="832"/>
    <cellStyle name="20% - Accent3 5 4 2" xfId="4014"/>
    <cellStyle name="20% - Accent3 5 4 2 2" xfId="11326"/>
    <cellStyle name="20% - Accent3 5 4 3" xfId="6530"/>
    <cellStyle name="20% - Accent3 5 4 3 2" xfId="13812"/>
    <cellStyle name="20% - Accent3 5 4 4" xfId="8112"/>
    <cellStyle name="20% - Accent3 5 4 4 2" xfId="15348"/>
    <cellStyle name="20% - Accent3 5 4 5" xfId="9485"/>
    <cellStyle name="20% - Accent3 5 5" xfId="1277"/>
    <cellStyle name="20% - Accent3 5 5 2" xfId="4015"/>
    <cellStyle name="20% - Accent3 5 5 2 2" xfId="11327"/>
    <cellStyle name="20% - Accent3 5 5 3" xfId="6529"/>
    <cellStyle name="20% - Accent3 5 5 3 2" xfId="13811"/>
    <cellStyle name="20% - Accent3 5 5 4" xfId="8111"/>
    <cellStyle name="20% - Accent3 5 5 4 2" xfId="15347"/>
    <cellStyle name="20% - Accent3 5 5 5" xfId="9689"/>
    <cellStyle name="20% - Accent3 5 6" xfId="1693"/>
    <cellStyle name="20% - Accent3 5 7" xfId="1970"/>
    <cellStyle name="20% - Accent3 5 8" xfId="2169"/>
    <cellStyle name="20% - Accent3 5 9" xfId="2235"/>
    <cellStyle name="20% - Accent3 6" xfId="438"/>
    <cellStyle name="20% - Accent3 7" xfId="492"/>
    <cellStyle name="20% - Accent3 7 10" xfId="4019"/>
    <cellStyle name="20% - Accent3 7 10 2" xfId="11331"/>
    <cellStyle name="20% - Accent3 7 11" xfId="6528"/>
    <cellStyle name="20% - Accent3 7 11 2" xfId="13810"/>
    <cellStyle name="20% - Accent3 7 12" xfId="8110"/>
    <cellStyle name="20% - Accent3 7 12 2" xfId="15346"/>
    <cellStyle name="20% - Accent3 7 13" xfId="9250"/>
    <cellStyle name="20% - Accent3 7 2" xfId="601"/>
    <cellStyle name="20% - Accent3 7 2 10" xfId="8109"/>
    <cellStyle name="20% - Accent3 7 2 10 2" xfId="15345"/>
    <cellStyle name="20% - Accent3 7 2 11" xfId="9343"/>
    <cellStyle name="20% - Accent3 7 2 2" xfId="974"/>
    <cellStyle name="20% - Accent3 7 2 2 2" xfId="4021"/>
    <cellStyle name="20% - Accent3 7 2 2 2 2" xfId="11333"/>
    <cellStyle name="20% - Accent3 7 2 2 3" xfId="6526"/>
    <cellStyle name="20% - Accent3 7 2 2 3 2" xfId="13808"/>
    <cellStyle name="20% - Accent3 7 2 2 4" xfId="8108"/>
    <cellStyle name="20% - Accent3 7 2 2 4 2" xfId="15344"/>
    <cellStyle name="20% - Accent3 7 2 2 5" xfId="9605"/>
    <cellStyle name="20% - Accent3 7 2 3" xfId="1421"/>
    <cellStyle name="20% - Accent3 7 2 3 2" xfId="4022"/>
    <cellStyle name="20% - Accent3 7 2 3 2 2" xfId="11334"/>
    <cellStyle name="20% - Accent3 7 2 3 3" xfId="6525"/>
    <cellStyle name="20% - Accent3 7 2 3 3 2" xfId="13807"/>
    <cellStyle name="20% - Accent3 7 2 3 4" xfId="8107"/>
    <cellStyle name="20% - Accent3 7 2 3 4 2" xfId="15343"/>
    <cellStyle name="20% - Accent3 7 2 3 5" xfId="9803"/>
    <cellStyle name="20% - Accent3 7 2 4" xfId="2635"/>
    <cellStyle name="20% - Accent3 7 2 4 2" xfId="4023"/>
    <cellStyle name="20% - Accent3 7 2 4 2 2" xfId="11335"/>
    <cellStyle name="20% - Accent3 7 2 4 3" xfId="6524"/>
    <cellStyle name="20% - Accent3 7 2 4 3 2" xfId="13806"/>
    <cellStyle name="20% - Accent3 7 2 4 4" xfId="8106"/>
    <cellStyle name="20% - Accent3 7 2 4 4 2" xfId="15342"/>
    <cellStyle name="20% - Accent3 7 2 4 5" xfId="10328"/>
    <cellStyle name="20% - Accent3 7 2 5" xfId="2340"/>
    <cellStyle name="20% - Accent3 7 2 5 2" xfId="4024"/>
    <cellStyle name="20% - Accent3 7 2 5 2 2" xfId="11336"/>
    <cellStyle name="20% - Accent3 7 2 5 3" xfId="6523"/>
    <cellStyle name="20% - Accent3 7 2 5 3 2" xfId="13805"/>
    <cellStyle name="20% - Accent3 7 2 5 4" xfId="8105"/>
    <cellStyle name="20% - Accent3 7 2 5 4 2" xfId="15341"/>
    <cellStyle name="20% - Accent3 7 2 5 5" xfId="10059"/>
    <cellStyle name="20% - Accent3 7 2 6" xfId="2735"/>
    <cellStyle name="20% - Accent3 7 2 6 2" xfId="4025"/>
    <cellStyle name="20% - Accent3 7 2 6 2 2" xfId="11337"/>
    <cellStyle name="20% - Accent3 7 2 6 3" xfId="6522"/>
    <cellStyle name="20% - Accent3 7 2 6 3 2" xfId="13804"/>
    <cellStyle name="20% - Accent3 7 2 6 4" xfId="8104"/>
    <cellStyle name="20% - Accent3 7 2 6 4 2" xfId="15340"/>
    <cellStyle name="20% - Accent3 7 2 6 5" xfId="10420"/>
    <cellStyle name="20% - Accent3 7 2 7" xfId="3502"/>
    <cellStyle name="20% - Accent3 7 2 7 2" xfId="4026"/>
    <cellStyle name="20% - Accent3 7 2 7 2 2" xfId="11338"/>
    <cellStyle name="20% - Accent3 7 2 7 3" xfId="6521"/>
    <cellStyle name="20% - Accent3 7 2 7 3 2" xfId="13803"/>
    <cellStyle name="20% - Accent3 7 2 7 4" xfId="8103"/>
    <cellStyle name="20% - Accent3 7 2 7 4 2" xfId="15339"/>
    <cellStyle name="20% - Accent3 7 2 7 5" xfId="10880"/>
    <cellStyle name="20% - Accent3 7 2 8" xfId="4020"/>
    <cellStyle name="20% - Accent3 7 2 8 2" xfId="11332"/>
    <cellStyle name="20% - Accent3 7 2 9" xfId="6527"/>
    <cellStyle name="20% - Accent3 7 2 9 2" xfId="13809"/>
    <cellStyle name="20% - Accent3 7 3" xfId="633"/>
    <cellStyle name="20% - Accent3 7 3 10" xfId="8102"/>
    <cellStyle name="20% - Accent3 7 3 10 2" xfId="15338"/>
    <cellStyle name="20% - Accent3 7 3 11" xfId="9373"/>
    <cellStyle name="20% - Accent3 7 3 2" xfId="1006"/>
    <cellStyle name="20% - Accent3 7 3 2 2" xfId="4028"/>
    <cellStyle name="20% - Accent3 7 3 2 2 2" xfId="11340"/>
    <cellStyle name="20% - Accent3 7 3 2 3" xfId="6519"/>
    <cellStyle name="20% - Accent3 7 3 2 3 2" xfId="13801"/>
    <cellStyle name="20% - Accent3 7 3 2 4" xfId="8101"/>
    <cellStyle name="20% - Accent3 7 3 2 4 2" xfId="15337"/>
    <cellStyle name="20% - Accent3 7 3 2 5" xfId="9635"/>
    <cellStyle name="20% - Accent3 7 3 3" xfId="1451"/>
    <cellStyle name="20% - Accent3 7 3 3 2" xfId="4029"/>
    <cellStyle name="20% - Accent3 7 3 3 2 2" xfId="11341"/>
    <cellStyle name="20% - Accent3 7 3 3 3" xfId="6518"/>
    <cellStyle name="20% - Accent3 7 3 3 3 2" xfId="13800"/>
    <cellStyle name="20% - Accent3 7 3 3 4" xfId="8100"/>
    <cellStyle name="20% - Accent3 7 3 3 4 2" xfId="15336"/>
    <cellStyle name="20% - Accent3 7 3 3 5" xfId="9833"/>
    <cellStyle name="20% - Accent3 7 3 4" xfId="2667"/>
    <cellStyle name="20% - Accent3 7 3 4 2" xfId="4030"/>
    <cellStyle name="20% - Accent3 7 3 4 2 2" xfId="11342"/>
    <cellStyle name="20% - Accent3 7 3 4 3" xfId="6517"/>
    <cellStyle name="20% - Accent3 7 3 4 3 2" xfId="13799"/>
    <cellStyle name="20% - Accent3 7 3 4 4" xfId="8099"/>
    <cellStyle name="20% - Accent3 7 3 4 4 2" xfId="15335"/>
    <cellStyle name="20% - Accent3 7 3 4 5" xfId="10360"/>
    <cellStyle name="20% - Accent3 7 3 5" xfId="2890"/>
    <cellStyle name="20% - Accent3 7 3 5 2" xfId="4031"/>
    <cellStyle name="20% - Accent3 7 3 5 2 2" xfId="11343"/>
    <cellStyle name="20% - Accent3 7 3 5 3" xfId="6516"/>
    <cellStyle name="20% - Accent3 7 3 5 3 2" xfId="13798"/>
    <cellStyle name="20% - Accent3 7 3 5 4" xfId="8098"/>
    <cellStyle name="20% - Accent3 7 3 5 4 2" xfId="15334"/>
    <cellStyle name="20% - Accent3 7 3 5 5" xfId="10558"/>
    <cellStyle name="20% - Accent3 7 3 6" xfId="3004"/>
    <cellStyle name="20% - Accent3 7 3 6 2" xfId="4032"/>
    <cellStyle name="20% - Accent3 7 3 6 2 2" xfId="11344"/>
    <cellStyle name="20% - Accent3 7 3 6 3" xfId="6515"/>
    <cellStyle name="20% - Accent3 7 3 6 3 2" xfId="13797"/>
    <cellStyle name="20% - Accent3 7 3 6 4" xfId="8097"/>
    <cellStyle name="20% - Accent3 7 3 6 4 2" xfId="15333"/>
    <cellStyle name="20% - Accent3 7 3 6 5" xfId="10650"/>
    <cellStyle name="20% - Accent3 7 3 7" xfId="3534"/>
    <cellStyle name="20% - Accent3 7 3 7 2" xfId="4033"/>
    <cellStyle name="20% - Accent3 7 3 7 2 2" xfId="11345"/>
    <cellStyle name="20% - Accent3 7 3 7 3" xfId="6514"/>
    <cellStyle name="20% - Accent3 7 3 7 3 2" xfId="13796"/>
    <cellStyle name="20% - Accent3 7 3 7 4" xfId="8096"/>
    <cellStyle name="20% - Accent3 7 3 7 4 2" xfId="15332"/>
    <cellStyle name="20% - Accent3 7 3 7 5" xfId="10910"/>
    <cellStyle name="20% - Accent3 7 3 8" xfId="4027"/>
    <cellStyle name="20% - Accent3 7 3 8 2" xfId="11339"/>
    <cellStyle name="20% - Accent3 7 3 9" xfId="6520"/>
    <cellStyle name="20% - Accent3 7 3 9 2" xfId="13802"/>
    <cellStyle name="20% - Accent3 7 4" xfId="870"/>
    <cellStyle name="20% - Accent3 7 4 2" xfId="4034"/>
    <cellStyle name="20% - Accent3 7 4 2 2" xfId="11346"/>
    <cellStyle name="20% - Accent3 7 4 3" xfId="6511"/>
    <cellStyle name="20% - Accent3 7 4 3 2" xfId="13793"/>
    <cellStyle name="20% - Accent3 7 4 4" xfId="8092"/>
    <cellStyle name="20% - Accent3 7 4 4 2" xfId="15328"/>
    <cellStyle name="20% - Accent3 7 4 5" xfId="9507"/>
    <cellStyle name="20% - Accent3 7 5" xfId="1312"/>
    <cellStyle name="20% - Accent3 7 5 2" xfId="4035"/>
    <cellStyle name="20% - Accent3 7 5 2 2" xfId="11347"/>
    <cellStyle name="20% - Accent3 7 5 3" xfId="6507"/>
    <cellStyle name="20% - Accent3 7 5 3 2" xfId="13789"/>
    <cellStyle name="20% - Accent3 7 5 4" xfId="8088"/>
    <cellStyle name="20% - Accent3 7 5 4 2" xfId="15324"/>
    <cellStyle name="20% - Accent3 7 5 5" xfId="9705"/>
    <cellStyle name="20% - Accent3 7 6" xfId="2521"/>
    <cellStyle name="20% - Accent3 7 6 2" xfId="4036"/>
    <cellStyle name="20% - Accent3 7 6 2 2" xfId="11348"/>
    <cellStyle name="20% - Accent3 7 6 3" xfId="6506"/>
    <cellStyle name="20% - Accent3 7 6 3 2" xfId="13788"/>
    <cellStyle name="20% - Accent3 7 6 4" xfId="8087"/>
    <cellStyle name="20% - Accent3 7 6 4 2" xfId="15323"/>
    <cellStyle name="20% - Accent3 7 6 5" xfId="10216"/>
    <cellStyle name="20% - Accent3 7 7" xfId="2411"/>
    <cellStyle name="20% - Accent3 7 7 2" xfId="4037"/>
    <cellStyle name="20% - Accent3 7 7 2 2" xfId="11349"/>
    <cellStyle name="20% - Accent3 7 7 3" xfId="6505"/>
    <cellStyle name="20% - Accent3 7 7 3 2" xfId="13787"/>
    <cellStyle name="20% - Accent3 7 7 4" xfId="8086"/>
    <cellStyle name="20% - Accent3 7 7 4 2" xfId="15322"/>
    <cellStyle name="20% - Accent3 7 7 5" xfId="10121"/>
    <cellStyle name="20% - Accent3 7 8" xfId="2848"/>
    <cellStyle name="20% - Accent3 7 8 2" xfId="4038"/>
    <cellStyle name="20% - Accent3 7 8 2 2" xfId="11350"/>
    <cellStyle name="20% - Accent3 7 8 3" xfId="6504"/>
    <cellStyle name="20% - Accent3 7 8 3 2" xfId="13786"/>
    <cellStyle name="20% - Accent3 7 8 4" xfId="8085"/>
    <cellStyle name="20% - Accent3 7 8 4 2" xfId="15321"/>
    <cellStyle name="20% - Accent3 7 8 5" xfId="10522"/>
    <cellStyle name="20% - Accent3 7 9" xfId="3397"/>
    <cellStyle name="20% - Accent3 7 9 2" xfId="4039"/>
    <cellStyle name="20% - Accent3 7 9 2 2" xfId="11351"/>
    <cellStyle name="20% - Accent3 7 9 3" xfId="6503"/>
    <cellStyle name="20% - Accent3 7 9 3 2" xfId="13785"/>
    <cellStyle name="20% - Accent3 7 9 4" xfId="8084"/>
    <cellStyle name="20% - Accent3 7 9 4 2" xfId="15320"/>
    <cellStyle name="20% - Accent3 7 9 5" xfId="10782"/>
    <cellStyle name="20% - Accent3 8" xfId="511"/>
    <cellStyle name="20% - Accent3 8 10" xfId="8083"/>
    <cellStyle name="20% - Accent3 8 10 2" xfId="15319"/>
    <cellStyle name="20% - Accent3 8 11" xfId="9263"/>
    <cellStyle name="20% - Accent3 8 2" xfId="887"/>
    <cellStyle name="20% - Accent3 8 2 2" xfId="4041"/>
    <cellStyle name="20% - Accent3 8 2 2 2" xfId="11353"/>
    <cellStyle name="20% - Accent3 8 2 3" xfId="6501"/>
    <cellStyle name="20% - Accent3 8 2 3 2" xfId="13783"/>
    <cellStyle name="20% - Accent3 8 2 4" xfId="8082"/>
    <cellStyle name="20% - Accent3 8 2 4 2" xfId="15318"/>
    <cellStyle name="20% - Accent3 8 2 5" xfId="9523"/>
    <cellStyle name="20% - Accent3 8 3" xfId="1329"/>
    <cellStyle name="20% - Accent3 8 3 2" xfId="4042"/>
    <cellStyle name="20% - Accent3 8 3 2 2" xfId="11354"/>
    <cellStyle name="20% - Accent3 8 3 3" xfId="6500"/>
    <cellStyle name="20% - Accent3 8 3 3 2" xfId="13782"/>
    <cellStyle name="20% - Accent3 8 3 4" xfId="8081"/>
    <cellStyle name="20% - Accent3 8 3 4 2" xfId="15317"/>
    <cellStyle name="20% - Accent3 8 3 5" xfId="9719"/>
    <cellStyle name="20% - Accent3 8 4" xfId="2541"/>
    <cellStyle name="20% - Accent3 8 4 2" xfId="4043"/>
    <cellStyle name="20% - Accent3 8 4 2 2" xfId="11355"/>
    <cellStyle name="20% - Accent3 8 4 3" xfId="6499"/>
    <cellStyle name="20% - Accent3 8 4 3 2" xfId="13781"/>
    <cellStyle name="20% - Accent3 8 4 4" xfId="8080"/>
    <cellStyle name="20% - Accent3 8 4 4 2" xfId="15316"/>
    <cellStyle name="20% - Accent3 8 4 5" xfId="10236"/>
    <cellStyle name="20% - Accent3 8 5" xfId="2387"/>
    <cellStyle name="20% - Accent3 8 5 2" xfId="4044"/>
    <cellStyle name="20% - Accent3 8 5 2 2" xfId="11356"/>
    <cellStyle name="20% - Accent3 8 5 3" xfId="6498"/>
    <cellStyle name="20% - Accent3 8 5 3 2" xfId="13780"/>
    <cellStyle name="20% - Accent3 8 5 4" xfId="8079"/>
    <cellStyle name="20% - Accent3 8 5 4 2" xfId="15315"/>
    <cellStyle name="20% - Accent3 8 5 5" xfId="10104"/>
    <cellStyle name="20% - Accent3 8 6" xfId="2410"/>
    <cellStyle name="20% - Accent3 8 6 2" xfId="4045"/>
    <cellStyle name="20% - Accent3 8 6 2 2" xfId="11357"/>
    <cellStyle name="20% - Accent3 8 6 3" xfId="6497"/>
    <cellStyle name="20% - Accent3 8 6 3 2" xfId="13779"/>
    <cellStyle name="20% - Accent3 8 6 4" xfId="8078"/>
    <cellStyle name="20% - Accent3 8 6 4 2" xfId="15314"/>
    <cellStyle name="20% - Accent3 8 6 5" xfId="10120"/>
    <cellStyle name="20% - Accent3 8 7" xfId="3414"/>
    <cellStyle name="20% - Accent3 8 7 2" xfId="4046"/>
    <cellStyle name="20% - Accent3 8 7 2 2" xfId="11358"/>
    <cellStyle name="20% - Accent3 8 7 3" xfId="6496"/>
    <cellStyle name="20% - Accent3 8 7 3 2" xfId="13778"/>
    <cellStyle name="20% - Accent3 8 7 4" xfId="8077"/>
    <cellStyle name="20% - Accent3 8 7 4 2" xfId="15313"/>
    <cellStyle name="20% - Accent3 8 7 5" xfId="10796"/>
    <cellStyle name="20% - Accent3 8 8" xfId="4040"/>
    <cellStyle name="20% - Accent3 8 8 2" xfId="11352"/>
    <cellStyle name="20% - Accent3 8 9" xfId="6502"/>
    <cellStyle name="20% - Accent3 8 9 2" xfId="13784"/>
    <cellStyle name="20% - Accent3 9" xfId="531"/>
    <cellStyle name="20% - Accent3 9 10" xfId="8076"/>
    <cellStyle name="20% - Accent3 9 10 2" xfId="15312"/>
    <cellStyle name="20% - Accent3 9 11" xfId="9281"/>
    <cellStyle name="20% - Accent3 9 2" xfId="907"/>
    <cellStyle name="20% - Accent3 9 2 2" xfId="4048"/>
    <cellStyle name="20% - Accent3 9 2 2 2" xfId="11360"/>
    <cellStyle name="20% - Accent3 9 2 3" xfId="6494"/>
    <cellStyle name="20% - Accent3 9 2 3 2" xfId="13776"/>
    <cellStyle name="20% - Accent3 9 2 4" xfId="8075"/>
    <cellStyle name="20% - Accent3 9 2 4 2" xfId="15311"/>
    <cellStyle name="20% - Accent3 9 2 5" xfId="9542"/>
    <cellStyle name="20% - Accent3 9 3" xfId="1348"/>
    <cellStyle name="20% - Accent3 9 3 2" xfId="4049"/>
    <cellStyle name="20% - Accent3 9 3 2 2" xfId="11361"/>
    <cellStyle name="20% - Accent3 9 3 3" xfId="6493"/>
    <cellStyle name="20% - Accent3 9 3 3 2" xfId="13775"/>
    <cellStyle name="20% - Accent3 9 3 4" xfId="8073"/>
    <cellStyle name="20% - Accent3 9 3 4 2" xfId="15310"/>
    <cellStyle name="20% - Accent3 9 3 5" xfId="9737"/>
    <cellStyle name="20% - Accent3 9 4" xfId="2561"/>
    <cellStyle name="20% - Accent3 9 4 2" xfId="4050"/>
    <cellStyle name="20% - Accent3 9 4 2 2" xfId="11362"/>
    <cellStyle name="20% - Accent3 9 4 3" xfId="6492"/>
    <cellStyle name="20% - Accent3 9 4 3 2" xfId="13774"/>
    <cellStyle name="20% - Accent3 9 4 4" xfId="8072"/>
    <cellStyle name="20% - Accent3 9 4 4 2" xfId="15309"/>
    <cellStyle name="20% - Accent3 9 4 5" xfId="10256"/>
    <cellStyle name="20% - Accent3 9 5" xfId="2377"/>
    <cellStyle name="20% - Accent3 9 5 2" xfId="4051"/>
    <cellStyle name="20% - Accent3 9 5 2 2" xfId="11363"/>
    <cellStyle name="20% - Accent3 9 5 3" xfId="6491"/>
    <cellStyle name="20% - Accent3 9 5 3 2" xfId="13773"/>
    <cellStyle name="20% - Accent3 9 5 4" xfId="8071"/>
    <cellStyle name="20% - Accent3 9 5 4 2" xfId="15308"/>
    <cellStyle name="20% - Accent3 9 5 5" xfId="10094"/>
    <cellStyle name="20% - Accent3 9 6" xfId="2834"/>
    <cellStyle name="20% - Accent3 9 6 2" xfId="4052"/>
    <cellStyle name="20% - Accent3 9 6 2 2" xfId="11364"/>
    <cellStyle name="20% - Accent3 9 6 3" xfId="6490"/>
    <cellStyle name="20% - Accent3 9 6 3 2" xfId="13772"/>
    <cellStyle name="20% - Accent3 9 6 4" xfId="8070"/>
    <cellStyle name="20% - Accent3 9 6 4 2" xfId="15307"/>
    <cellStyle name="20% - Accent3 9 6 5" xfId="10511"/>
    <cellStyle name="20% - Accent3 9 7" xfId="3433"/>
    <cellStyle name="20% - Accent3 9 7 2" xfId="4053"/>
    <cellStyle name="20% - Accent3 9 7 2 2" xfId="11365"/>
    <cellStyle name="20% - Accent3 9 7 3" xfId="6489"/>
    <cellStyle name="20% - Accent3 9 7 3 2" xfId="13771"/>
    <cellStyle name="20% - Accent3 9 7 4" xfId="8069"/>
    <cellStyle name="20% - Accent3 9 7 4 2" xfId="15306"/>
    <cellStyle name="20% - Accent3 9 7 5" xfId="10814"/>
    <cellStyle name="20% - Accent3 9 8" xfId="4047"/>
    <cellStyle name="20% - Accent3 9 8 2" xfId="11359"/>
    <cellStyle name="20% - Accent3 9 9" xfId="6495"/>
    <cellStyle name="20% - Accent3 9 9 2" xfId="13777"/>
    <cellStyle name="20% - Accent4" xfId="22" builtinId="42" customBuiltin="1"/>
    <cellStyle name="20% - Accent4 10" xfId="661"/>
    <cellStyle name="20% - Accent4 10 10" xfId="8067"/>
    <cellStyle name="20% - Accent4 10 10 2" xfId="15304"/>
    <cellStyle name="20% - Accent4 10 11" xfId="9401"/>
    <cellStyle name="20% - Accent4 10 2" xfId="1031"/>
    <cellStyle name="20% - Accent4 10 2 2" xfId="4056"/>
    <cellStyle name="20% - Accent4 10 2 2 2" xfId="11368"/>
    <cellStyle name="20% - Accent4 10 2 3" xfId="6486"/>
    <cellStyle name="20% - Accent4 10 2 3 2" xfId="13768"/>
    <cellStyle name="20% - Accent4 10 2 4" xfId="8066"/>
    <cellStyle name="20% - Accent4 10 2 4 2" xfId="15303"/>
    <cellStyle name="20% - Accent4 10 2 5" xfId="9660"/>
    <cellStyle name="20% - Accent4 10 3" xfId="1479"/>
    <cellStyle name="20% - Accent4 10 3 2" xfId="4057"/>
    <cellStyle name="20% - Accent4 10 3 2 2" xfId="11369"/>
    <cellStyle name="20% - Accent4 10 3 3" xfId="6485"/>
    <cellStyle name="20% - Accent4 10 3 3 2" xfId="13767"/>
    <cellStyle name="20% - Accent4 10 3 4" xfId="8065"/>
    <cellStyle name="20% - Accent4 10 3 4 2" xfId="15302"/>
    <cellStyle name="20% - Accent4 10 3 5" xfId="9861"/>
    <cellStyle name="20% - Accent4 10 4" xfId="2695"/>
    <cellStyle name="20% - Accent4 10 4 2" xfId="4058"/>
    <cellStyle name="20% - Accent4 10 4 2 2" xfId="11370"/>
    <cellStyle name="20% - Accent4 10 4 3" xfId="6484"/>
    <cellStyle name="20% - Accent4 10 4 3 2" xfId="13766"/>
    <cellStyle name="20% - Accent4 10 4 4" xfId="8064"/>
    <cellStyle name="20% - Accent4 10 4 4 2" xfId="15301"/>
    <cellStyle name="20% - Accent4 10 4 5" xfId="10388"/>
    <cellStyle name="20% - Accent4 10 5" xfId="2918"/>
    <cellStyle name="20% - Accent4 10 5 2" xfId="4059"/>
    <cellStyle name="20% - Accent4 10 5 2 2" xfId="11371"/>
    <cellStyle name="20% - Accent4 10 5 3" xfId="6483"/>
    <cellStyle name="20% - Accent4 10 5 3 2" xfId="13765"/>
    <cellStyle name="20% - Accent4 10 5 4" xfId="8063"/>
    <cellStyle name="20% - Accent4 10 5 4 2" xfId="15300"/>
    <cellStyle name="20% - Accent4 10 5 5" xfId="10586"/>
    <cellStyle name="20% - Accent4 10 6" xfId="3032"/>
    <cellStyle name="20% - Accent4 10 6 2" xfId="4060"/>
    <cellStyle name="20% - Accent4 10 6 2 2" xfId="11372"/>
    <cellStyle name="20% - Accent4 10 6 3" xfId="6482"/>
    <cellStyle name="20% - Accent4 10 6 3 2" xfId="13764"/>
    <cellStyle name="20% - Accent4 10 6 4" xfId="8062"/>
    <cellStyle name="20% - Accent4 10 6 4 2" xfId="15299"/>
    <cellStyle name="20% - Accent4 10 6 5" xfId="10678"/>
    <cellStyle name="20% - Accent4 10 7" xfId="3562"/>
    <cellStyle name="20% - Accent4 10 7 2" xfId="4061"/>
    <cellStyle name="20% - Accent4 10 7 2 2" xfId="11373"/>
    <cellStyle name="20% - Accent4 10 7 3" xfId="6481"/>
    <cellStyle name="20% - Accent4 10 7 3 2" xfId="13763"/>
    <cellStyle name="20% - Accent4 10 7 4" xfId="8061"/>
    <cellStyle name="20% - Accent4 10 7 4 2" xfId="15298"/>
    <cellStyle name="20% - Accent4 10 7 5" xfId="10938"/>
    <cellStyle name="20% - Accent4 10 8" xfId="4055"/>
    <cellStyle name="20% - Accent4 10 8 2" xfId="11367"/>
    <cellStyle name="20% - Accent4 10 9" xfId="6487"/>
    <cellStyle name="20% - Accent4 10 9 2" xfId="13769"/>
    <cellStyle name="20% - Accent4 11" xfId="671"/>
    <cellStyle name="20% - Accent4 11 10" xfId="8060"/>
    <cellStyle name="20% - Accent4 11 10 2" xfId="15297"/>
    <cellStyle name="20% - Accent4 11 11" xfId="9411"/>
    <cellStyle name="20% - Accent4 11 2" xfId="1041"/>
    <cellStyle name="20% - Accent4 11 2 2" xfId="4063"/>
    <cellStyle name="20% - Accent4 11 2 2 2" xfId="11375"/>
    <cellStyle name="20% - Accent4 11 2 3" xfId="6479"/>
    <cellStyle name="20% - Accent4 11 2 3 2" xfId="13761"/>
    <cellStyle name="20% - Accent4 11 2 4" xfId="8059"/>
    <cellStyle name="20% - Accent4 11 2 4 2" xfId="15296"/>
    <cellStyle name="20% - Accent4 11 2 5" xfId="9670"/>
    <cellStyle name="20% - Accent4 11 3" xfId="1489"/>
    <cellStyle name="20% - Accent4 11 3 2" xfId="4064"/>
    <cellStyle name="20% - Accent4 11 3 2 2" xfId="11376"/>
    <cellStyle name="20% - Accent4 11 3 3" xfId="6478"/>
    <cellStyle name="20% - Accent4 11 3 3 2" xfId="13760"/>
    <cellStyle name="20% - Accent4 11 3 4" xfId="8058"/>
    <cellStyle name="20% - Accent4 11 3 4 2" xfId="15295"/>
    <cellStyle name="20% - Accent4 11 3 5" xfId="9871"/>
    <cellStyle name="20% - Accent4 11 4" xfId="2705"/>
    <cellStyle name="20% - Accent4 11 4 2" xfId="4065"/>
    <cellStyle name="20% - Accent4 11 4 2 2" xfId="11377"/>
    <cellStyle name="20% - Accent4 11 4 3" xfId="6477"/>
    <cellStyle name="20% - Accent4 11 4 3 2" xfId="13759"/>
    <cellStyle name="20% - Accent4 11 4 4" xfId="8057"/>
    <cellStyle name="20% - Accent4 11 4 4 2" xfId="15294"/>
    <cellStyle name="20% - Accent4 11 4 5" xfId="10398"/>
    <cellStyle name="20% - Accent4 11 5" xfId="2928"/>
    <cellStyle name="20% - Accent4 11 5 2" xfId="4066"/>
    <cellStyle name="20% - Accent4 11 5 2 2" xfId="11378"/>
    <cellStyle name="20% - Accent4 11 5 3" xfId="6476"/>
    <cellStyle name="20% - Accent4 11 5 3 2" xfId="13758"/>
    <cellStyle name="20% - Accent4 11 5 4" xfId="8056"/>
    <cellStyle name="20% - Accent4 11 5 4 2" xfId="15293"/>
    <cellStyle name="20% - Accent4 11 5 5" xfId="10596"/>
    <cellStyle name="20% - Accent4 11 6" xfId="3042"/>
    <cellStyle name="20% - Accent4 11 6 2" xfId="4067"/>
    <cellStyle name="20% - Accent4 11 6 2 2" xfId="11379"/>
    <cellStyle name="20% - Accent4 11 6 3" xfId="6475"/>
    <cellStyle name="20% - Accent4 11 6 3 2" xfId="13757"/>
    <cellStyle name="20% - Accent4 11 6 4" xfId="8055"/>
    <cellStyle name="20% - Accent4 11 6 4 2" xfId="15292"/>
    <cellStyle name="20% - Accent4 11 6 5" xfId="10688"/>
    <cellStyle name="20% - Accent4 11 7" xfId="3572"/>
    <cellStyle name="20% - Accent4 11 7 2" xfId="4068"/>
    <cellStyle name="20% - Accent4 11 7 2 2" xfId="11380"/>
    <cellStyle name="20% - Accent4 11 7 3" xfId="6474"/>
    <cellStyle name="20% - Accent4 11 7 3 2" xfId="13756"/>
    <cellStyle name="20% - Accent4 11 7 4" xfId="8054"/>
    <cellStyle name="20% - Accent4 11 7 4 2" xfId="15291"/>
    <cellStyle name="20% - Accent4 11 7 5" xfId="10948"/>
    <cellStyle name="20% - Accent4 11 8" xfId="4062"/>
    <cellStyle name="20% - Accent4 11 8 2" xfId="11374"/>
    <cellStyle name="20% - Accent4 11 9" xfId="6480"/>
    <cellStyle name="20% - Accent4 11 9 2" xfId="13762"/>
    <cellStyle name="20% - Accent4 12" xfId="680"/>
    <cellStyle name="20% - Accent4 12 10" xfId="8053"/>
    <cellStyle name="20% - Accent4 12 10 2" xfId="15290"/>
    <cellStyle name="20% - Accent4 12 11" xfId="9420"/>
    <cellStyle name="20% - Accent4 12 2" xfId="1050"/>
    <cellStyle name="20% - Accent4 12 2 2" xfId="4070"/>
    <cellStyle name="20% - Accent4 12 2 2 2" xfId="11382"/>
    <cellStyle name="20% - Accent4 12 2 3" xfId="6472"/>
    <cellStyle name="20% - Accent4 12 2 3 2" xfId="13754"/>
    <cellStyle name="20% - Accent4 12 2 4" xfId="8052"/>
    <cellStyle name="20% - Accent4 12 2 4 2" xfId="15289"/>
    <cellStyle name="20% - Accent4 12 2 5" xfId="9679"/>
    <cellStyle name="20% - Accent4 12 3" xfId="1498"/>
    <cellStyle name="20% - Accent4 12 3 2" xfId="4071"/>
    <cellStyle name="20% - Accent4 12 3 2 2" xfId="11383"/>
    <cellStyle name="20% - Accent4 12 3 3" xfId="6471"/>
    <cellStyle name="20% - Accent4 12 3 3 2" xfId="13753"/>
    <cellStyle name="20% - Accent4 12 3 4" xfId="8051"/>
    <cellStyle name="20% - Accent4 12 3 4 2" xfId="15288"/>
    <cellStyle name="20% - Accent4 12 3 5" xfId="9880"/>
    <cellStyle name="20% - Accent4 12 4" xfId="2714"/>
    <cellStyle name="20% - Accent4 12 4 2" xfId="4072"/>
    <cellStyle name="20% - Accent4 12 4 2 2" xfId="11384"/>
    <cellStyle name="20% - Accent4 12 4 3" xfId="6470"/>
    <cellStyle name="20% - Accent4 12 4 3 2" xfId="13752"/>
    <cellStyle name="20% - Accent4 12 4 4" xfId="8050"/>
    <cellStyle name="20% - Accent4 12 4 4 2" xfId="15287"/>
    <cellStyle name="20% - Accent4 12 4 5" xfId="10407"/>
    <cellStyle name="20% - Accent4 12 5" xfId="2937"/>
    <cellStyle name="20% - Accent4 12 5 2" xfId="4073"/>
    <cellStyle name="20% - Accent4 12 5 2 2" xfId="11385"/>
    <cellStyle name="20% - Accent4 12 5 3" xfId="6469"/>
    <cellStyle name="20% - Accent4 12 5 3 2" xfId="13751"/>
    <cellStyle name="20% - Accent4 12 5 4" xfId="8049"/>
    <cellStyle name="20% - Accent4 12 5 4 2" xfId="15286"/>
    <cellStyle name="20% - Accent4 12 5 5" xfId="10605"/>
    <cellStyle name="20% - Accent4 12 6" xfId="3051"/>
    <cellStyle name="20% - Accent4 12 6 2" xfId="4074"/>
    <cellStyle name="20% - Accent4 12 6 2 2" xfId="11386"/>
    <cellStyle name="20% - Accent4 12 6 3" xfId="6468"/>
    <cellStyle name="20% - Accent4 12 6 3 2" xfId="13750"/>
    <cellStyle name="20% - Accent4 12 6 4" xfId="8048"/>
    <cellStyle name="20% - Accent4 12 6 4 2" xfId="15285"/>
    <cellStyle name="20% - Accent4 12 6 5" xfId="10697"/>
    <cellStyle name="20% - Accent4 12 7" xfId="3581"/>
    <cellStyle name="20% - Accent4 12 7 2" xfId="4075"/>
    <cellStyle name="20% - Accent4 12 7 2 2" xfId="11387"/>
    <cellStyle name="20% - Accent4 12 7 3" xfId="6467"/>
    <cellStyle name="20% - Accent4 12 7 3 2" xfId="13749"/>
    <cellStyle name="20% - Accent4 12 7 4" xfId="8047"/>
    <cellStyle name="20% - Accent4 12 7 4 2" xfId="15284"/>
    <cellStyle name="20% - Accent4 12 7 5" xfId="10957"/>
    <cellStyle name="20% - Accent4 12 8" xfId="4069"/>
    <cellStyle name="20% - Accent4 12 8 2" xfId="11381"/>
    <cellStyle name="20% - Accent4 12 9" xfId="6473"/>
    <cellStyle name="20% - Accent4 12 9 2" xfId="13755"/>
    <cellStyle name="20% - Accent4 13" xfId="703"/>
    <cellStyle name="20% - Accent4 13 2" xfId="4076"/>
    <cellStyle name="20% - Accent4 13 2 2" xfId="11388"/>
    <cellStyle name="20% - Accent4 13 3" xfId="6466"/>
    <cellStyle name="20% - Accent4 13 3 2" xfId="13748"/>
    <cellStyle name="20% - Accent4 13 4" xfId="8046"/>
    <cellStyle name="20% - Accent4 13 4 2" xfId="15283"/>
    <cellStyle name="20% - Accent4 13 5" xfId="9438"/>
    <cellStyle name="20% - Accent4 14" xfId="817"/>
    <cellStyle name="20% - Accent4 14 2" xfId="4077"/>
    <cellStyle name="20% - Accent4 14 2 2" xfId="11389"/>
    <cellStyle name="20% - Accent4 14 3" xfId="6465"/>
    <cellStyle name="20% - Accent4 14 3 2" xfId="13747"/>
    <cellStyle name="20% - Accent4 14 4" xfId="8045"/>
    <cellStyle name="20% - Accent4 14 4 2" xfId="15282"/>
    <cellStyle name="20% - Accent4 14 5" xfId="9476"/>
    <cellStyle name="20% - Accent4 15" xfId="1270"/>
    <cellStyle name="20% - Accent4 16" xfId="1548"/>
    <cellStyle name="20% - Accent4 17" xfId="1517"/>
    <cellStyle name="20% - Accent4 18" xfId="1290"/>
    <cellStyle name="20% - Accent4 19" xfId="1587"/>
    <cellStyle name="20% - Accent4 2" xfId="310"/>
    <cellStyle name="20% - Accent4 2 2" xfId="1695"/>
    <cellStyle name="20% - Accent4 2 3" xfId="1696"/>
    <cellStyle name="20% - Accent4 20" xfId="1628"/>
    <cellStyle name="20% - Accent4 21" xfId="1694"/>
    <cellStyle name="20% - Accent4 21 2" xfId="4087"/>
    <cellStyle name="20% - Accent4 21 2 2" xfId="11399"/>
    <cellStyle name="20% - Accent4 21 3" xfId="6464"/>
    <cellStyle name="20% - Accent4 21 3 2" xfId="13746"/>
    <cellStyle name="20% - Accent4 21 4" xfId="8044"/>
    <cellStyle name="20% - Accent4 21 4 2" xfId="15281"/>
    <cellStyle name="20% - Accent4 21 5" xfId="9892"/>
    <cellStyle name="20% - Accent4 22" xfId="1968"/>
    <cellStyle name="20% - Accent4 22 2" xfId="4088"/>
    <cellStyle name="20% - Accent4 22 2 2" xfId="11400"/>
    <cellStyle name="20% - Accent4 22 3" xfId="6463"/>
    <cellStyle name="20% - Accent4 22 3 2" xfId="13745"/>
    <cellStyle name="20% - Accent4 22 4" xfId="8043"/>
    <cellStyle name="20% - Accent4 22 4 2" xfId="15280"/>
    <cellStyle name="20% - Accent4 22 5" xfId="9934"/>
    <cellStyle name="20% - Accent4 23" xfId="2168"/>
    <cellStyle name="20% - Accent4 23 2" xfId="4089"/>
    <cellStyle name="20% - Accent4 23 2 2" xfId="11401"/>
    <cellStyle name="20% - Accent4 23 3" xfId="6462"/>
    <cellStyle name="20% - Accent4 23 3 2" xfId="13744"/>
    <cellStyle name="20% - Accent4 23 4" xfId="8042"/>
    <cellStyle name="20% - Accent4 23 4 2" xfId="15279"/>
    <cellStyle name="20% - Accent4 23 5" xfId="9970"/>
    <cellStyle name="20% - Accent4 24" xfId="2234"/>
    <cellStyle name="20% - Accent4 24 2" xfId="4090"/>
    <cellStyle name="20% - Accent4 24 2 2" xfId="11402"/>
    <cellStyle name="20% - Accent4 24 3" xfId="6461"/>
    <cellStyle name="20% - Accent4 24 3 2" xfId="13743"/>
    <cellStyle name="20% - Accent4 24 4" xfId="8041"/>
    <cellStyle name="20% - Accent4 24 4 2" xfId="15278"/>
    <cellStyle name="20% - Accent4 24 5" xfId="9990"/>
    <cellStyle name="20% - Accent4 25" xfId="2309"/>
    <cellStyle name="20% - Accent4 25 2" xfId="4091"/>
    <cellStyle name="20% - Accent4 25 2 2" xfId="11403"/>
    <cellStyle name="20% - Accent4 25 3" xfId="6460"/>
    <cellStyle name="20% - Accent4 25 3 2" xfId="13742"/>
    <cellStyle name="20% - Accent4 25 4" xfId="8040"/>
    <cellStyle name="20% - Accent4 25 4 2" xfId="15277"/>
    <cellStyle name="20% - Accent4 25 5" xfId="10029"/>
    <cellStyle name="20% - Accent4 26" xfId="2867"/>
    <cellStyle name="20% - Accent4 26 2" xfId="4092"/>
    <cellStyle name="20% - Accent4 26 2 2" xfId="11404"/>
    <cellStyle name="20% - Accent4 26 3" xfId="6459"/>
    <cellStyle name="20% - Accent4 26 3 2" xfId="13741"/>
    <cellStyle name="20% - Accent4 26 4" xfId="8038"/>
    <cellStyle name="20% - Accent4 26 4 2" xfId="15276"/>
    <cellStyle name="20% - Accent4 26 5" xfId="10539"/>
    <cellStyle name="20% - Accent4 27" xfId="2995"/>
    <cellStyle name="20% - Accent4 27 2" xfId="4093"/>
    <cellStyle name="20% - Accent4 27 2 2" xfId="11405"/>
    <cellStyle name="20% - Accent4 27 3" xfId="6457"/>
    <cellStyle name="20% - Accent4 27 3 2" xfId="13740"/>
    <cellStyle name="20% - Accent4 27 4" xfId="8037"/>
    <cellStyle name="20% - Accent4 27 4 2" xfId="15275"/>
    <cellStyle name="20% - Accent4 27 5" xfId="10644"/>
    <cellStyle name="20% - Accent4 28" xfId="3319"/>
    <cellStyle name="20% - Accent4 28 2" xfId="4094"/>
    <cellStyle name="20% - Accent4 28 2 2" xfId="11406"/>
    <cellStyle name="20% - Accent4 28 3" xfId="6456"/>
    <cellStyle name="20% - Accent4 28 3 2" xfId="13739"/>
    <cellStyle name="20% - Accent4 28 4" xfId="8036"/>
    <cellStyle name="20% - Accent4 28 4 2" xfId="15274"/>
    <cellStyle name="20% - Accent4 28 5" xfId="10737"/>
    <cellStyle name="20% - Accent4 29" xfId="4054"/>
    <cellStyle name="20% - Accent4 29 2" xfId="11366"/>
    <cellStyle name="20% - Accent4 3" xfId="311"/>
    <cellStyle name="20% - Accent4 3 2" xfId="1698"/>
    <cellStyle name="20% - Accent4 3 3" xfId="1699"/>
    <cellStyle name="20% - Accent4 30" xfId="6488"/>
    <cellStyle name="20% - Accent4 30 2" xfId="13770"/>
    <cellStyle name="20% - Accent4 31" xfId="8068"/>
    <cellStyle name="20% - Accent4 31 2" xfId="15305"/>
    <cellStyle name="20% - Accent4 32" xfId="9168"/>
    <cellStyle name="20% - Accent4 4" xfId="404"/>
    <cellStyle name="20% - Accent4 4 10" xfId="2422"/>
    <cellStyle name="20% - Accent4 4 10 2" xfId="4099"/>
    <cellStyle name="20% - Accent4 4 10 2 2" xfId="11411"/>
    <cellStyle name="20% - Accent4 4 10 3" xfId="6454"/>
    <cellStyle name="20% - Accent4 4 10 3 2" xfId="13737"/>
    <cellStyle name="20% - Accent4 4 10 4" xfId="8034"/>
    <cellStyle name="20% - Accent4 4 10 4 2" xfId="15272"/>
    <cellStyle name="20% - Accent4 4 10 5" xfId="10130"/>
    <cellStyle name="20% - Accent4 4 11" xfId="2556"/>
    <cellStyle name="20% - Accent4 4 11 2" xfId="4100"/>
    <cellStyle name="20% - Accent4 4 11 2 2" xfId="11412"/>
    <cellStyle name="20% - Accent4 4 11 3" xfId="6453"/>
    <cellStyle name="20% - Accent4 4 11 3 2" xfId="13736"/>
    <cellStyle name="20% - Accent4 4 11 4" xfId="8033"/>
    <cellStyle name="20% - Accent4 4 11 4 2" xfId="15271"/>
    <cellStyle name="20% - Accent4 4 11 5" xfId="10251"/>
    <cellStyle name="20% - Accent4 4 12" xfId="2488"/>
    <cellStyle name="20% - Accent4 4 12 2" xfId="4101"/>
    <cellStyle name="20% - Accent4 4 12 2 2" xfId="11413"/>
    <cellStyle name="20% - Accent4 4 12 3" xfId="6452"/>
    <cellStyle name="20% - Accent4 4 12 3 2" xfId="13735"/>
    <cellStyle name="20% - Accent4 4 12 4" xfId="8032"/>
    <cellStyle name="20% - Accent4 4 12 4 2" xfId="15270"/>
    <cellStyle name="20% - Accent4 4 12 5" xfId="10186"/>
    <cellStyle name="20% - Accent4 4 13" xfId="3355"/>
    <cellStyle name="20% - Accent4 4 13 2" xfId="4102"/>
    <cellStyle name="20% - Accent4 4 13 2 2" xfId="11414"/>
    <cellStyle name="20% - Accent4 4 13 3" xfId="6451"/>
    <cellStyle name="20% - Accent4 4 13 3 2" xfId="13734"/>
    <cellStyle name="20% - Accent4 4 13 4" xfId="8031"/>
    <cellStyle name="20% - Accent4 4 13 4 2" xfId="15269"/>
    <cellStyle name="20% - Accent4 4 13 5" xfId="10749"/>
    <cellStyle name="20% - Accent4 4 14" xfId="4098"/>
    <cellStyle name="20% - Accent4 4 14 2" xfId="11410"/>
    <cellStyle name="20% - Accent4 4 15" xfId="6455"/>
    <cellStyle name="20% - Accent4 4 15 2" xfId="13738"/>
    <cellStyle name="20% - Accent4 4 16" xfId="8035"/>
    <cellStyle name="20% - Accent4 4 16 2" xfId="15273"/>
    <cellStyle name="20% - Accent4 4 17" xfId="9217"/>
    <cellStyle name="20% - Accent4 4 2" xfId="559"/>
    <cellStyle name="20% - Accent4 4 2 10" xfId="2806"/>
    <cellStyle name="20% - Accent4 4 2 10 2" xfId="4104"/>
    <cellStyle name="20% - Accent4 4 2 10 2 2" xfId="11416"/>
    <cellStyle name="20% - Accent4 4 2 10 3" xfId="6447"/>
    <cellStyle name="20% - Accent4 4 2 10 3 2" xfId="13730"/>
    <cellStyle name="20% - Accent4 4 2 10 4" xfId="8026"/>
    <cellStyle name="20% - Accent4 4 2 10 4 2" xfId="15264"/>
    <cellStyle name="20% - Accent4 4 2 10 5" xfId="10486"/>
    <cellStyle name="20% - Accent4 4 2 11" xfId="3457"/>
    <cellStyle name="20% - Accent4 4 2 11 2" xfId="4105"/>
    <cellStyle name="20% - Accent4 4 2 11 2 2" xfId="11417"/>
    <cellStyle name="20% - Accent4 4 2 11 3" xfId="6446"/>
    <cellStyle name="20% - Accent4 4 2 11 3 2" xfId="13729"/>
    <cellStyle name="20% - Accent4 4 2 11 4" xfId="8025"/>
    <cellStyle name="20% - Accent4 4 2 11 4 2" xfId="15263"/>
    <cellStyle name="20% - Accent4 4 2 11 5" xfId="10835"/>
    <cellStyle name="20% - Accent4 4 2 12" xfId="4103"/>
    <cellStyle name="20% - Accent4 4 2 12 2" xfId="11415"/>
    <cellStyle name="20% - Accent4 4 2 13" xfId="6450"/>
    <cellStyle name="20% - Accent4 4 2 13 2" xfId="13733"/>
    <cellStyle name="20% - Accent4 4 2 14" xfId="8027"/>
    <cellStyle name="20% - Accent4 4 2 14 2" xfId="15265"/>
    <cellStyle name="20% - Accent4 4 2 15" xfId="9302"/>
    <cellStyle name="20% - Accent4 4 2 2" xfId="932"/>
    <cellStyle name="20% - Accent4 4 2 2 2" xfId="4106"/>
    <cellStyle name="20% - Accent4 4 2 2 2 2" xfId="11418"/>
    <cellStyle name="20% - Accent4 4 2 2 3" xfId="6445"/>
    <cellStyle name="20% - Accent4 4 2 2 3 2" xfId="13728"/>
    <cellStyle name="20% - Accent4 4 2 2 4" xfId="8024"/>
    <cellStyle name="20% - Accent4 4 2 2 4 2" xfId="15262"/>
    <cellStyle name="20% - Accent4 4 2 2 5" xfId="9564"/>
    <cellStyle name="20% - Accent4 4 2 3" xfId="1375"/>
    <cellStyle name="20% - Accent4 4 2 3 2" xfId="4107"/>
    <cellStyle name="20% - Accent4 4 2 3 2 2" xfId="11419"/>
    <cellStyle name="20% - Accent4 4 2 3 3" xfId="6444"/>
    <cellStyle name="20% - Accent4 4 2 3 3 2" xfId="13727"/>
    <cellStyle name="20% - Accent4 4 2 3 4" xfId="8023"/>
    <cellStyle name="20% - Accent4 4 2 3 4 2" xfId="15261"/>
    <cellStyle name="20% - Accent4 4 2 3 5" xfId="9758"/>
    <cellStyle name="20% - Accent4 4 2 4" xfId="1701"/>
    <cellStyle name="20% - Accent4 4 2 4 2" xfId="4108"/>
    <cellStyle name="20% - Accent4 4 2 4 2 2" xfId="11420"/>
    <cellStyle name="20% - Accent4 4 2 4 3" xfId="6443"/>
    <cellStyle name="20% - Accent4 4 2 4 3 2" xfId="13726"/>
    <cellStyle name="20% - Accent4 4 2 4 4" xfId="8022"/>
    <cellStyle name="20% - Accent4 4 2 4 4 2" xfId="15260"/>
    <cellStyle name="20% - Accent4 4 2 4 5" xfId="9893"/>
    <cellStyle name="20% - Accent4 4 2 5" xfId="1951"/>
    <cellStyle name="20% - Accent4 4 2 5 2" xfId="4109"/>
    <cellStyle name="20% - Accent4 4 2 5 2 2" xfId="11421"/>
    <cellStyle name="20% - Accent4 4 2 5 3" xfId="6442"/>
    <cellStyle name="20% - Accent4 4 2 5 3 2" xfId="13725"/>
    <cellStyle name="20% - Accent4 4 2 5 4" xfId="8021"/>
    <cellStyle name="20% - Accent4 4 2 5 4 2" xfId="15259"/>
    <cellStyle name="20% - Accent4 4 2 5 5" xfId="9931"/>
    <cellStyle name="20% - Accent4 4 2 6" xfId="2146"/>
    <cellStyle name="20% - Accent4 4 2 6 2" xfId="4110"/>
    <cellStyle name="20% - Accent4 4 2 6 2 2" xfId="11422"/>
    <cellStyle name="20% - Accent4 4 2 6 3" xfId="6441"/>
    <cellStyle name="20% - Accent4 4 2 6 3 2" xfId="13724"/>
    <cellStyle name="20% - Accent4 4 2 6 4" xfId="8020"/>
    <cellStyle name="20% - Accent4 4 2 6 4 2" xfId="15258"/>
    <cellStyle name="20% - Accent4 4 2 6 5" xfId="9964"/>
    <cellStyle name="20% - Accent4 4 2 7" xfId="2212"/>
    <cellStyle name="20% - Accent4 4 2 7 2" xfId="4111"/>
    <cellStyle name="20% - Accent4 4 2 7 2 2" xfId="11423"/>
    <cellStyle name="20% - Accent4 4 2 7 3" xfId="6440"/>
    <cellStyle name="20% - Accent4 4 2 7 3 2" xfId="13723"/>
    <cellStyle name="20% - Accent4 4 2 7 4" xfId="8019"/>
    <cellStyle name="20% - Accent4 4 2 7 4 2" xfId="15257"/>
    <cellStyle name="20% - Accent4 4 2 7 5" xfId="9984"/>
    <cellStyle name="20% - Accent4 4 2 8" xfId="2589"/>
    <cellStyle name="20% - Accent4 4 2 8 2" xfId="4112"/>
    <cellStyle name="20% - Accent4 4 2 8 2 2" xfId="11424"/>
    <cellStyle name="20% - Accent4 4 2 8 3" xfId="6439"/>
    <cellStyle name="20% - Accent4 4 2 8 3 2" xfId="13722"/>
    <cellStyle name="20% - Accent4 4 2 8 4" xfId="8018"/>
    <cellStyle name="20% - Accent4 4 2 8 4 2" xfId="15256"/>
    <cellStyle name="20% - Accent4 4 2 8 5" xfId="10283"/>
    <cellStyle name="20% - Accent4 4 2 9" xfId="2364"/>
    <cellStyle name="20% - Accent4 4 2 9 2" xfId="4113"/>
    <cellStyle name="20% - Accent4 4 2 9 2 2" xfId="11425"/>
    <cellStyle name="20% - Accent4 4 2 9 3" xfId="6438"/>
    <cellStyle name="20% - Accent4 4 2 9 3 2" xfId="13721"/>
    <cellStyle name="20% - Accent4 4 2 9 4" xfId="8017"/>
    <cellStyle name="20% - Accent4 4 2 9 4 2" xfId="15255"/>
    <cellStyle name="20% - Accent4 4 2 9 5" xfId="10082"/>
    <cellStyle name="20% - Accent4 4 3" xfId="538"/>
    <cellStyle name="20% - Accent4 4 3 10" xfId="2731"/>
    <cellStyle name="20% - Accent4 4 3 10 2" xfId="4115"/>
    <cellStyle name="20% - Accent4 4 3 10 2 2" xfId="11427"/>
    <cellStyle name="20% - Accent4 4 3 10 3" xfId="6436"/>
    <cellStyle name="20% - Accent4 4 3 10 3 2" xfId="13719"/>
    <cellStyle name="20% - Accent4 4 3 10 4" xfId="8015"/>
    <cellStyle name="20% - Accent4 4 3 10 4 2" xfId="15253"/>
    <cellStyle name="20% - Accent4 4 3 10 5" xfId="10418"/>
    <cellStyle name="20% - Accent4 4 3 11" xfId="3440"/>
    <cellStyle name="20% - Accent4 4 3 11 2" xfId="4116"/>
    <cellStyle name="20% - Accent4 4 3 11 2 2" xfId="11428"/>
    <cellStyle name="20% - Accent4 4 3 11 3" xfId="6435"/>
    <cellStyle name="20% - Accent4 4 3 11 3 2" xfId="13718"/>
    <cellStyle name="20% - Accent4 4 3 11 4" xfId="8014"/>
    <cellStyle name="20% - Accent4 4 3 11 4 2" xfId="15252"/>
    <cellStyle name="20% - Accent4 4 3 11 5" xfId="10821"/>
    <cellStyle name="20% - Accent4 4 3 12" xfId="4114"/>
    <cellStyle name="20% - Accent4 4 3 12 2" xfId="11426"/>
    <cellStyle name="20% - Accent4 4 3 13" xfId="6437"/>
    <cellStyle name="20% - Accent4 4 3 13 2" xfId="13720"/>
    <cellStyle name="20% - Accent4 4 3 14" xfId="8016"/>
    <cellStyle name="20% - Accent4 4 3 14 2" xfId="15254"/>
    <cellStyle name="20% - Accent4 4 3 15" xfId="9288"/>
    <cellStyle name="20% - Accent4 4 3 2" xfId="914"/>
    <cellStyle name="20% - Accent4 4 3 2 2" xfId="4117"/>
    <cellStyle name="20% - Accent4 4 3 2 2 2" xfId="11429"/>
    <cellStyle name="20% - Accent4 4 3 2 3" xfId="6434"/>
    <cellStyle name="20% - Accent4 4 3 2 3 2" xfId="13717"/>
    <cellStyle name="20% - Accent4 4 3 2 4" xfId="8013"/>
    <cellStyle name="20% - Accent4 4 3 2 4 2" xfId="15251"/>
    <cellStyle name="20% - Accent4 4 3 2 5" xfId="9549"/>
    <cellStyle name="20% - Accent4 4 3 3" xfId="1355"/>
    <cellStyle name="20% - Accent4 4 3 3 2" xfId="4118"/>
    <cellStyle name="20% - Accent4 4 3 3 2 2" xfId="11430"/>
    <cellStyle name="20% - Accent4 4 3 3 3" xfId="6433"/>
    <cellStyle name="20% - Accent4 4 3 3 3 2" xfId="13716"/>
    <cellStyle name="20% - Accent4 4 3 3 4" xfId="8012"/>
    <cellStyle name="20% - Accent4 4 3 3 4 2" xfId="15250"/>
    <cellStyle name="20% - Accent4 4 3 3 5" xfId="9744"/>
    <cellStyle name="20% - Accent4 4 3 4" xfId="1702"/>
    <cellStyle name="20% - Accent4 4 3 5" xfId="1950"/>
    <cellStyle name="20% - Accent4 4 3 6" xfId="2145"/>
    <cellStyle name="20% - Accent4 4 3 7" xfId="2211"/>
    <cellStyle name="20% - Accent4 4 3 8" xfId="2568"/>
    <cellStyle name="20% - Accent4 4 3 8 2" xfId="4123"/>
    <cellStyle name="20% - Accent4 4 3 8 2 2" xfId="11435"/>
    <cellStyle name="20% - Accent4 4 3 8 3" xfId="6432"/>
    <cellStyle name="20% - Accent4 4 3 8 3 2" xfId="13715"/>
    <cellStyle name="20% - Accent4 4 3 8 4" xfId="8011"/>
    <cellStyle name="20% - Accent4 4 3 8 4 2" xfId="15249"/>
    <cellStyle name="20% - Accent4 4 3 8 5" xfId="10263"/>
    <cellStyle name="20% - Accent4 4 3 9" xfId="2458"/>
    <cellStyle name="20% - Accent4 4 3 9 2" xfId="4124"/>
    <cellStyle name="20% - Accent4 4 3 9 2 2" xfId="11436"/>
    <cellStyle name="20% - Accent4 4 3 9 3" xfId="6431"/>
    <cellStyle name="20% - Accent4 4 3 9 3 2" xfId="13714"/>
    <cellStyle name="20% - Accent4 4 3 9 4" xfId="8010"/>
    <cellStyle name="20% - Accent4 4 3 9 4 2" xfId="15248"/>
    <cellStyle name="20% - Accent4 4 3 9 5" xfId="10157"/>
    <cellStyle name="20% - Accent4 4 4" xfId="784"/>
    <cellStyle name="20% - Accent4 4 4 2" xfId="4125"/>
    <cellStyle name="20% - Accent4 4 4 2 2" xfId="11437"/>
    <cellStyle name="20% - Accent4 4 4 3" xfId="6430"/>
    <cellStyle name="20% - Accent4 4 4 3 2" xfId="13713"/>
    <cellStyle name="20% - Accent4 4 4 4" xfId="8009"/>
    <cellStyle name="20% - Accent4 4 4 4 2" xfId="15247"/>
    <cellStyle name="20% - Accent4 4 4 5" xfId="9461"/>
    <cellStyle name="20% - Accent4 4 5" xfId="732"/>
    <cellStyle name="20% - Accent4 4 5 2" xfId="4126"/>
    <cellStyle name="20% - Accent4 4 5 2 2" xfId="11438"/>
    <cellStyle name="20% - Accent4 4 5 3" xfId="6429"/>
    <cellStyle name="20% - Accent4 4 5 3 2" xfId="13712"/>
    <cellStyle name="20% - Accent4 4 5 4" xfId="8008"/>
    <cellStyle name="20% - Accent4 4 5 4 2" xfId="15246"/>
    <cellStyle name="20% - Accent4 4 5 5" xfId="9452"/>
    <cellStyle name="20% - Accent4 4 6" xfId="1700"/>
    <cellStyle name="20% - Accent4 4 7" xfId="1953"/>
    <cellStyle name="20% - Accent4 4 8" xfId="2147"/>
    <cellStyle name="20% - Accent4 4 9" xfId="2213"/>
    <cellStyle name="20% - Accent4 5" xfId="445"/>
    <cellStyle name="20% - Accent4 5 10" xfId="2476"/>
    <cellStyle name="20% - Accent4 5 10 2" xfId="4130"/>
    <cellStyle name="20% - Accent4 5 10 2 2" xfId="11442"/>
    <cellStyle name="20% - Accent4 5 10 3" xfId="6427"/>
    <cellStyle name="20% - Accent4 5 10 3 2" xfId="13710"/>
    <cellStyle name="20% - Accent4 5 10 4" xfId="8006"/>
    <cellStyle name="20% - Accent4 5 10 4 2" xfId="15244"/>
    <cellStyle name="20% - Accent4 5 10 5" xfId="10174"/>
    <cellStyle name="20% - Accent4 5 11" xfId="2416"/>
    <cellStyle name="20% - Accent4 5 11 2" xfId="4131"/>
    <cellStyle name="20% - Accent4 5 11 2 2" xfId="11443"/>
    <cellStyle name="20% - Accent4 5 11 3" xfId="6426"/>
    <cellStyle name="20% - Accent4 5 11 3 2" xfId="13709"/>
    <cellStyle name="20% - Accent4 5 11 4" xfId="8005"/>
    <cellStyle name="20% - Accent4 5 11 4 2" xfId="15243"/>
    <cellStyle name="20% - Accent4 5 11 5" xfId="10126"/>
    <cellStyle name="20% - Accent4 5 12" xfId="2818"/>
    <cellStyle name="20% - Accent4 5 12 2" xfId="4132"/>
    <cellStyle name="20% - Accent4 5 12 2 2" xfId="11444"/>
    <cellStyle name="20% - Accent4 5 12 3" xfId="6425"/>
    <cellStyle name="20% - Accent4 5 12 3 2" xfId="13708"/>
    <cellStyle name="20% - Accent4 5 12 4" xfId="8004"/>
    <cellStyle name="20% - Accent4 5 12 4 2" xfId="15242"/>
    <cellStyle name="20% - Accent4 5 12 5" xfId="10497"/>
    <cellStyle name="20% - Accent4 5 13" xfId="3381"/>
    <cellStyle name="20% - Accent4 5 13 2" xfId="4133"/>
    <cellStyle name="20% - Accent4 5 13 2 2" xfId="11445"/>
    <cellStyle name="20% - Accent4 5 13 3" xfId="6424"/>
    <cellStyle name="20% - Accent4 5 13 3 2" xfId="13707"/>
    <cellStyle name="20% - Accent4 5 13 4" xfId="8003"/>
    <cellStyle name="20% - Accent4 5 13 4 2" xfId="15241"/>
    <cellStyle name="20% - Accent4 5 13 5" xfId="10768"/>
    <cellStyle name="20% - Accent4 5 14" xfId="4129"/>
    <cellStyle name="20% - Accent4 5 14 2" xfId="11441"/>
    <cellStyle name="20% - Accent4 5 15" xfId="6428"/>
    <cellStyle name="20% - Accent4 5 15 2" xfId="13711"/>
    <cellStyle name="20% - Accent4 5 16" xfId="8007"/>
    <cellStyle name="20% - Accent4 5 16 2" xfId="15245"/>
    <cellStyle name="20% - Accent4 5 17" xfId="9236"/>
    <cellStyle name="20% - Accent4 5 2" xfId="582"/>
    <cellStyle name="20% - Accent4 5 2 10" xfId="8002"/>
    <cellStyle name="20% - Accent4 5 2 10 2" xfId="15240"/>
    <cellStyle name="20% - Accent4 5 2 11" xfId="9324"/>
    <cellStyle name="20% - Accent4 5 2 2" xfId="955"/>
    <cellStyle name="20% - Accent4 5 2 2 2" xfId="4135"/>
    <cellStyle name="20% - Accent4 5 2 2 2 2" xfId="11447"/>
    <cellStyle name="20% - Accent4 5 2 2 3" xfId="6422"/>
    <cellStyle name="20% - Accent4 5 2 2 3 2" xfId="13705"/>
    <cellStyle name="20% - Accent4 5 2 2 4" xfId="8001"/>
    <cellStyle name="20% - Accent4 5 2 2 4 2" xfId="15239"/>
    <cellStyle name="20% - Accent4 5 2 2 5" xfId="9586"/>
    <cellStyle name="20% - Accent4 5 2 3" xfId="1400"/>
    <cellStyle name="20% - Accent4 5 2 3 2" xfId="4136"/>
    <cellStyle name="20% - Accent4 5 2 3 2 2" xfId="11448"/>
    <cellStyle name="20% - Accent4 5 2 3 3" xfId="6421"/>
    <cellStyle name="20% - Accent4 5 2 3 3 2" xfId="13704"/>
    <cellStyle name="20% - Accent4 5 2 3 4" xfId="8000"/>
    <cellStyle name="20% - Accent4 5 2 3 4 2" xfId="15238"/>
    <cellStyle name="20% - Accent4 5 2 3 5" xfId="9782"/>
    <cellStyle name="20% - Accent4 5 2 4" xfId="2614"/>
    <cellStyle name="20% - Accent4 5 2 4 2" xfId="4137"/>
    <cellStyle name="20% - Accent4 5 2 4 2 2" xfId="11449"/>
    <cellStyle name="20% - Accent4 5 2 4 3" xfId="6420"/>
    <cellStyle name="20% - Accent4 5 2 4 3 2" xfId="13703"/>
    <cellStyle name="20% - Accent4 5 2 4 4" xfId="7999"/>
    <cellStyle name="20% - Accent4 5 2 4 4 2" xfId="15237"/>
    <cellStyle name="20% - Accent4 5 2 4 5" xfId="10307"/>
    <cellStyle name="20% - Accent4 5 2 5" xfId="2351"/>
    <cellStyle name="20% - Accent4 5 2 5 2" xfId="4138"/>
    <cellStyle name="20% - Accent4 5 2 5 2 2" xfId="11450"/>
    <cellStyle name="20% - Accent4 5 2 5 3" xfId="6419"/>
    <cellStyle name="20% - Accent4 5 2 5 3 2" xfId="13702"/>
    <cellStyle name="20% - Accent4 5 2 5 4" xfId="7998"/>
    <cellStyle name="20% - Accent4 5 2 5 4 2" xfId="15236"/>
    <cellStyle name="20% - Accent4 5 2 5 5" xfId="10070"/>
    <cellStyle name="20% - Accent4 5 2 6" xfId="2775"/>
    <cellStyle name="20% - Accent4 5 2 6 2" xfId="4139"/>
    <cellStyle name="20% - Accent4 5 2 6 2 2" xfId="11451"/>
    <cellStyle name="20% - Accent4 5 2 6 3" xfId="6418"/>
    <cellStyle name="20% - Accent4 5 2 6 3 2" xfId="13701"/>
    <cellStyle name="20% - Accent4 5 2 6 4" xfId="7997"/>
    <cellStyle name="20% - Accent4 5 2 6 4 2" xfId="15235"/>
    <cellStyle name="20% - Accent4 5 2 6 5" xfId="10456"/>
    <cellStyle name="20% - Accent4 5 2 7" xfId="3481"/>
    <cellStyle name="20% - Accent4 5 2 7 2" xfId="4140"/>
    <cellStyle name="20% - Accent4 5 2 7 2 2" xfId="11452"/>
    <cellStyle name="20% - Accent4 5 2 7 3" xfId="6417"/>
    <cellStyle name="20% - Accent4 5 2 7 3 2" xfId="13700"/>
    <cellStyle name="20% - Accent4 5 2 7 4" xfId="7996"/>
    <cellStyle name="20% - Accent4 5 2 7 4 2" xfId="15234"/>
    <cellStyle name="20% - Accent4 5 2 7 5" xfId="10859"/>
    <cellStyle name="20% - Accent4 5 2 8" xfId="4134"/>
    <cellStyle name="20% - Accent4 5 2 8 2" xfId="11446"/>
    <cellStyle name="20% - Accent4 5 2 9" xfId="6423"/>
    <cellStyle name="20% - Accent4 5 2 9 2" xfId="13706"/>
    <cellStyle name="20% - Accent4 5 3" xfId="619"/>
    <cellStyle name="20% - Accent4 5 3 10" xfId="7995"/>
    <cellStyle name="20% - Accent4 5 3 10 2" xfId="15233"/>
    <cellStyle name="20% - Accent4 5 3 11" xfId="9359"/>
    <cellStyle name="20% - Accent4 5 3 2" xfId="992"/>
    <cellStyle name="20% - Accent4 5 3 2 2" xfId="4142"/>
    <cellStyle name="20% - Accent4 5 3 2 2 2" xfId="11454"/>
    <cellStyle name="20% - Accent4 5 3 2 3" xfId="6415"/>
    <cellStyle name="20% - Accent4 5 3 2 3 2" xfId="13698"/>
    <cellStyle name="20% - Accent4 5 3 2 4" xfId="7994"/>
    <cellStyle name="20% - Accent4 5 3 2 4 2" xfId="15232"/>
    <cellStyle name="20% - Accent4 5 3 2 5" xfId="9621"/>
    <cellStyle name="20% - Accent4 5 3 3" xfId="1437"/>
    <cellStyle name="20% - Accent4 5 3 3 2" xfId="4143"/>
    <cellStyle name="20% - Accent4 5 3 3 2 2" xfId="11455"/>
    <cellStyle name="20% - Accent4 5 3 3 3" xfId="6414"/>
    <cellStyle name="20% - Accent4 5 3 3 3 2" xfId="13697"/>
    <cellStyle name="20% - Accent4 5 3 3 4" xfId="7993"/>
    <cellStyle name="20% - Accent4 5 3 3 4 2" xfId="15231"/>
    <cellStyle name="20% - Accent4 5 3 3 5" xfId="9819"/>
    <cellStyle name="20% - Accent4 5 3 4" xfId="2653"/>
    <cellStyle name="20% - Accent4 5 3 4 2" xfId="4144"/>
    <cellStyle name="20% - Accent4 5 3 4 2 2" xfId="11456"/>
    <cellStyle name="20% - Accent4 5 3 4 3" xfId="6413"/>
    <cellStyle name="20% - Accent4 5 3 4 3 2" xfId="13696"/>
    <cellStyle name="20% - Accent4 5 3 4 4" xfId="7992"/>
    <cellStyle name="20% - Accent4 5 3 4 4 2" xfId="15230"/>
    <cellStyle name="20% - Accent4 5 3 4 5" xfId="10346"/>
    <cellStyle name="20% - Accent4 5 3 5" xfId="2328"/>
    <cellStyle name="20% - Accent4 5 3 5 2" xfId="4145"/>
    <cellStyle name="20% - Accent4 5 3 5 2 2" xfId="11457"/>
    <cellStyle name="20% - Accent4 5 3 5 3" xfId="6412"/>
    <cellStyle name="20% - Accent4 5 3 5 3 2" xfId="13695"/>
    <cellStyle name="20% - Accent4 5 3 5 4" xfId="7991"/>
    <cellStyle name="20% - Accent4 5 3 5 4 2" xfId="15229"/>
    <cellStyle name="20% - Accent4 5 3 5 5" xfId="10047"/>
    <cellStyle name="20% - Accent4 5 3 6" xfId="2832"/>
    <cellStyle name="20% - Accent4 5 3 6 2" xfId="4146"/>
    <cellStyle name="20% - Accent4 5 3 6 2 2" xfId="11458"/>
    <cellStyle name="20% - Accent4 5 3 6 3" xfId="6411"/>
    <cellStyle name="20% - Accent4 5 3 6 3 2" xfId="13694"/>
    <cellStyle name="20% - Accent4 5 3 6 4" xfId="7990"/>
    <cellStyle name="20% - Accent4 5 3 6 4 2" xfId="15228"/>
    <cellStyle name="20% - Accent4 5 3 6 5" xfId="10509"/>
    <cellStyle name="20% - Accent4 5 3 7" xfId="3520"/>
    <cellStyle name="20% - Accent4 5 3 7 2" xfId="4147"/>
    <cellStyle name="20% - Accent4 5 3 7 2 2" xfId="11459"/>
    <cellStyle name="20% - Accent4 5 3 7 3" xfId="6410"/>
    <cellStyle name="20% - Accent4 5 3 7 3 2" xfId="13693"/>
    <cellStyle name="20% - Accent4 5 3 7 4" xfId="7988"/>
    <cellStyle name="20% - Accent4 5 3 7 4 2" xfId="15226"/>
    <cellStyle name="20% - Accent4 5 3 7 5" xfId="10896"/>
    <cellStyle name="20% - Accent4 5 3 8" xfId="4141"/>
    <cellStyle name="20% - Accent4 5 3 8 2" xfId="11453"/>
    <cellStyle name="20% - Accent4 5 3 9" xfId="6416"/>
    <cellStyle name="20% - Accent4 5 3 9 2" xfId="13699"/>
    <cellStyle name="20% - Accent4 5 4" xfId="834"/>
    <cellStyle name="20% - Accent4 5 4 2" xfId="4148"/>
    <cellStyle name="20% - Accent4 5 4 2 2" xfId="11460"/>
    <cellStyle name="20% - Accent4 5 4 3" xfId="6408"/>
    <cellStyle name="20% - Accent4 5 4 3 2" xfId="13691"/>
    <cellStyle name="20% - Accent4 5 4 4" xfId="7987"/>
    <cellStyle name="20% - Accent4 5 4 4 2" xfId="15225"/>
    <cellStyle name="20% - Accent4 5 4 5" xfId="9487"/>
    <cellStyle name="20% - Accent4 5 5" xfId="1279"/>
    <cellStyle name="20% - Accent4 5 5 2" xfId="4149"/>
    <cellStyle name="20% - Accent4 5 5 2 2" xfId="11461"/>
    <cellStyle name="20% - Accent4 5 5 3" xfId="6407"/>
    <cellStyle name="20% - Accent4 5 5 3 2" xfId="13690"/>
    <cellStyle name="20% - Accent4 5 5 4" xfId="7986"/>
    <cellStyle name="20% - Accent4 5 5 4 2" xfId="15224"/>
    <cellStyle name="20% - Accent4 5 5 5" xfId="9691"/>
    <cellStyle name="20% - Accent4 5 6" xfId="1703"/>
    <cellStyle name="20% - Accent4 5 7" xfId="1947"/>
    <cellStyle name="20% - Accent4 5 8" xfId="2144"/>
    <cellStyle name="20% - Accent4 5 9" xfId="2210"/>
    <cellStyle name="20% - Accent4 6" xfId="480"/>
    <cellStyle name="20% - Accent4 7" xfId="494"/>
    <cellStyle name="20% - Accent4 7 10" xfId="4153"/>
    <cellStyle name="20% - Accent4 7 10 2" xfId="11465"/>
    <cellStyle name="20% - Accent4 7 11" xfId="6347"/>
    <cellStyle name="20% - Accent4 7 11 2" xfId="13631"/>
    <cellStyle name="20% - Accent4 7 12" xfId="7900"/>
    <cellStyle name="20% - Accent4 7 12 2" xfId="15139"/>
    <cellStyle name="20% - Accent4 7 13" xfId="9252"/>
    <cellStyle name="20% - Accent4 7 2" xfId="603"/>
    <cellStyle name="20% - Accent4 7 2 10" xfId="7893"/>
    <cellStyle name="20% - Accent4 7 2 10 2" xfId="15132"/>
    <cellStyle name="20% - Accent4 7 2 11" xfId="9345"/>
    <cellStyle name="20% - Accent4 7 2 2" xfId="976"/>
    <cellStyle name="20% - Accent4 7 2 2 2" xfId="4155"/>
    <cellStyle name="20% - Accent4 7 2 2 2 2" xfId="11467"/>
    <cellStyle name="20% - Accent4 7 2 2 3" xfId="6313"/>
    <cellStyle name="20% - Accent4 7 2 2 3 2" xfId="13597"/>
    <cellStyle name="20% - Accent4 7 2 2 4" xfId="7892"/>
    <cellStyle name="20% - Accent4 7 2 2 4 2" xfId="15131"/>
    <cellStyle name="20% - Accent4 7 2 2 5" xfId="9607"/>
    <cellStyle name="20% - Accent4 7 2 3" xfId="1423"/>
    <cellStyle name="20% - Accent4 7 2 3 2" xfId="4156"/>
    <cellStyle name="20% - Accent4 7 2 3 2 2" xfId="11468"/>
    <cellStyle name="20% - Accent4 7 2 3 3" xfId="6312"/>
    <cellStyle name="20% - Accent4 7 2 3 3 2" xfId="13596"/>
    <cellStyle name="20% - Accent4 7 2 3 4" xfId="7891"/>
    <cellStyle name="20% - Accent4 7 2 3 4 2" xfId="15130"/>
    <cellStyle name="20% - Accent4 7 2 3 5" xfId="9805"/>
    <cellStyle name="20% - Accent4 7 2 4" xfId="2637"/>
    <cellStyle name="20% - Accent4 7 2 4 2" xfId="4157"/>
    <cellStyle name="20% - Accent4 7 2 4 2 2" xfId="11469"/>
    <cellStyle name="20% - Accent4 7 2 4 3" xfId="6311"/>
    <cellStyle name="20% - Accent4 7 2 4 3 2" xfId="13595"/>
    <cellStyle name="20% - Accent4 7 2 4 4" xfId="7890"/>
    <cellStyle name="20% - Accent4 7 2 4 4 2" xfId="15129"/>
    <cellStyle name="20% - Accent4 7 2 4 5" xfId="10330"/>
    <cellStyle name="20% - Accent4 7 2 5" xfId="2464"/>
    <cellStyle name="20% - Accent4 7 2 5 2" xfId="4158"/>
    <cellStyle name="20% - Accent4 7 2 5 2 2" xfId="11470"/>
    <cellStyle name="20% - Accent4 7 2 5 3" xfId="6310"/>
    <cellStyle name="20% - Accent4 7 2 5 3 2" xfId="13594"/>
    <cellStyle name="20% - Accent4 7 2 5 4" xfId="7889"/>
    <cellStyle name="20% - Accent4 7 2 5 4 2" xfId="15128"/>
    <cellStyle name="20% - Accent4 7 2 5 5" xfId="10163"/>
    <cellStyle name="20% - Accent4 7 2 6" xfId="2785"/>
    <cellStyle name="20% - Accent4 7 2 6 2" xfId="4159"/>
    <cellStyle name="20% - Accent4 7 2 6 2 2" xfId="11471"/>
    <cellStyle name="20% - Accent4 7 2 6 3" xfId="6309"/>
    <cellStyle name="20% - Accent4 7 2 6 3 2" xfId="13593"/>
    <cellStyle name="20% - Accent4 7 2 6 4" xfId="7888"/>
    <cellStyle name="20% - Accent4 7 2 6 4 2" xfId="15127"/>
    <cellStyle name="20% - Accent4 7 2 6 5" xfId="10466"/>
    <cellStyle name="20% - Accent4 7 2 7" xfId="3504"/>
    <cellStyle name="20% - Accent4 7 2 7 2" xfId="4160"/>
    <cellStyle name="20% - Accent4 7 2 7 2 2" xfId="11472"/>
    <cellStyle name="20% - Accent4 7 2 7 3" xfId="6308"/>
    <cellStyle name="20% - Accent4 7 2 7 3 2" xfId="13592"/>
    <cellStyle name="20% - Accent4 7 2 7 4" xfId="7887"/>
    <cellStyle name="20% - Accent4 7 2 7 4 2" xfId="15126"/>
    <cellStyle name="20% - Accent4 7 2 7 5" xfId="10882"/>
    <cellStyle name="20% - Accent4 7 2 8" xfId="4154"/>
    <cellStyle name="20% - Accent4 7 2 8 2" xfId="11466"/>
    <cellStyle name="20% - Accent4 7 2 9" xfId="6320"/>
    <cellStyle name="20% - Accent4 7 2 9 2" xfId="13604"/>
    <cellStyle name="20% - Accent4 7 3" xfId="635"/>
    <cellStyle name="20% - Accent4 7 3 10" xfId="7886"/>
    <cellStyle name="20% - Accent4 7 3 10 2" xfId="15125"/>
    <cellStyle name="20% - Accent4 7 3 11" xfId="9375"/>
    <cellStyle name="20% - Accent4 7 3 2" xfId="1008"/>
    <cellStyle name="20% - Accent4 7 3 2 2" xfId="4162"/>
    <cellStyle name="20% - Accent4 7 3 2 2 2" xfId="11474"/>
    <cellStyle name="20% - Accent4 7 3 2 3" xfId="6306"/>
    <cellStyle name="20% - Accent4 7 3 2 3 2" xfId="13590"/>
    <cellStyle name="20% - Accent4 7 3 2 4" xfId="7885"/>
    <cellStyle name="20% - Accent4 7 3 2 4 2" xfId="15124"/>
    <cellStyle name="20% - Accent4 7 3 2 5" xfId="9637"/>
    <cellStyle name="20% - Accent4 7 3 3" xfId="1453"/>
    <cellStyle name="20% - Accent4 7 3 3 2" xfId="4163"/>
    <cellStyle name="20% - Accent4 7 3 3 2 2" xfId="11475"/>
    <cellStyle name="20% - Accent4 7 3 3 3" xfId="6305"/>
    <cellStyle name="20% - Accent4 7 3 3 3 2" xfId="13589"/>
    <cellStyle name="20% - Accent4 7 3 3 4" xfId="7884"/>
    <cellStyle name="20% - Accent4 7 3 3 4 2" xfId="15123"/>
    <cellStyle name="20% - Accent4 7 3 3 5" xfId="9835"/>
    <cellStyle name="20% - Accent4 7 3 4" xfId="2669"/>
    <cellStyle name="20% - Accent4 7 3 4 2" xfId="4164"/>
    <cellStyle name="20% - Accent4 7 3 4 2 2" xfId="11476"/>
    <cellStyle name="20% - Accent4 7 3 4 3" xfId="6304"/>
    <cellStyle name="20% - Accent4 7 3 4 3 2" xfId="13588"/>
    <cellStyle name="20% - Accent4 7 3 4 4" xfId="7883"/>
    <cellStyle name="20% - Accent4 7 3 4 4 2" xfId="15122"/>
    <cellStyle name="20% - Accent4 7 3 4 5" xfId="10362"/>
    <cellStyle name="20% - Accent4 7 3 5" xfId="2892"/>
    <cellStyle name="20% - Accent4 7 3 5 2" xfId="4165"/>
    <cellStyle name="20% - Accent4 7 3 5 2 2" xfId="11477"/>
    <cellStyle name="20% - Accent4 7 3 5 3" xfId="6303"/>
    <cellStyle name="20% - Accent4 7 3 5 3 2" xfId="13587"/>
    <cellStyle name="20% - Accent4 7 3 5 4" xfId="7882"/>
    <cellStyle name="20% - Accent4 7 3 5 4 2" xfId="15121"/>
    <cellStyle name="20% - Accent4 7 3 5 5" xfId="10560"/>
    <cellStyle name="20% - Accent4 7 3 6" xfId="3006"/>
    <cellStyle name="20% - Accent4 7 3 6 2" xfId="4166"/>
    <cellStyle name="20% - Accent4 7 3 6 2 2" xfId="11478"/>
    <cellStyle name="20% - Accent4 7 3 6 3" xfId="6302"/>
    <cellStyle name="20% - Accent4 7 3 6 3 2" xfId="13586"/>
    <cellStyle name="20% - Accent4 7 3 6 4" xfId="7881"/>
    <cellStyle name="20% - Accent4 7 3 6 4 2" xfId="15120"/>
    <cellStyle name="20% - Accent4 7 3 6 5" xfId="10652"/>
    <cellStyle name="20% - Accent4 7 3 7" xfId="3536"/>
    <cellStyle name="20% - Accent4 7 3 7 2" xfId="4167"/>
    <cellStyle name="20% - Accent4 7 3 7 2 2" xfId="11479"/>
    <cellStyle name="20% - Accent4 7 3 7 3" xfId="6301"/>
    <cellStyle name="20% - Accent4 7 3 7 3 2" xfId="13585"/>
    <cellStyle name="20% - Accent4 7 3 7 4" xfId="7880"/>
    <cellStyle name="20% - Accent4 7 3 7 4 2" xfId="15119"/>
    <cellStyle name="20% - Accent4 7 3 7 5" xfId="10912"/>
    <cellStyle name="20% - Accent4 7 3 8" xfId="4161"/>
    <cellStyle name="20% - Accent4 7 3 8 2" xfId="11473"/>
    <cellStyle name="20% - Accent4 7 3 9" xfId="6307"/>
    <cellStyle name="20% - Accent4 7 3 9 2" xfId="13591"/>
    <cellStyle name="20% - Accent4 7 4" xfId="872"/>
    <cellStyle name="20% - Accent4 7 4 2" xfId="4168"/>
    <cellStyle name="20% - Accent4 7 4 2 2" xfId="11480"/>
    <cellStyle name="20% - Accent4 7 4 3" xfId="6300"/>
    <cellStyle name="20% - Accent4 7 4 3 2" xfId="13584"/>
    <cellStyle name="20% - Accent4 7 4 4" xfId="7879"/>
    <cellStyle name="20% - Accent4 7 4 4 2" xfId="15118"/>
    <cellStyle name="20% - Accent4 7 4 5" xfId="9509"/>
    <cellStyle name="20% - Accent4 7 5" xfId="1314"/>
    <cellStyle name="20% - Accent4 7 5 2" xfId="4169"/>
    <cellStyle name="20% - Accent4 7 5 2 2" xfId="11481"/>
    <cellStyle name="20% - Accent4 7 5 3" xfId="6299"/>
    <cellStyle name="20% - Accent4 7 5 3 2" xfId="13583"/>
    <cellStyle name="20% - Accent4 7 5 4" xfId="7878"/>
    <cellStyle name="20% - Accent4 7 5 4 2" xfId="15117"/>
    <cellStyle name="20% - Accent4 7 5 5" xfId="9707"/>
    <cellStyle name="20% - Accent4 7 6" xfId="2523"/>
    <cellStyle name="20% - Accent4 7 6 2" xfId="4170"/>
    <cellStyle name="20% - Accent4 7 6 2 2" xfId="11482"/>
    <cellStyle name="20% - Accent4 7 6 3" xfId="6298"/>
    <cellStyle name="20% - Accent4 7 6 3 2" xfId="13582"/>
    <cellStyle name="20% - Accent4 7 6 4" xfId="7877"/>
    <cellStyle name="20% - Accent4 7 6 4 2" xfId="15116"/>
    <cellStyle name="20% - Accent4 7 6 5" xfId="10218"/>
    <cellStyle name="20% - Accent4 7 7" xfId="2441"/>
    <cellStyle name="20% - Accent4 7 7 2" xfId="4171"/>
    <cellStyle name="20% - Accent4 7 7 2 2" xfId="11483"/>
    <cellStyle name="20% - Accent4 7 7 3" xfId="6297"/>
    <cellStyle name="20% - Accent4 7 7 3 2" xfId="13581"/>
    <cellStyle name="20% - Accent4 7 7 4" xfId="7876"/>
    <cellStyle name="20% - Accent4 7 7 4 2" xfId="15115"/>
    <cellStyle name="20% - Accent4 7 7 5" xfId="10146"/>
    <cellStyle name="20% - Accent4 7 8" xfId="2790"/>
    <cellStyle name="20% - Accent4 7 8 2" xfId="4172"/>
    <cellStyle name="20% - Accent4 7 8 2 2" xfId="11484"/>
    <cellStyle name="20% - Accent4 7 8 3" xfId="6296"/>
    <cellStyle name="20% - Accent4 7 8 3 2" xfId="13580"/>
    <cellStyle name="20% - Accent4 7 8 4" xfId="7875"/>
    <cellStyle name="20% - Accent4 7 8 4 2" xfId="15114"/>
    <cellStyle name="20% - Accent4 7 8 5" xfId="10470"/>
    <cellStyle name="20% - Accent4 7 9" xfId="3399"/>
    <cellStyle name="20% - Accent4 7 9 2" xfId="4173"/>
    <cellStyle name="20% - Accent4 7 9 2 2" xfId="11485"/>
    <cellStyle name="20% - Accent4 7 9 3" xfId="6295"/>
    <cellStyle name="20% - Accent4 7 9 3 2" xfId="13579"/>
    <cellStyle name="20% - Accent4 7 9 4" xfId="7874"/>
    <cellStyle name="20% - Accent4 7 9 4 2" xfId="15113"/>
    <cellStyle name="20% - Accent4 7 9 5" xfId="10784"/>
    <cellStyle name="20% - Accent4 8" xfId="512"/>
    <cellStyle name="20% - Accent4 8 10" xfId="7873"/>
    <cellStyle name="20% - Accent4 8 10 2" xfId="15112"/>
    <cellStyle name="20% - Accent4 8 11" xfId="9264"/>
    <cellStyle name="20% - Accent4 8 2" xfId="888"/>
    <cellStyle name="20% - Accent4 8 2 2" xfId="4175"/>
    <cellStyle name="20% - Accent4 8 2 2 2" xfId="11487"/>
    <cellStyle name="20% - Accent4 8 2 3" xfId="6293"/>
    <cellStyle name="20% - Accent4 8 2 3 2" xfId="13577"/>
    <cellStyle name="20% - Accent4 8 2 4" xfId="7872"/>
    <cellStyle name="20% - Accent4 8 2 4 2" xfId="15111"/>
    <cellStyle name="20% - Accent4 8 2 5" xfId="9524"/>
    <cellStyle name="20% - Accent4 8 3" xfId="1330"/>
    <cellStyle name="20% - Accent4 8 3 2" xfId="4176"/>
    <cellStyle name="20% - Accent4 8 3 2 2" xfId="11488"/>
    <cellStyle name="20% - Accent4 8 3 3" xfId="6292"/>
    <cellStyle name="20% - Accent4 8 3 3 2" xfId="13576"/>
    <cellStyle name="20% - Accent4 8 3 4" xfId="7871"/>
    <cellStyle name="20% - Accent4 8 3 4 2" xfId="15110"/>
    <cellStyle name="20% - Accent4 8 3 5" xfId="9720"/>
    <cellStyle name="20% - Accent4 8 4" xfId="2542"/>
    <cellStyle name="20% - Accent4 8 4 2" xfId="4177"/>
    <cellStyle name="20% - Accent4 8 4 2 2" xfId="11489"/>
    <cellStyle name="20% - Accent4 8 4 3" xfId="6291"/>
    <cellStyle name="20% - Accent4 8 4 3 2" xfId="13575"/>
    <cellStyle name="20% - Accent4 8 4 4" xfId="7870"/>
    <cellStyle name="20% - Accent4 8 4 4 2" xfId="15109"/>
    <cellStyle name="20% - Accent4 8 4 5" xfId="10237"/>
    <cellStyle name="20% - Accent4 8 5" xfId="2386"/>
    <cellStyle name="20% - Accent4 8 5 2" xfId="4178"/>
    <cellStyle name="20% - Accent4 8 5 2 2" xfId="11490"/>
    <cellStyle name="20% - Accent4 8 5 3" xfId="6290"/>
    <cellStyle name="20% - Accent4 8 5 3 2" xfId="13574"/>
    <cellStyle name="20% - Accent4 8 5 4" xfId="7869"/>
    <cellStyle name="20% - Accent4 8 5 4 2" xfId="15108"/>
    <cellStyle name="20% - Accent4 8 5 5" xfId="10103"/>
    <cellStyle name="20% - Accent4 8 6" xfId="2742"/>
    <cellStyle name="20% - Accent4 8 6 2" xfId="4179"/>
    <cellStyle name="20% - Accent4 8 6 2 2" xfId="11491"/>
    <cellStyle name="20% - Accent4 8 6 3" xfId="6289"/>
    <cellStyle name="20% - Accent4 8 6 3 2" xfId="13573"/>
    <cellStyle name="20% - Accent4 8 6 4" xfId="7867"/>
    <cellStyle name="20% - Accent4 8 6 4 2" xfId="15107"/>
    <cellStyle name="20% - Accent4 8 6 5" xfId="10427"/>
    <cellStyle name="20% - Accent4 8 7" xfId="3415"/>
    <cellStyle name="20% - Accent4 8 7 2" xfId="4180"/>
    <cellStyle name="20% - Accent4 8 7 2 2" xfId="11492"/>
    <cellStyle name="20% - Accent4 8 7 3" xfId="6288"/>
    <cellStyle name="20% - Accent4 8 7 3 2" xfId="13572"/>
    <cellStyle name="20% - Accent4 8 7 4" xfId="7866"/>
    <cellStyle name="20% - Accent4 8 7 4 2" xfId="15106"/>
    <cellStyle name="20% - Accent4 8 7 5" xfId="10797"/>
    <cellStyle name="20% - Accent4 8 8" xfId="4174"/>
    <cellStyle name="20% - Accent4 8 8 2" xfId="11486"/>
    <cellStyle name="20% - Accent4 8 9" xfId="6294"/>
    <cellStyle name="20% - Accent4 8 9 2" xfId="13578"/>
    <cellStyle name="20% - Accent4 9" xfId="573"/>
    <cellStyle name="20% - Accent4 9 10" xfId="7865"/>
    <cellStyle name="20% - Accent4 9 10 2" xfId="15105"/>
    <cellStyle name="20% - Accent4 9 11" xfId="9315"/>
    <cellStyle name="20% - Accent4 9 2" xfId="946"/>
    <cellStyle name="20% - Accent4 9 2 2" xfId="4182"/>
    <cellStyle name="20% - Accent4 9 2 2 2" xfId="11494"/>
    <cellStyle name="20% - Accent4 9 2 3" xfId="6286"/>
    <cellStyle name="20% - Accent4 9 2 3 2" xfId="13570"/>
    <cellStyle name="20% - Accent4 9 2 4" xfId="7864"/>
    <cellStyle name="20% - Accent4 9 2 4 2" xfId="15104"/>
    <cellStyle name="20% - Accent4 9 2 5" xfId="9577"/>
    <cellStyle name="20% - Accent4 9 3" xfId="1391"/>
    <cellStyle name="20% - Accent4 9 3 2" xfId="4183"/>
    <cellStyle name="20% - Accent4 9 3 2 2" xfId="11495"/>
    <cellStyle name="20% - Accent4 9 3 3" xfId="6285"/>
    <cellStyle name="20% - Accent4 9 3 3 2" xfId="13569"/>
    <cellStyle name="20% - Accent4 9 3 4" xfId="7863"/>
    <cellStyle name="20% - Accent4 9 3 4 2" xfId="15103"/>
    <cellStyle name="20% - Accent4 9 3 5" xfId="9773"/>
    <cellStyle name="20% - Accent4 9 4" xfId="2605"/>
    <cellStyle name="20% - Accent4 9 4 2" xfId="4184"/>
    <cellStyle name="20% - Accent4 9 4 2 2" xfId="11496"/>
    <cellStyle name="20% - Accent4 9 4 3" xfId="6284"/>
    <cellStyle name="20% - Accent4 9 4 3 2" xfId="13568"/>
    <cellStyle name="20% - Accent4 9 4 4" xfId="7862"/>
    <cellStyle name="20% - Accent4 9 4 4 2" xfId="15102"/>
    <cellStyle name="20% - Accent4 9 4 5" xfId="10298"/>
    <cellStyle name="20% - Accent4 9 5" xfId="2356"/>
    <cellStyle name="20% - Accent4 9 5 2" xfId="4185"/>
    <cellStyle name="20% - Accent4 9 5 2 2" xfId="11497"/>
    <cellStyle name="20% - Accent4 9 5 3" xfId="6283"/>
    <cellStyle name="20% - Accent4 9 5 3 2" xfId="13567"/>
    <cellStyle name="20% - Accent4 9 5 4" xfId="7853"/>
    <cellStyle name="20% - Accent4 9 5 4 2" xfId="15093"/>
    <cellStyle name="20% - Accent4 9 5 5" xfId="10075"/>
    <cellStyle name="20% - Accent4 9 6" xfId="2876"/>
    <cellStyle name="20% - Accent4 9 6 2" xfId="4186"/>
    <cellStyle name="20% - Accent4 9 6 2 2" xfId="11498"/>
    <cellStyle name="20% - Accent4 9 6 3" xfId="6282"/>
    <cellStyle name="20% - Accent4 9 6 3 2" xfId="13566"/>
    <cellStyle name="20% - Accent4 9 6 4" xfId="7844"/>
    <cellStyle name="20% - Accent4 9 6 4 2" xfId="15084"/>
    <cellStyle name="20% - Accent4 9 6 5" xfId="10545"/>
    <cellStyle name="20% - Accent4 9 7" xfId="3472"/>
    <cellStyle name="20% - Accent4 9 7 2" xfId="4187"/>
    <cellStyle name="20% - Accent4 9 7 2 2" xfId="11499"/>
    <cellStyle name="20% - Accent4 9 7 3" xfId="6274"/>
    <cellStyle name="20% - Accent4 9 7 3 2" xfId="13558"/>
    <cellStyle name="20% - Accent4 9 7 4" xfId="7835"/>
    <cellStyle name="20% - Accent4 9 7 4 2" xfId="15075"/>
    <cellStyle name="20% - Accent4 9 7 5" xfId="10850"/>
    <cellStyle name="20% - Accent4 9 8" xfId="4181"/>
    <cellStyle name="20% - Accent4 9 8 2" xfId="11493"/>
    <cellStyle name="20% - Accent4 9 9" xfId="6287"/>
    <cellStyle name="20% - Accent4 9 9 2" xfId="13571"/>
    <cellStyle name="20% - Accent5" xfId="26" builtinId="46" customBuiltin="1"/>
    <cellStyle name="20% - Accent5 10" xfId="664"/>
    <cellStyle name="20% - Accent5 10 10" xfId="7819"/>
    <cellStyle name="20% - Accent5 10 10 2" xfId="15059"/>
    <cellStyle name="20% - Accent5 10 11" xfId="9404"/>
    <cellStyle name="20% - Accent5 10 2" xfId="1034"/>
    <cellStyle name="20% - Accent5 10 2 2" xfId="4190"/>
    <cellStyle name="20% - Accent5 10 2 2 2" xfId="11502"/>
    <cellStyle name="20% - Accent5 10 2 3" xfId="6250"/>
    <cellStyle name="20% - Accent5 10 2 3 2" xfId="13534"/>
    <cellStyle name="20% - Accent5 10 2 4" xfId="7818"/>
    <cellStyle name="20% - Accent5 10 2 4 2" xfId="15058"/>
    <cellStyle name="20% - Accent5 10 2 5" xfId="9663"/>
    <cellStyle name="20% - Accent5 10 3" xfId="1482"/>
    <cellStyle name="20% - Accent5 10 3 2" xfId="4191"/>
    <cellStyle name="20% - Accent5 10 3 2 2" xfId="11503"/>
    <cellStyle name="20% - Accent5 10 3 3" xfId="6243"/>
    <cellStyle name="20% - Accent5 10 3 3 2" xfId="13527"/>
    <cellStyle name="20% - Accent5 10 3 4" xfId="7817"/>
    <cellStyle name="20% - Accent5 10 3 4 2" xfId="15057"/>
    <cellStyle name="20% - Accent5 10 3 5" xfId="9864"/>
    <cellStyle name="20% - Accent5 10 4" xfId="2698"/>
    <cellStyle name="20% - Accent5 10 4 2" xfId="4192"/>
    <cellStyle name="20% - Accent5 10 4 2 2" xfId="11504"/>
    <cellStyle name="20% - Accent5 10 4 3" xfId="6242"/>
    <cellStyle name="20% - Accent5 10 4 3 2" xfId="13526"/>
    <cellStyle name="20% - Accent5 10 4 4" xfId="7816"/>
    <cellStyle name="20% - Accent5 10 4 4 2" xfId="15056"/>
    <cellStyle name="20% - Accent5 10 4 5" xfId="10391"/>
    <cellStyle name="20% - Accent5 10 5" xfId="2921"/>
    <cellStyle name="20% - Accent5 10 5 2" xfId="4193"/>
    <cellStyle name="20% - Accent5 10 5 2 2" xfId="11505"/>
    <cellStyle name="20% - Accent5 10 5 3" xfId="6241"/>
    <cellStyle name="20% - Accent5 10 5 3 2" xfId="13525"/>
    <cellStyle name="20% - Accent5 10 5 4" xfId="7815"/>
    <cellStyle name="20% - Accent5 10 5 4 2" xfId="15055"/>
    <cellStyle name="20% - Accent5 10 5 5" xfId="10589"/>
    <cellStyle name="20% - Accent5 10 6" xfId="3035"/>
    <cellStyle name="20% - Accent5 10 6 2" xfId="4194"/>
    <cellStyle name="20% - Accent5 10 6 2 2" xfId="11506"/>
    <cellStyle name="20% - Accent5 10 6 3" xfId="6240"/>
    <cellStyle name="20% - Accent5 10 6 3 2" xfId="13524"/>
    <cellStyle name="20% - Accent5 10 6 4" xfId="7811"/>
    <cellStyle name="20% - Accent5 10 6 4 2" xfId="15051"/>
    <cellStyle name="20% - Accent5 10 6 5" xfId="10681"/>
    <cellStyle name="20% - Accent5 10 7" xfId="3565"/>
    <cellStyle name="20% - Accent5 10 7 2" xfId="4195"/>
    <cellStyle name="20% - Accent5 10 7 2 2" xfId="11507"/>
    <cellStyle name="20% - Accent5 10 7 3" xfId="6239"/>
    <cellStyle name="20% - Accent5 10 7 3 2" xfId="13523"/>
    <cellStyle name="20% - Accent5 10 7 4" xfId="7810"/>
    <cellStyle name="20% - Accent5 10 7 4 2" xfId="15050"/>
    <cellStyle name="20% - Accent5 10 7 5" xfId="10941"/>
    <cellStyle name="20% - Accent5 10 8" xfId="4189"/>
    <cellStyle name="20% - Accent5 10 8 2" xfId="11501"/>
    <cellStyle name="20% - Accent5 10 9" xfId="6258"/>
    <cellStyle name="20% - Accent5 10 9 2" xfId="13542"/>
    <cellStyle name="20% - Accent5 11" xfId="674"/>
    <cellStyle name="20% - Accent5 11 10" xfId="7809"/>
    <cellStyle name="20% - Accent5 11 10 2" xfId="15049"/>
    <cellStyle name="20% - Accent5 11 11" xfId="9414"/>
    <cellStyle name="20% - Accent5 11 2" xfId="1044"/>
    <cellStyle name="20% - Accent5 11 2 2" xfId="4197"/>
    <cellStyle name="20% - Accent5 11 2 2 2" xfId="11509"/>
    <cellStyle name="20% - Accent5 11 2 3" xfId="6234"/>
    <cellStyle name="20% - Accent5 11 2 3 2" xfId="13518"/>
    <cellStyle name="20% - Accent5 11 2 4" xfId="7808"/>
    <cellStyle name="20% - Accent5 11 2 4 2" xfId="15048"/>
    <cellStyle name="20% - Accent5 11 2 5" xfId="9673"/>
    <cellStyle name="20% - Accent5 11 3" xfId="1492"/>
    <cellStyle name="20% - Accent5 11 3 2" xfId="4198"/>
    <cellStyle name="20% - Accent5 11 3 2 2" xfId="11510"/>
    <cellStyle name="20% - Accent5 11 3 3" xfId="6233"/>
    <cellStyle name="20% - Accent5 11 3 3 2" xfId="13517"/>
    <cellStyle name="20% - Accent5 11 3 4" xfId="7807"/>
    <cellStyle name="20% - Accent5 11 3 4 2" xfId="15047"/>
    <cellStyle name="20% - Accent5 11 3 5" xfId="9874"/>
    <cellStyle name="20% - Accent5 11 4" xfId="2708"/>
    <cellStyle name="20% - Accent5 11 4 2" xfId="4199"/>
    <cellStyle name="20% - Accent5 11 4 2 2" xfId="11511"/>
    <cellStyle name="20% - Accent5 11 4 3" xfId="6232"/>
    <cellStyle name="20% - Accent5 11 4 3 2" xfId="13516"/>
    <cellStyle name="20% - Accent5 11 4 4" xfId="7806"/>
    <cellStyle name="20% - Accent5 11 4 4 2" xfId="15046"/>
    <cellStyle name="20% - Accent5 11 4 5" xfId="10401"/>
    <cellStyle name="20% - Accent5 11 5" xfId="2931"/>
    <cellStyle name="20% - Accent5 11 5 2" xfId="4200"/>
    <cellStyle name="20% - Accent5 11 5 2 2" xfId="11512"/>
    <cellStyle name="20% - Accent5 11 5 3" xfId="6231"/>
    <cellStyle name="20% - Accent5 11 5 3 2" xfId="13515"/>
    <cellStyle name="20% - Accent5 11 5 4" xfId="7805"/>
    <cellStyle name="20% - Accent5 11 5 4 2" xfId="15045"/>
    <cellStyle name="20% - Accent5 11 5 5" xfId="10599"/>
    <cellStyle name="20% - Accent5 11 6" xfId="3045"/>
    <cellStyle name="20% - Accent5 11 6 2" xfId="4201"/>
    <cellStyle name="20% - Accent5 11 6 2 2" xfId="11513"/>
    <cellStyle name="20% - Accent5 11 6 3" xfId="6230"/>
    <cellStyle name="20% - Accent5 11 6 3 2" xfId="13514"/>
    <cellStyle name="20% - Accent5 11 6 4" xfId="7804"/>
    <cellStyle name="20% - Accent5 11 6 4 2" xfId="15044"/>
    <cellStyle name="20% - Accent5 11 6 5" xfId="10691"/>
    <cellStyle name="20% - Accent5 11 7" xfId="3575"/>
    <cellStyle name="20% - Accent5 11 7 2" xfId="4202"/>
    <cellStyle name="20% - Accent5 11 7 2 2" xfId="11514"/>
    <cellStyle name="20% - Accent5 11 7 3" xfId="6229"/>
    <cellStyle name="20% - Accent5 11 7 3 2" xfId="13513"/>
    <cellStyle name="20% - Accent5 11 7 4" xfId="7803"/>
    <cellStyle name="20% - Accent5 11 7 4 2" xfId="15043"/>
    <cellStyle name="20% - Accent5 11 7 5" xfId="10951"/>
    <cellStyle name="20% - Accent5 11 8" xfId="4196"/>
    <cellStyle name="20% - Accent5 11 8 2" xfId="11508"/>
    <cellStyle name="20% - Accent5 11 9" xfId="6235"/>
    <cellStyle name="20% - Accent5 11 9 2" xfId="13519"/>
    <cellStyle name="20% - Accent5 12" xfId="682"/>
    <cellStyle name="20% - Accent5 12 10" xfId="7802"/>
    <cellStyle name="20% - Accent5 12 10 2" xfId="15042"/>
    <cellStyle name="20% - Accent5 12 11" xfId="9422"/>
    <cellStyle name="20% - Accent5 12 2" xfId="1052"/>
    <cellStyle name="20% - Accent5 12 2 2" xfId="4204"/>
    <cellStyle name="20% - Accent5 12 2 2 2" xfId="11516"/>
    <cellStyle name="20% - Accent5 12 2 3" xfId="6227"/>
    <cellStyle name="20% - Accent5 12 2 3 2" xfId="13511"/>
    <cellStyle name="20% - Accent5 12 2 4" xfId="7800"/>
    <cellStyle name="20% - Accent5 12 2 4 2" xfId="15041"/>
    <cellStyle name="20% - Accent5 12 2 5" xfId="9681"/>
    <cellStyle name="20% - Accent5 12 3" xfId="1500"/>
    <cellStyle name="20% - Accent5 12 3 2" xfId="4205"/>
    <cellStyle name="20% - Accent5 12 3 2 2" xfId="11517"/>
    <cellStyle name="20% - Accent5 12 3 3" xfId="6226"/>
    <cellStyle name="20% - Accent5 12 3 3 2" xfId="13510"/>
    <cellStyle name="20% - Accent5 12 3 4" xfId="7799"/>
    <cellStyle name="20% - Accent5 12 3 4 2" xfId="15040"/>
    <cellStyle name="20% - Accent5 12 3 5" xfId="9882"/>
    <cellStyle name="20% - Accent5 12 4" xfId="2716"/>
    <cellStyle name="20% - Accent5 12 4 2" xfId="4206"/>
    <cellStyle name="20% - Accent5 12 4 2 2" xfId="11518"/>
    <cellStyle name="20% - Accent5 12 4 3" xfId="6224"/>
    <cellStyle name="20% - Accent5 12 4 3 2" xfId="13509"/>
    <cellStyle name="20% - Accent5 12 4 4" xfId="7798"/>
    <cellStyle name="20% - Accent5 12 4 4 2" xfId="15039"/>
    <cellStyle name="20% - Accent5 12 4 5" xfId="10409"/>
    <cellStyle name="20% - Accent5 12 5" xfId="2939"/>
    <cellStyle name="20% - Accent5 12 5 2" xfId="4207"/>
    <cellStyle name="20% - Accent5 12 5 2 2" xfId="11519"/>
    <cellStyle name="20% - Accent5 12 5 3" xfId="6223"/>
    <cellStyle name="20% - Accent5 12 5 3 2" xfId="13508"/>
    <cellStyle name="20% - Accent5 12 5 4" xfId="7797"/>
    <cellStyle name="20% - Accent5 12 5 4 2" xfId="15038"/>
    <cellStyle name="20% - Accent5 12 5 5" xfId="10607"/>
    <cellStyle name="20% - Accent5 12 6" xfId="3053"/>
    <cellStyle name="20% - Accent5 12 6 2" xfId="4208"/>
    <cellStyle name="20% - Accent5 12 6 2 2" xfId="11520"/>
    <cellStyle name="20% - Accent5 12 6 3" xfId="6222"/>
    <cellStyle name="20% - Accent5 12 6 3 2" xfId="13507"/>
    <cellStyle name="20% - Accent5 12 6 4" xfId="7796"/>
    <cellStyle name="20% - Accent5 12 6 4 2" xfId="15037"/>
    <cellStyle name="20% - Accent5 12 6 5" xfId="10699"/>
    <cellStyle name="20% - Accent5 12 7" xfId="3583"/>
    <cellStyle name="20% - Accent5 12 7 2" xfId="4209"/>
    <cellStyle name="20% - Accent5 12 7 2 2" xfId="11521"/>
    <cellStyle name="20% - Accent5 12 7 3" xfId="6221"/>
    <cellStyle name="20% - Accent5 12 7 3 2" xfId="13506"/>
    <cellStyle name="20% - Accent5 12 7 4" xfId="7795"/>
    <cellStyle name="20% - Accent5 12 7 4 2" xfId="15036"/>
    <cellStyle name="20% - Accent5 12 7 5" xfId="10959"/>
    <cellStyle name="20% - Accent5 12 8" xfId="4203"/>
    <cellStyle name="20% - Accent5 12 8 2" xfId="11515"/>
    <cellStyle name="20% - Accent5 12 9" xfId="6228"/>
    <cellStyle name="20% - Accent5 12 9 2" xfId="13512"/>
    <cellStyle name="20% - Accent5 13" xfId="706"/>
    <cellStyle name="20% - Accent5 13 2" xfId="4210"/>
    <cellStyle name="20% - Accent5 13 2 2" xfId="11522"/>
    <cellStyle name="20% - Accent5 13 3" xfId="6220"/>
    <cellStyle name="20% - Accent5 13 3 2" xfId="13505"/>
    <cellStyle name="20% - Accent5 13 4" xfId="7794"/>
    <cellStyle name="20% - Accent5 13 4 2" xfId="15035"/>
    <cellStyle name="20% - Accent5 13 5" xfId="9440"/>
    <cellStyle name="20% - Accent5 14" xfId="861"/>
    <cellStyle name="20% - Accent5 14 2" xfId="4211"/>
    <cellStyle name="20% - Accent5 14 2 2" xfId="11523"/>
    <cellStyle name="20% - Accent5 14 3" xfId="6219"/>
    <cellStyle name="20% - Accent5 14 3 2" xfId="13504"/>
    <cellStyle name="20% - Accent5 14 4" xfId="7793"/>
    <cellStyle name="20% - Accent5 14 4 2" xfId="15034"/>
    <cellStyle name="20% - Accent5 14 5" xfId="9500"/>
    <cellStyle name="20% - Accent5 15" xfId="698"/>
    <cellStyle name="20% - Accent5 16" xfId="1558"/>
    <cellStyle name="20% - Accent5 17" xfId="1524"/>
    <cellStyle name="20% - Accent5 18" xfId="688"/>
    <cellStyle name="20% - Accent5 19" xfId="1588"/>
    <cellStyle name="20% - Accent5 2" xfId="312"/>
    <cellStyle name="20% - Accent5 2 2" xfId="1706"/>
    <cellStyle name="20% - Accent5 2 3" xfId="1707"/>
    <cellStyle name="20% - Accent5 20" xfId="1629"/>
    <cellStyle name="20% - Accent5 21" xfId="1704"/>
    <cellStyle name="20% - Accent5 21 2" xfId="4217"/>
    <cellStyle name="20% - Accent5 21 2 2" xfId="11529"/>
    <cellStyle name="20% - Accent5 21 3" xfId="6217"/>
    <cellStyle name="20% - Accent5 21 3 2" xfId="13503"/>
    <cellStyle name="20% - Accent5 21 4" xfId="7791"/>
    <cellStyle name="20% - Accent5 21 4 2" xfId="15033"/>
    <cellStyle name="20% - Accent5 21 5" xfId="9894"/>
    <cellStyle name="20% - Accent5 22" xfId="1944"/>
    <cellStyle name="20% - Accent5 22 2" xfId="4218"/>
    <cellStyle name="20% - Accent5 22 2 2" xfId="11530"/>
    <cellStyle name="20% - Accent5 22 3" xfId="6216"/>
    <cellStyle name="20% - Accent5 22 3 2" xfId="13502"/>
    <cellStyle name="20% - Accent5 22 4" xfId="7789"/>
    <cellStyle name="20% - Accent5 22 4 2" xfId="15032"/>
    <cellStyle name="20% - Accent5 22 5" xfId="9930"/>
    <cellStyle name="20% - Accent5 23" xfId="2143"/>
    <cellStyle name="20% - Accent5 23 2" xfId="4219"/>
    <cellStyle name="20% - Accent5 23 2 2" xfId="11531"/>
    <cellStyle name="20% - Accent5 23 3" xfId="6215"/>
    <cellStyle name="20% - Accent5 23 3 2" xfId="13501"/>
    <cellStyle name="20% - Accent5 23 4" xfId="7788"/>
    <cellStyle name="20% - Accent5 23 4 2" xfId="15031"/>
    <cellStyle name="20% - Accent5 23 5" xfId="9963"/>
    <cellStyle name="20% - Accent5 24" xfId="2209"/>
    <cellStyle name="20% - Accent5 24 2" xfId="4220"/>
    <cellStyle name="20% - Accent5 24 2 2" xfId="11532"/>
    <cellStyle name="20% - Accent5 24 3" xfId="6213"/>
    <cellStyle name="20% - Accent5 24 3 2" xfId="13500"/>
    <cellStyle name="20% - Accent5 24 4" xfId="7787"/>
    <cellStyle name="20% - Accent5 24 4 2" xfId="15030"/>
    <cellStyle name="20% - Accent5 24 5" xfId="9983"/>
    <cellStyle name="20% - Accent5 25" xfId="2313"/>
    <cellStyle name="20% - Accent5 25 2" xfId="4221"/>
    <cellStyle name="20% - Accent5 25 2 2" xfId="11533"/>
    <cellStyle name="20% - Accent5 25 3" xfId="6212"/>
    <cellStyle name="20% - Accent5 25 3 2" xfId="13499"/>
    <cellStyle name="20% - Accent5 25 4" xfId="7786"/>
    <cellStyle name="20% - Accent5 25 4 2" xfId="15029"/>
    <cellStyle name="20% - Accent5 25 5" xfId="10033"/>
    <cellStyle name="20% - Accent5 26" xfId="2821"/>
    <cellStyle name="20% - Accent5 26 2" xfId="4222"/>
    <cellStyle name="20% - Accent5 26 2 2" xfId="11534"/>
    <cellStyle name="20% - Accent5 26 3" xfId="6211"/>
    <cellStyle name="20% - Accent5 26 3 2" xfId="13498"/>
    <cellStyle name="20% - Accent5 26 4" xfId="7785"/>
    <cellStyle name="20% - Accent5 26 4 2" xfId="15028"/>
    <cellStyle name="20% - Accent5 26 5" xfId="10499"/>
    <cellStyle name="20% - Accent5 27" xfId="2979"/>
    <cellStyle name="20% - Accent5 27 2" xfId="4223"/>
    <cellStyle name="20% - Accent5 27 2 2" xfId="11535"/>
    <cellStyle name="20% - Accent5 27 3" xfId="6210"/>
    <cellStyle name="20% - Accent5 27 3 2" xfId="13497"/>
    <cellStyle name="20% - Accent5 27 4" xfId="7784"/>
    <cellStyle name="20% - Accent5 27 4 2" xfId="15027"/>
    <cellStyle name="20% - Accent5 27 5" xfId="10634"/>
    <cellStyle name="20% - Accent5 28" xfId="3321"/>
    <cellStyle name="20% - Accent5 28 2" xfId="4224"/>
    <cellStyle name="20% - Accent5 28 2 2" xfId="11536"/>
    <cellStyle name="20% - Accent5 28 3" xfId="6209"/>
    <cellStyle name="20% - Accent5 28 3 2" xfId="13496"/>
    <cellStyle name="20% - Accent5 28 4" xfId="7783"/>
    <cellStyle name="20% - Accent5 28 4 2" xfId="15026"/>
    <cellStyle name="20% - Accent5 28 5" xfId="10739"/>
    <cellStyle name="20% - Accent5 29" xfId="4188"/>
    <cellStyle name="20% - Accent5 29 2" xfId="11500"/>
    <cellStyle name="20% - Accent5 3" xfId="313"/>
    <cellStyle name="20% - Accent5 3 2" xfId="1709"/>
    <cellStyle name="20% - Accent5 3 3" xfId="1710"/>
    <cellStyle name="20% - Accent5 30" xfId="6266"/>
    <cellStyle name="20% - Accent5 30 2" xfId="13550"/>
    <cellStyle name="20% - Accent5 31" xfId="7826"/>
    <cellStyle name="20% - Accent5 31 2" xfId="15066"/>
    <cellStyle name="20% - Accent5 32" xfId="9170"/>
    <cellStyle name="20% - Accent5 4" xfId="405"/>
    <cellStyle name="20% - Accent5 4 10" xfId="2423"/>
    <cellStyle name="20% - Accent5 4 10 2" xfId="4229"/>
    <cellStyle name="20% - Accent5 4 10 2 2" xfId="11541"/>
    <cellStyle name="20% - Accent5 4 10 3" xfId="6207"/>
    <cellStyle name="20% - Accent5 4 10 3 2" xfId="13494"/>
    <cellStyle name="20% - Accent5 4 10 4" xfId="7781"/>
    <cellStyle name="20% - Accent5 4 10 4 2" xfId="15024"/>
    <cellStyle name="20% - Accent5 4 10 5" xfId="10131"/>
    <cellStyle name="20% - Accent5 4 11" xfId="2582"/>
    <cellStyle name="20% - Accent5 4 11 2" xfId="4230"/>
    <cellStyle name="20% - Accent5 4 11 2 2" xfId="11542"/>
    <cellStyle name="20% - Accent5 4 11 3" xfId="6206"/>
    <cellStyle name="20% - Accent5 4 11 3 2" xfId="13493"/>
    <cellStyle name="20% - Accent5 4 11 4" xfId="7780"/>
    <cellStyle name="20% - Accent5 4 11 4 2" xfId="15023"/>
    <cellStyle name="20% - Accent5 4 11 5" xfId="10277"/>
    <cellStyle name="20% - Accent5 4 12" xfId="2367"/>
    <cellStyle name="20% - Accent5 4 12 2" xfId="4231"/>
    <cellStyle name="20% - Accent5 4 12 2 2" xfId="11543"/>
    <cellStyle name="20% - Accent5 4 12 3" xfId="6205"/>
    <cellStyle name="20% - Accent5 4 12 3 2" xfId="13492"/>
    <cellStyle name="20% - Accent5 4 12 4" xfId="7779"/>
    <cellStyle name="20% - Accent5 4 12 4 2" xfId="15022"/>
    <cellStyle name="20% - Accent5 4 12 5" xfId="10084"/>
    <cellStyle name="20% - Accent5 4 13" xfId="3356"/>
    <cellStyle name="20% - Accent5 4 13 2" xfId="4232"/>
    <cellStyle name="20% - Accent5 4 13 2 2" xfId="11544"/>
    <cellStyle name="20% - Accent5 4 13 3" xfId="6204"/>
    <cellStyle name="20% - Accent5 4 13 3 2" xfId="13491"/>
    <cellStyle name="20% - Accent5 4 13 4" xfId="7778"/>
    <cellStyle name="20% - Accent5 4 13 4 2" xfId="15021"/>
    <cellStyle name="20% - Accent5 4 13 5" xfId="10750"/>
    <cellStyle name="20% - Accent5 4 14" xfId="4228"/>
    <cellStyle name="20% - Accent5 4 14 2" xfId="11540"/>
    <cellStyle name="20% - Accent5 4 15" xfId="6208"/>
    <cellStyle name="20% - Accent5 4 15 2" xfId="13495"/>
    <cellStyle name="20% - Accent5 4 16" xfId="7782"/>
    <cellStyle name="20% - Accent5 4 16 2" xfId="15025"/>
    <cellStyle name="20% - Accent5 4 17" xfId="9218"/>
    <cellStyle name="20% - Accent5 4 2" xfId="560"/>
    <cellStyle name="20% - Accent5 4 2 10" xfId="2870"/>
    <cellStyle name="20% - Accent5 4 2 10 2" xfId="4234"/>
    <cellStyle name="20% - Accent5 4 2 10 2 2" xfId="11546"/>
    <cellStyle name="20% - Accent5 4 2 10 3" xfId="6202"/>
    <cellStyle name="20% - Accent5 4 2 10 3 2" xfId="13489"/>
    <cellStyle name="20% - Accent5 4 2 10 4" xfId="7776"/>
    <cellStyle name="20% - Accent5 4 2 10 4 2" xfId="15019"/>
    <cellStyle name="20% - Accent5 4 2 10 5" xfId="10542"/>
    <cellStyle name="20% - Accent5 4 2 11" xfId="3458"/>
    <cellStyle name="20% - Accent5 4 2 11 2" xfId="4235"/>
    <cellStyle name="20% - Accent5 4 2 11 2 2" xfId="11547"/>
    <cellStyle name="20% - Accent5 4 2 11 3" xfId="6201"/>
    <cellStyle name="20% - Accent5 4 2 11 3 2" xfId="13488"/>
    <cellStyle name="20% - Accent5 4 2 11 4" xfId="7775"/>
    <cellStyle name="20% - Accent5 4 2 11 4 2" xfId="15018"/>
    <cellStyle name="20% - Accent5 4 2 11 5" xfId="10836"/>
    <cellStyle name="20% - Accent5 4 2 12" xfId="4233"/>
    <cellStyle name="20% - Accent5 4 2 12 2" xfId="11545"/>
    <cellStyle name="20% - Accent5 4 2 13" xfId="6203"/>
    <cellStyle name="20% - Accent5 4 2 13 2" xfId="13490"/>
    <cellStyle name="20% - Accent5 4 2 14" xfId="7777"/>
    <cellStyle name="20% - Accent5 4 2 14 2" xfId="15020"/>
    <cellStyle name="20% - Accent5 4 2 15" xfId="9303"/>
    <cellStyle name="20% - Accent5 4 2 2" xfId="933"/>
    <cellStyle name="20% - Accent5 4 2 2 2" xfId="4236"/>
    <cellStyle name="20% - Accent5 4 2 2 2 2" xfId="11548"/>
    <cellStyle name="20% - Accent5 4 2 2 3" xfId="6200"/>
    <cellStyle name="20% - Accent5 4 2 2 3 2" xfId="13487"/>
    <cellStyle name="20% - Accent5 4 2 2 4" xfId="7774"/>
    <cellStyle name="20% - Accent5 4 2 2 4 2" xfId="15017"/>
    <cellStyle name="20% - Accent5 4 2 2 5" xfId="9565"/>
    <cellStyle name="20% - Accent5 4 2 3" xfId="1376"/>
    <cellStyle name="20% - Accent5 4 2 3 2" xfId="4237"/>
    <cellStyle name="20% - Accent5 4 2 3 2 2" xfId="11549"/>
    <cellStyle name="20% - Accent5 4 2 3 3" xfId="6199"/>
    <cellStyle name="20% - Accent5 4 2 3 3 2" xfId="13486"/>
    <cellStyle name="20% - Accent5 4 2 3 4" xfId="7772"/>
    <cellStyle name="20% - Accent5 4 2 3 4 2" xfId="15016"/>
    <cellStyle name="20% - Accent5 4 2 3 5" xfId="9759"/>
    <cellStyle name="20% - Accent5 4 2 4" xfId="1712"/>
    <cellStyle name="20% - Accent5 4 2 4 2" xfId="4238"/>
    <cellStyle name="20% - Accent5 4 2 4 2 2" xfId="11550"/>
    <cellStyle name="20% - Accent5 4 2 4 3" xfId="6198"/>
    <cellStyle name="20% - Accent5 4 2 4 3 2" xfId="13485"/>
    <cellStyle name="20% - Accent5 4 2 4 4" xfId="7771"/>
    <cellStyle name="20% - Accent5 4 2 4 4 2" xfId="15015"/>
    <cellStyle name="20% - Accent5 4 2 4 5" xfId="9896"/>
    <cellStyle name="20% - Accent5 4 2 5" xfId="1930"/>
    <cellStyle name="20% - Accent5 4 2 5 2" xfId="4239"/>
    <cellStyle name="20% - Accent5 4 2 5 2 2" xfId="11551"/>
    <cellStyle name="20% - Accent5 4 2 5 3" xfId="6196"/>
    <cellStyle name="20% - Accent5 4 2 5 3 2" xfId="13484"/>
    <cellStyle name="20% - Accent5 4 2 5 4" xfId="7770"/>
    <cellStyle name="20% - Accent5 4 2 5 4 2" xfId="15014"/>
    <cellStyle name="20% - Accent5 4 2 5 5" xfId="9929"/>
    <cellStyle name="20% - Accent5 4 2 6" xfId="2139"/>
    <cellStyle name="20% - Accent5 4 2 6 2" xfId="4240"/>
    <cellStyle name="20% - Accent5 4 2 6 2 2" xfId="11552"/>
    <cellStyle name="20% - Accent5 4 2 6 3" xfId="6195"/>
    <cellStyle name="20% - Accent5 4 2 6 3 2" xfId="13483"/>
    <cellStyle name="20% - Accent5 4 2 6 4" xfId="7769"/>
    <cellStyle name="20% - Accent5 4 2 6 4 2" xfId="15013"/>
    <cellStyle name="20% - Accent5 4 2 6 5" xfId="9962"/>
    <cellStyle name="20% - Accent5 4 2 7" xfId="2206"/>
    <cellStyle name="20% - Accent5 4 2 7 2" xfId="4241"/>
    <cellStyle name="20% - Accent5 4 2 7 2 2" xfId="11553"/>
    <cellStyle name="20% - Accent5 4 2 7 3" xfId="6194"/>
    <cellStyle name="20% - Accent5 4 2 7 3 2" xfId="13482"/>
    <cellStyle name="20% - Accent5 4 2 7 4" xfId="7768"/>
    <cellStyle name="20% - Accent5 4 2 7 4 2" xfId="15012"/>
    <cellStyle name="20% - Accent5 4 2 7 5" xfId="9982"/>
    <cellStyle name="20% - Accent5 4 2 8" xfId="2590"/>
    <cellStyle name="20% - Accent5 4 2 8 2" xfId="4242"/>
    <cellStyle name="20% - Accent5 4 2 8 2 2" xfId="11554"/>
    <cellStyle name="20% - Accent5 4 2 8 3" xfId="6193"/>
    <cellStyle name="20% - Accent5 4 2 8 3 2" xfId="13481"/>
    <cellStyle name="20% - Accent5 4 2 8 4" xfId="7767"/>
    <cellStyle name="20% - Accent5 4 2 8 4 2" xfId="15011"/>
    <cellStyle name="20% - Accent5 4 2 8 5" xfId="10284"/>
    <cellStyle name="20% - Accent5 4 2 9" xfId="2363"/>
    <cellStyle name="20% - Accent5 4 2 9 2" xfId="4243"/>
    <cellStyle name="20% - Accent5 4 2 9 2 2" xfId="11555"/>
    <cellStyle name="20% - Accent5 4 2 9 3" xfId="6192"/>
    <cellStyle name="20% - Accent5 4 2 9 3 2" xfId="13480"/>
    <cellStyle name="20% - Accent5 4 2 9 4" xfId="7766"/>
    <cellStyle name="20% - Accent5 4 2 9 4 2" xfId="15010"/>
    <cellStyle name="20% - Accent5 4 2 9 5" xfId="10081"/>
    <cellStyle name="20% - Accent5 4 3" xfId="524"/>
    <cellStyle name="20% - Accent5 4 3 10" xfId="2844"/>
    <cellStyle name="20% - Accent5 4 3 10 2" xfId="4245"/>
    <cellStyle name="20% - Accent5 4 3 10 2 2" xfId="11557"/>
    <cellStyle name="20% - Accent5 4 3 10 3" xfId="6190"/>
    <cellStyle name="20% - Accent5 4 3 10 3 2" xfId="13478"/>
    <cellStyle name="20% - Accent5 4 3 10 4" xfId="7764"/>
    <cellStyle name="20% - Accent5 4 3 10 4 2" xfId="15008"/>
    <cellStyle name="20% - Accent5 4 3 10 5" xfId="10518"/>
    <cellStyle name="20% - Accent5 4 3 11" xfId="3427"/>
    <cellStyle name="20% - Accent5 4 3 11 2" xfId="4246"/>
    <cellStyle name="20% - Accent5 4 3 11 2 2" xfId="11558"/>
    <cellStyle name="20% - Accent5 4 3 11 3" xfId="6189"/>
    <cellStyle name="20% - Accent5 4 3 11 3 2" xfId="13477"/>
    <cellStyle name="20% - Accent5 4 3 11 4" xfId="7762"/>
    <cellStyle name="20% - Accent5 4 3 11 4 2" xfId="15007"/>
    <cellStyle name="20% - Accent5 4 3 11 5" xfId="10808"/>
    <cellStyle name="20% - Accent5 4 3 12" xfId="4244"/>
    <cellStyle name="20% - Accent5 4 3 12 2" xfId="11556"/>
    <cellStyle name="20% - Accent5 4 3 13" xfId="6191"/>
    <cellStyle name="20% - Accent5 4 3 13 2" xfId="13479"/>
    <cellStyle name="20% - Accent5 4 3 14" xfId="7765"/>
    <cellStyle name="20% - Accent5 4 3 14 2" xfId="15009"/>
    <cellStyle name="20% - Accent5 4 3 15" xfId="9275"/>
    <cellStyle name="20% - Accent5 4 3 2" xfId="900"/>
    <cellStyle name="20% - Accent5 4 3 2 2" xfId="4247"/>
    <cellStyle name="20% - Accent5 4 3 2 2 2" xfId="11559"/>
    <cellStyle name="20% - Accent5 4 3 2 3" xfId="6188"/>
    <cellStyle name="20% - Accent5 4 3 2 3 2" xfId="13476"/>
    <cellStyle name="20% - Accent5 4 3 2 4" xfId="7760"/>
    <cellStyle name="20% - Accent5 4 3 2 4 2" xfId="15006"/>
    <cellStyle name="20% - Accent5 4 3 2 5" xfId="9535"/>
    <cellStyle name="20% - Accent5 4 3 3" xfId="1341"/>
    <cellStyle name="20% - Accent5 4 3 3 2" xfId="4248"/>
    <cellStyle name="20% - Accent5 4 3 3 2 2" xfId="11560"/>
    <cellStyle name="20% - Accent5 4 3 3 3" xfId="6186"/>
    <cellStyle name="20% - Accent5 4 3 3 3 2" xfId="13475"/>
    <cellStyle name="20% - Accent5 4 3 3 4" xfId="7759"/>
    <cellStyle name="20% - Accent5 4 3 3 4 2" xfId="15005"/>
    <cellStyle name="20% - Accent5 4 3 3 5" xfId="9731"/>
    <cellStyle name="20% - Accent5 4 3 4" xfId="1713"/>
    <cellStyle name="20% - Accent5 4 3 5" xfId="1928"/>
    <cellStyle name="20% - Accent5 4 3 6" xfId="2138"/>
    <cellStyle name="20% - Accent5 4 3 7" xfId="2205"/>
    <cellStyle name="20% - Accent5 4 3 8" xfId="2554"/>
    <cellStyle name="20% - Accent5 4 3 8 2" xfId="4253"/>
    <cellStyle name="20% - Accent5 4 3 8 2 2" xfId="11565"/>
    <cellStyle name="20% - Accent5 4 3 8 3" xfId="6185"/>
    <cellStyle name="20% - Accent5 4 3 8 3 2" xfId="13474"/>
    <cellStyle name="20% - Accent5 4 3 8 4" xfId="7758"/>
    <cellStyle name="20% - Accent5 4 3 8 4 2" xfId="15004"/>
    <cellStyle name="20% - Accent5 4 3 8 5" xfId="10249"/>
    <cellStyle name="20% - Accent5 4 3 9" xfId="2380"/>
    <cellStyle name="20% - Accent5 4 3 9 2" xfId="4254"/>
    <cellStyle name="20% - Accent5 4 3 9 2 2" xfId="11566"/>
    <cellStyle name="20% - Accent5 4 3 9 3" xfId="6184"/>
    <cellStyle name="20% - Accent5 4 3 9 3 2" xfId="13473"/>
    <cellStyle name="20% - Accent5 4 3 9 4" xfId="7757"/>
    <cellStyle name="20% - Accent5 4 3 9 4 2" xfId="15003"/>
    <cellStyle name="20% - Accent5 4 3 9 5" xfId="10097"/>
    <cellStyle name="20% - Accent5 4 4" xfId="785"/>
    <cellStyle name="20% - Accent5 4 4 2" xfId="4255"/>
    <cellStyle name="20% - Accent5 4 4 2 2" xfId="11567"/>
    <cellStyle name="20% - Accent5 4 4 3" xfId="6183"/>
    <cellStyle name="20% - Accent5 4 4 3 2" xfId="13472"/>
    <cellStyle name="20% - Accent5 4 4 4" xfId="7756"/>
    <cellStyle name="20% - Accent5 4 4 4 2" xfId="15002"/>
    <cellStyle name="20% - Accent5 4 4 5" xfId="9462"/>
    <cellStyle name="20% - Accent5 4 5" xfId="697"/>
    <cellStyle name="20% - Accent5 4 5 2" xfId="4256"/>
    <cellStyle name="20% - Accent5 4 5 2 2" xfId="11568"/>
    <cellStyle name="20% - Accent5 4 5 3" xfId="6182"/>
    <cellStyle name="20% - Accent5 4 5 3 2" xfId="13471"/>
    <cellStyle name="20% - Accent5 4 5 4" xfId="7755"/>
    <cellStyle name="20% - Accent5 4 5 4 2" xfId="15001"/>
    <cellStyle name="20% - Accent5 4 5 5" xfId="9434"/>
    <cellStyle name="20% - Accent5 4 6" xfId="1711"/>
    <cellStyle name="20% - Accent5 4 7" xfId="1933"/>
    <cellStyle name="20% - Accent5 4 8" xfId="2140"/>
    <cellStyle name="20% - Accent5 4 9" xfId="2207"/>
    <cellStyle name="20% - Accent5 5" xfId="447"/>
    <cellStyle name="20% - Accent5 5 10" xfId="2478"/>
    <cellStyle name="20% - Accent5 5 10 2" xfId="4262"/>
    <cellStyle name="20% - Accent5 5 10 2 2" xfId="11574"/>
    <cellStyle name="20% - Accent5 5 10 3" xfId="6179"/>
    <cellStyle name="20% - Accent5 5 10 3 2" xfId="13469"/>
    <cellStyle name="20% - Accent5 5 10 4" xfId="7752"/>
    <cellStyle name="20% - Accent5 5 10 4 2" xfId="14999"/>
    <cellStyle name="20% - Accent5 5 10 5" xfId="10176"/>
    <cellStyle name="20% - Accent5 5 11" xfId="2808"/>
    <cellStyle name="20% - Accent5 5 11 2" xfId="4263"/>
    <cellStyle name="20% - Accent5 5 11 2 2" xfId="11575"/>
    <cellStyle name="20% - Accent5 5 11 3" xfId="6178"/>
    <cellStyle name="20% - Accent5 5 11 3 2" xfId="13468"/>
    <cellStyle name="20% - Accent5 5 11 4" xfId="7751"/>
    <cellStyle name="20% - Accent5 5 11 4 2" xfId="14998"/>
    <cellStyle name="20% - Accent5 5 11 5" xfId="10488"/>
    <cellStyle name="20% - Accent5 5 12" xfId="2974"/>
    <cellStyle name="20% - Accent5 5 12 2" xfId="4264"/>
    <cellStyle name="20% - Accent5 5 12 2 2" xfId="11576"/>
    <cellStyle name="20% - Accent5 5 12 3" xfId="6177"/>
    <cellStyle name="20% - Accent5 5 12 3 2" xfId="13467"/>
    <cellStyle name="20% - Accent5 5 12 4" xfId="7750"/>
    <cellStyle name="20% - Accent5 5 12 4 2" xfId="14997"/>
    <cellStyle name="20% - Accent5 5 12 5" xfId="10631"/>
    <cellStyle name="20% - Accent5 5 13" xfId="3383"/>
    <cellStyle name="20% - Accent5 5 13 2" xfId="4265"/>
    <cellStyle name="20% - Accent5 5 13 2 2" xfId="11577"/>
    <cellStyle name="20% - Accent5 5 13 3" xfId="6176"/>
    <cellStyle name="20% - Accent5 5 13 3 2" xfId="13466"/>
    <cellStyle name="20% - Accent5 5 13 4" xfId="7749"/>
    <cellStyle name="20% - Accent5 5 13 4 2" xfId="14996"/>
    <cellStyle name="20% - Accent5 5 13 5" xfId="10770"/>
    <cellStyle name="20% - Accent5 5 14" xfId="4261"/>
    <cellStyle name="20% - Accent5 5 14 2" xfId="11573"/>
    <cellStyle name="20% - Accent5 5 15" xfId="6180"/>
    <cellStyle name="20% - Accent5 5 15 2" xfId="13470"/>
    <cellStyle name="20% - Accent5 5 16" xfId="7753"/>
    <cellStyle name="20% - Accent5 5 16 2" xfId="15000"/>
    <cellStyle name="20% - Accent5 5 17" xfId="9238"/>
    <cellStyle name="20% - Accent5 5 2" xfId="584"/>
    <cellStyle name="20% - Accent5 5 2 10" xfId="7748"/>
    <cellStyle name="20% - Accent5 5 2 10 2" xfId="14995"/>
    <cellStyle name="20% - Accent5 5 2 11" xfId="9326"/>
    <cellStyle name="20% - Accent5 5 2 2" xfId="957"/>
    <cellStyle name="20% - Accent5 5 2 2 2" xfId="4267"/>
    <cellStyle name="20% - Accent5 5 2 2 2 2" xfId="11579"/>
    <cellStyle name="20% - Accent5 5 2 2 3" xfId="6174"/>
    <cellStyle name="20% - Accent5 5 2 2 3 2" xfId="13464"/>
    <cellStyle name="20% - Accent5 5 2 2 4" xfId="7747"/>
    <cellStyle name="20% - Accent5 5 2 2 4 2" xfId="14994"/>
    <cellStyle name="20% - Accent5 5 2 2 5" xfId="9588"/>
    <cellStyle name="20% - Accent5 5 2 3" xfId="1402"/>
    <cellStyle name="20% - Accent5 5 2 3 2" xfId="4268"/>
    <cellStyle name="20% - Accent5 5 2 3 2 2" xfId="11580"/>
    <cellStyle name="20% - Accent5 5 2 3 3" xfId="6173"/>
    <cellStyle name="20% - Accent5 5 2 3 3 2" xfId="13463"/>
    <cellStyle name="20% - Accent5 5 2 3 4" xfId="7746"/>
    <cellStyle name="20% - Accent5 5 2 3 4 2" xfId="14993"/>
    <cellStyle name="20% - Accent5 5 2 3 5" xfId="9784"/>
    <cellStyle name="20% - Accent5 5 2 4" xfId="2616"/>
    <cellStyle name="20% - Accent5 5 2 4 2" xfId="4269"/>
    <cellStyle name="20% - Accent5 5 2 4 2 2" xfId="11581"/>
    <cellStyle name="20% - Accent5 5 2 4 3" xfId="6172"/>
    <cellStyle name="20% - Accent5 5 2 4 3 2" xfId="13462"/>
    <cellStyle name="20% - Accent5 5 2 4 4" xfId="7745"/>
    <cellStyle name="20% - Accent5 5 2 4 4 2" xfId="14992"/>
    <cellStyle name="20% - Accent5 5 2 4 5" xfId="10309"/>
    <cellStyle name="20% - Accent5 5 2 5" xfId="2466"/>
    <cellStyle name="20% - Accent5 5 2 5 2" xfId="4270"/>
    <cellStyle name="20% - Accent5 5 2 5 2 2" xfId="11582"/>
    <cellStyle name="20% - Accent5 5 2 5 3" xfId="6171"/>
    <cellStyle name="20% - Accent5 5 2 5 3 2" xfId="13461"/>
    <cellStyle name="20% - Accent5 5 2 5 4" xfId="7744"/>
    <cellStyle name="20% - Accent5 5 2 5 4 2" xfId="14991"/>
    <cellStyle name="20% - Accent5 5 2 5 5" xfId="10165"/>
    <cellStyle name="20% - Accent5 5 2 6" xfId="2827"/>
    <cellStyle name="20% - Accent5 5 2 6 2" xfId="4271"/>
    <cellStyle name="20% - Accent5 5 2 6 2 2" xfId="11583"/>
    <cellStyle name="20% - Accent5 5 2 6 3" xfId="6170"/>
    <cellStyle name="20% - Accent5 5 2 6 3 2" xfId="13460"/>
    <cellStyle name="20% - Accent5 5 2 6 4" xfId="7743"/>
    <cellStyle name="20% - Accent5 5 2 6 4 2" xfId="14990"/>
    <cellStyle name="20% - Accent5 5 2 6 5" xfId="10504"/>
    <cellStyle name="20% - Accent5 5 2 7" xfId="3483"/>
    <cellStyle name="20% - Accent5 5 2 7 2" xfId="4272"/>
    <cellStyle name="20% - Accent5 5 2 7 2 2" xfId="11584"/>
    <cellStyle name="20% - Accent5 5 2 7 3" xfId="6169"/>
    <cellStyle name="20% - Accent5 5 2 7 3 2" xfId="13459"/>
    <cellStyle name="20% - Accent5 5 2 7 4" xfId="7742"/>
    <cellStyle name="20% - Accent5 5 2 7 4 2" xfId="14989"/>
    <cellStyle name="20% - Accent5 5 2 7 5" xfId="10861"/>
    <cellStyle name="20% - Accent5 5 2 8" xfId="4266"/>
    <cellStyle name="20% - Accent5 5 2 8 2" xfId="11578"/>
    <cellStyle name="20% - Accent5 5 2 9" xfId="6175"/>
    <cellStyle name="20% - Accent5 5 2 9 2" xfId="13465"/>
    <cellStyle name="20% - Accent5 5 3" xfId="621"/>
    <cellStyle name="20% - Accent5 5 3 10" xfId="7741"/>
    <cellStyle name="20% - Accent5 5 3 10 2" xfId="14988"/>
    <cellStyle name="20% - Accent5 5 3 11" xfId="9361"/>
    <cellStyle name="20% - Accent5 5 3 2" xfId="994"/>
    <cellStyle name="20% - Accent5 5 3 2 2" xfId="4274"/>
    <cellStyle name="20% - Accent5 5 3 2 2 2" xfId="11586"/>
    <cellStyle name="20% - Accent5 5 3 2 3" xfId="6167"/>
    <cellStyle name="20% - Accent5 5 3 2 3 2" xfId="13457"/>
    <cellStyle name="20% - Accent5 5 3 2 4" xfId="7740"/>
    <cellStyle name="20% - Accent5 5 3 2 4 2" xfId="14987"/>
    <cellStyle name="20% - Accent5 5 3 2 5" xfId="9623"/>
    <cellStyle name="20% - Accent5 5 3 3" xfId="1439"/>
    <cellStyle name="20% - Accent5 5 3 3 2" xfId="4275"/>
    <cellStyle name="20% - Accent5 5 3 3 2 2" xfId="11587"/>
    <cellStyle name="20% - Accent5 5 3 3 3" xfId="6166"/>
    <cellStyle name="20% - Accent5 5 3 3 3 2" xfId="13456"/>
    <cellStyle name="20% - Accent5 5 3 3 4" xfId="7739"/>
    <cellStyle name="20% - Accent5 5 3 3 4 2" xfId="14986"/>
    <cellStyle name="20% - Accent5 5 3 3 5" xfId="9821"/>
    <cellStyle name="20% - Accent5 5 3 4" xfId="2655"/>
    <cellStyle name="20% - Accent5 5 3 4 2" xfId="4276"/>
    <cellStyle name="20% - Accent5 5 3 4 2 2" xfId="11588"/>
    <cellStyle name="20% - Accent5 5 3 4 3" xfId="6165"/>
    <cellStyle name="20% - Accent5 5 3 4 3 2" xfId="13455"/>
    <cellStyle name="20% - Accent5 5 3 4 4" xfId="7738"/>
    <cellStyle name="20% - Accent5 5 3 4 4 2" xfId="14985"/>
    <cellStyle name="20% - Accent5 5 3 4 5" xfId="10348"/>
    <cellStyle name="20% - Accent5 5 3 5" xfId="2469"/>
    <cellStyle name="20% - Accent5 5 3 5 2" xfId="4277"/>
    <cellStyle name="20% - Accent5 5 3 5 2 2" xfId="11589"/>
    <cellStyle name="20% - Accent5 5 3 5 3" xfId="6164"/>
    <cellStyle name="20% - Accent5 5 3 5 3 2" xfId="13454"/>
    <cellStyle name="20% - Accent5 5 3 5 4" xfId="7736"/>
    <cellStyle name="20% - Accent5 5 3 5 4 2" xfId="14984"/>
    <cellStyle name="20% - Accent5 5 3 5 5" xfId="10167"/>
    <cellStyle name="20% - Accent5 5 3 6" xfId="2570"/>
    <cellStyle name="20% - Accent5 5 3 6 2" xfId="4278"/>
    <cellStyle name="20% - Accent5 5 3 6 2 2" xfId="11590"/>
    <cellStyle name="20% - Accent5 5 3 6 3" xfId="6163"/>
    <cellStyle name="20% - Accent5 5 3 6 3 2" xfId="13453"/>
    <cellStyle name="20% - Accent5 5 3 6 4" xfId="7735"/>
    <cellStyle name="20% - Accent5 5 3 6 4 2" xfId="14983"/>
    <cellStyle name="20% - Accent5 5 3 6 5" xfId="10265"/>
    <cellStyle name="20% - Accent5 5 3 7" xfId="3522"/>
    <cellStyle name="20% - Accent5 5 3 7 2" xfId="4279"/>
    <cellStyle name="20% - Accent5 5 3 7 2 2" xfId="11591"/>
    <cellStyle name="20% - Accent5 5 3 7 3" xfId="6162"/>
    <cellStyle name="20% - Accent5 5 3 7 3 2" xfId="13452"/>
    <cellStyle name="20% - Accent5 5 3 7 4" xfId="7734"/>
    <cellStyle name="20% - Accent5 5 3 7 4 2" xfId="14982"/>
    <cellStyle name="20% - Accent5 5 3 7 5" xfId="10898"/>
    <cellStyle name="20% - Accent5 5 3 8" xfId="4273"/>
    <cellStyle name="20% - Accent5 5 3 8 2" xfId="11585"/>
    <cellStyle name="20% - Accent5 5 3 9" xfId="6168"/>
    <cellStyle name="20% - Accent5 5 3 9 2" xfId="13458"/>
    <cellStyle name="20% - Accent5 5 4" xfId="836"/>
    <cellStyle name="20% - Accent5 5 4 2" xfId="4280"/>
    <cellStyle name="20% - Accent5 5 4 2 2" xfId="11592"/>
    <cellStyle name="20% - Accent5 5 4 3" xfId="6160"/>
    <cellStyle name="20% - Accent5 5 4 3 2" xfId="13451"/>
    <cellStyle name="20% - Accent5 5 4 4" xfId="7733"/>
    <cellStyle name="20% - Accent5 5 4 4 2" xfId="14981"/>
    <cellStyle name="20% - Accent5 5 4 5" xfId="9489"/>
    <cellStyle name="20% - Accent5 5 5" xfId="1281"/>
    <cellStyle name="20% - Accent5 5 5 2" xfId="4281"/>
    <cellStyle name="20% - Accent5 5 5 2 2" xfId="11593"/>
    <cellStyle name="20% - Accent5 5 5 3" xfId="6159"/>
    <cellStyle name="20% - Accent5 5 5 3 2" xfId="13450"/>
    <cellStyle name="20% - Accent5 5 5 4" xfId="7732"/>
    <cellStyle name="20% - Accent5 5 5 4 2" xfId="14980"/>
    <cellStyle name="20% - Accent5 5 5 5" xfId="9693"/>
    <cellStyle name="20% - Accent5 5 6" xfId="1714"/>
    <cellStyle name="20% - Accent5 5 7" xfId="1927"/>
    <cellStyle name="20% - Accent5 5 8" xfId="2137"/>
    <cellStyle name="20% - Accent5 5 9" xfId="2204"/>
    <cellStyle name="20% - Accent5 6" xfId="479"/>
    <cellStyle name="20% - Accent5 7" xfId="496"/>
    <cellStyle name="20% - Accent5 7 10" xfId="4287"/>
    <cellStyle name="20% - Accent5 7 10 2" xfId="11599"/>
    <cellStyle name="20% - Accent5 7 11" xfId="6158"/>
    <cellStyle name="20% - Accent5 7 11 2" xfId="13449"/>
    <cellStyle name="20% - Accent5 7 12" xfId="7731"/>
    <cellStyle name="20% - Accent5 7 12 2" xfId="14979"/>
    <cellStyle name="20% - Accent5 7 13" xfId="9254"/>
    <cellStyle name="20% - Accent5 7 2" xfId="605"/>
    <cellStyle name="20% - Accent5 7 2 10" xfId="7730"/>
    <cellStyle name="20% - Accent5 7 2 10 2" xfId="14978"/>
    <cellStyle name="20% - Accent5 7 2 11" xfId="9347"/>
    <cellStyle name="20% - Accent5 7 2 2" xfId="978"/>
    <cellStyle name="20% - Accent5 7 2 2 2" xfId="4289"/>
    <cellStyle name="20% - Accent5 7 2 2 2 2" xfId="11601"/>
    <cellStyle name="20% - Accent5 7 2 2 3" xfId="6156"/>
    <cellStyle name="20% - Accent5 7 2 2 3 2" xfId="13447"/>
    <cellStyle name="20% - Accent5 7 2 2 4" xfId="7729"/>
    <cellStyle name="20% - Accent5 7 2 2 4 2" xfId="14977"/>
    <cellStyle name="20% - Accent5 7 2 2 5" xfId="9609"/>
    <cellStyle name="20% - Accent5 7 2 3" xfId="1425"/>
    <cellStyle name="20% - Accent5 7 2 3 2" xfId="4290"/>
    <cellStyle name="20% - Accent5 7 2 3 2 2" xfId="11602"/>
    <cellStyle name="20% - Accent5 7 2 3 3" xfId="6155"/>
    <cellStyle name="20% - Accent5 7 2 3 3 2" xfId="13446"/>
    <cellStyle name="20% - Accent5 7 2 3 4" xfId="7728"/>
    <cellStyle name="20% - Accent5 7 2 3 4 2" xfId="14976"/>
    <cellStyle name="20% - Accent5 7 2 3 5" xfId="9807"/>
    <cellStyle name="20% - Accent5 7 2 4" xfId="2639"/>
    <cellStyle name="20% - Accent5 7 2 4 2" xfId="4291"/>
    <cellStyle name="20% - Accent5 7 2 4 2 2" xfId="11603"/>
    <cellStyle name="20% - Accent5 7 2 4 3" xfId="6154"/>
    <cellStyle name="20% - Accent5 7 2 4 3 2" xfId="13445"/>
    <cellStyle name="20% - Accent5 7 2 4 4" xfId="7727"/>
    <cellStyle name="20% - Accent5 7 2 4 4 2" xfId="14975"/>
    <cellStyle name="20% - Accent5 7 2 4 5" xfId="10332"/>
    <cellStyle name="20% - Accent5 7 2 5" xfId="2337"/>
    <cellStyle name="20% - Accent5 7 2 5 2" xfId="4292"/>
    <cellStyle name="20% - Accent5 7 2 5 2 2" xfId="11604"/>
    <cellStyle name="20% - Accent5 7 2 5 3" xfId="6153"/>
    <cellStyle name="20% - Accent5 7 2 5 3 2" xfId="13444"/>
    <cellStyle name="20% - Accent5 7 2 5 4" xfId="7726"/>
    <cellStyle name="20% - Accent5 7 2 5 4 2" xfId="14974"/>
    <cellStyle name="20% - Accent5 7 2 5 5" xfId="10056"/>
    <cellStyle name="20% - Accent5 7 2 6" xfId="2839"/>
    <cellStyle name="20% - Accent5 7 2 6 2" xfId="4293"/>
    <cellStyle name="20% - Accent5 7 2 6 2 2" xfId="11605"/>
    <cellStyle name="20% - Accent5 7 2 6 3" xfId="6152"/>
    <cellStyle name="20% - Accent5 7 2 6 3 2" xfId="13443"/>
    <cellStyle name="20% - Accent5 7 2 6 4" xfId="7725"/>
    <cellStyle name="20% - Accent5 7 2 6 4 2" xfId="14973"/>
    <cellStyle name="20% - Accent5 7 2 6 5" xfId="10516"/>
    <cellStyle name="20% - Accent5 7 2 7" xfId="3506"/>
    <cellStyle name="20% - Accent5 7 2 7 2" xfId="4294"/>
    <cellStyle name="20% - Accent5 7 2 7 2 2" xfId="11606"/>
    <cellStyle name="20% - Accent5 7 2 7 3" xfId="6151"/>
    <cellStyle name="20% - Accent5 7 2 7 3 2" xfId="13442"/>
    <cellStyle name="20% - Accent5 7 2 7 4" xfId="7724"/>
    <cellStyle name="20% - Accent5 7 2 7 4 2" xfId="14972"/>
    <cellStyle name="20% - Accent5 7 2 7 5" xfId="10884"/>
    <cellStyle name="20% - Accent5 7 2 8" xfId="4288"/>
    <cellStyle name="20% - Accent5 7 2 8 2" xfId="11600"/>
    <cellStyle name="20% - Accent5 7 2 9" xfId="6157"/>
    <cellStyle name="20% - Accent5 7 2 9 2" xfId="13448"/>
    <cellStyle name="20% - Accent5 7 3" xfId="637"/>
    <cellStyle name="20% - Accent5 7 3 10" xfId="7723"/>
    <cellStyle name="20% - Accent5 7 3 10 2" xfId="14971"/>
    <cellStyle name="20% - Accent5 7 3 11" xfId="9377"/>
    <cellStyle name="20% - Accent5 7 3 2" xfId="1010"/>
    <cellStyle name="20% - Accent5 7 3 2 2" xfId="4296"/>
    <cellStyle name="20% - Accent5 7 3 2 2 2" xfId="11608"/>
    <cellStyle name="20% - Accent5 7 3 2 3" xfId="6149"/>
    <cellStyle name="20% - Accent5 7 3 2 3 2" xfId="13440"/>
    <cellStyle name="20% - Accent5 7 3 2 4" xfId="7722"/>
    <cellStyle name="20% - Accent5 7 3 2 4 2" xfId="14970"/>
    <cellStyle name="20% - Accent5 7 3 2 5" xfId="9639"/>
    <cellStyle name="20% - Accent5 7 3 3" xfId="1455"/>
    <cellStyle name="20% - Accent5 7 3 3 2" xfId="4297"/>
    <cellStyle name="20% - Accent5 7 3 3 2 2" xfId="11609"/>
    <cellStyle name="20% - Accent5 7 3 3 3" xfId="6148"/>
    <cellStyle name="20% - Accent5 7 3 3 3 2" xfId="13439"/>
    <cellStyle name="20% - Accent5 7 3 3 4" xfId="7721"/>
    <cellStyle name="20% - Accent5 7 3 3 4 2" xfId="14969"/>
    <cellStyle name="20% - Accent5 7 3 3 5" xfId="9837"/>
    <cellStyle name="20% - Accent5 7 3 4" xfId="2671"/>
    <cellStyle name="20% - Accent5 7 3 4 2" xfId="4298"/>
    <cellStyle name="20% - Accent5 7 3 4 2 2" xfId="11610"/>
    <cellStyle name="20% - Accent5 7 3 4 3" xfId="6147"/>
    <cellStyle name="20% - Accent5 7 3 4 3 2" xfId="13438"/>
    <cellStyle name="20% - Accent5 7 3 4 4" xfId="7720"/>
    <cellStyle name="20% - Accent5 7 3 4 4 2" xfId="14968"/>
    <cellStyle name="20% - Accent5 7 3 4 5" xfId="10364"/>
    <cellStyle name="20% - Accent5 7 3 5" xfId="2894"/>
    <cellStyle name="20% - Accent5 7 3 5 2" xfId="4299"/>
    <cellStyle name="20% - Accent5 7 3 5 2 2" xfId="11611"/>
    <cellStyle name="20% - Accent5 7 3 5 3" xfId="6146"/>
    <cellStyle name="20% - Accent5 7 3 5 3 2" xfId="13437"/>
    <cellStyle name="20% - Accent5 7 3 5 4" xfId="7719"/>
    <cellStyle name="20% - Accent5 7 3 5 4 2" xfId="14967"/>
    <cellStyle name="20% - Accent5 7 3 5 5" xfId="10562"/>
    <cellStyle name="20% - Accent5 7 3 6" xfId="3008"/>
    <cellStyle name="20% - Accent5 7 3 6 2" xfId="4300"/>
    <cellStyle name="20% - Accent5 7 3 6 2 2" xfId="11612"/>
    <cellStyle name="20% - Accent5 7 3 6 3" xfId="6145"/>
    <cellStyle name="20% - Accent5 7 3 6 3 2" xfId="13436"/>
    <cellStyle name="20% - Accent5 7 3 6 4" xfId="7718"/>
    <cellStyle name="20% - Accent5 7 3 6 4 2" xfId="14966"/>
    <cellStyle name="20% - Accent5 7 3 6 5" xfId="10654"/>
    <cellStyle name="20% - Accent5 7 3 7" xfId="3538"/>
    <cellStyle name="20% - Accent5 7 3 7 2" xfId="4301"/>
    <cellStyle name="20% - Accent5 7 3 7 2 2" xfId="11613"/>
    <cellStyle name="20% - Accent5 7 3 7 3" xfId="6144"/>
    <cellStyle name="20% - Accent5 7 3 7 3 2" xfId="13435"/>
    <cellStyle name="20% - Accent5 7 3 7 4" xfId="7717"/>
    <cellStyle name="20% - Accent5 7 3 7 4 2" xfId="14965"/>
    <cellStyle name="20% - Accent5 7 3 7 5" xfId="10914"/>
    <cellStyle name="20% - Accent5 7 3 8" xfId="4295"/>
    <cellStyle name="20% - Accent5 7 3 8 2" xfId="11607"/>
    <cellStyle name="20% - Accent5 7 3 9" xfId="6150"/>
    <cellStyle name="20% - Accent5 7 3 9 2" xfId="13441"/>
    <cellStyle name="20% - Accent5 7 4" xfId="874"/>
    <cellStyle name="20% - Accent5 7 4 2" xfId="4302"/>
    <cellStyle name="20% - Accent5 7 4 2 2" xfId="11614"/>
    <cellStyle name="20% - Accent5 7 4 3" xfId="6143"/>
    <cellStyle name="20% - Accent5 7 4 3 2" xfId="13434"/>
    <cellStyle name="20% - Accent5 7 4 4" xfId="7716"/>
    <cellStyle name="20% - Accent5 7 4 4 2" xfId="14964"/>
    <cellStyle name="20% - Accent5 7 4 5" xfId="9511"/>
    <cellStyle name="20% - Accent5 7 5" xfId="1316"/>
    <cellStyle name="20% - Accent5 7 5 2" xfId="4303"/>
    <cellStyle name="20% - Accent5 7 5 2 2" xfId="11615"/>
    <cellStyle name="20% - Accent5 7 5 3" xfId="6142"/>
    <cellStyle name="20% - Accent5 7 5 3 2" xfId="13433"/>
    <cellStyle name="20% - Accent5 7 5 4" xfId="7715"/>
    <cellStyle name="20% - Accent5 7 5 4 2" xfId="14963"/>
    <cellStyle name="20% - Accent5 7 5 5" xfId="9709"/>
    <cellStyle name="20% - Accent5 7 6" xfId="2525"/>
    <cellStyle name="20% - Accent5 7 6 2" xfId="4304"/>
    <cellStyle name="20% - Accent5 7 6 2 2" xfId="11616"/>
    <cellStyle name="20% - Accent5 7 6 3" xfId="6141"/>
    <cellStyle name="20% - Accent5 7 6 3 2" xfId="13432"/>
    <cellStyle name="20% - Accent5 7 6 4" xfId="7714"/>
    <cellStyle name="20% - Accent5 7 6 4 2" xfId="14962"/>
    <cellStyle name="20% - Accent5 7 6 5" xfId="10220"/>
    <cellStyle name="20% - Accent5 7 7" xfId="2443"/>
    <cellStyle name="20% - Accent5 7 7 2" xfId="4305"/>
    <cellStyle name="20% - Accent5 7 7 2 2" xfId="11617"/>
    <cellStyle name="20% - Accent5 7 7 3" xfId="6140"/>
    <cellStyle name="20% - Accent5 7 7 3 2" xfId="13431"/>
    <cellStyle name="20% - Accent5 7 7 4" xfId="7713"/>
    <cellStyle name="20% - Accent5 7 7 4 2" xfId="14961"/>
    <cellStyle name="20% - Accent5 7 7 5" xfId="10148"/>
    <cellStyle name="20% - Accent5 7 8" xfId="2810"/>
    <cellStyle name="20% - Accent5 7 8 2" xfId="4306"/>
    <cellStyle name="20% - Accent5 7 8 2 2" xfId="11618"/>
    <cellStyle name="20% - Accent5 7 8 3" xfId="6139"/>
    <cellStyle name="20% - Accent5 7 8 3 2" xfId="13430"/>
    <cellStyle name="20% - Accent5 7 8 4" xfId="7712"/>
    <cellStyle name="20% - Accent5 7 8 4 2" xfId="14960"/>
    <cellStyle name="20% - Accent5 7 8 5" xfId="10490"/>
    <cellStyle name="20% - Accent5 7 9" xfId="3401"/>
    <cellStyle name="20% - Accent5 7 9 2" xfId="4307"/>
    <cellStyle name="20% - Accent5 7 9 2 2" xfId="11619"/>
    <cellStyle name="20% - Accent5 7 9 3" xfId="6138"/>
    <cellStyle name="20% - Accent5 7 9 3 2" xfId="13429"/>
    <cellStyle name="20% - Accent5 7 9 4" xfId="7711"/>
    <cellStyle name="20% - Accent5 7 9 4 2" xfId="14959"/>
    <cellStyle name="20% - Accent5 7 9 5" xfId="10786"/>
    <cellStyle name="20% - Accent5 8" xfId="513"/>
    <cellStyle name="20% - Accent5 8 10" xfId="7710"/>
    <cellStyle name="20% - Accent5 8 10 2" xfId="14958"/>
    <cellStyle name="20% - Accent5 8 11" xfId="9265"/>
    <cellStyle name="20% - Accent5 8 2" xfId="889"/>
    <cellStyle name="20% - Accent5 8 2 2" xfId="4309"/>
    <cellStyle name="20% - Accent5 8 2 2 2" xfId="11621"/>
    <cellStyle name="20% - Accent5 8 2 3" xfId="6136"/>
    <cellStyle name="20% - Accent5 8 2 3 2" xfId="13427"/>
    <cellStyle name="20% - Accent5 8 2 4" xfId="7709"/>
    <cellStyle name="20% - Accent5 8 2 4 2" xfId="14957"/>
    <cellStyle name="20% - Accent5 8 2 5" xfId="9525"/>
    <cellStyle name="20% - Accent5 8 3" xfId="1331"/>
    <cellStyle name="20% - Accent5 8 3 2" xfId="4310"/>
    <cellStyle name="20% - Accent5 8 3 2 2" xfId="11622"/>
    <cellStyle name="20% - Accent5 8 3 3" xfId="6135"/>
    <cellStyle name="20% - Accent5 8 3 3 2" xfId="13426"/>
    <cellStyle name="20% - Accent5 8 3 4" xfId="7708"/>
    <cellStyle name="20% - Accent5 8 3 4 2" xfId="14956"/>
    <cellStyle name="20% - Accent5 8 3 5" xfId="9721"/>
    <cellStyle name="20% - Accent5 8 4" xfId="2543"/>
    <cellStyle name="20% - Accent5 8 4 2" xfId="4311"/>
    <cellStyle name="20% - Accent5 8 4 2 2" xfId="11623"/>
    <cellStyle name="20% - Accent5 8 4 3" xfId="6134"/>
    <cellStyle name="20% - Accent5 8 4 3 2" xfId="13425"/>
    <cellStyle name="20% - Accent5 8 4 4" xfId="7707"/>
    <cellStyle name="20% - Accent5 8 4 4 2" xfId="14955"/>
    <cellStyle name="20% - Accent5 8 4 5" xfId="10238"/>
    <cellStyle name="20% - Accent5 8 5" xfId="2289"/>
    <cellStyle name="20% - Accent5 8 5 2" xfId="4312"/>
    <cellStyle name="20% - Accent5 8 5 2 2" xfId="11624"/>
    <cellStyle name="20% - Accent5 8 5 3" xfId="6133"/>
    <cellStyle name="20% - Accent5 8 5 3 2" xfId="13424"/>
    <cellStyle name="20% - Accent5 8 5 4" xfId="7706"/>
    <cellStyle name="20% - Accent5 8 5 4 2" xfId="14954"/>
    <cellStyle name="20% - Accent5 8 5 5" xfId="10009"/>
    <cellStyle name="20% - Accent5 8 6" xfId="2395"/>
    <cellStyle name="20% - Accent5 8 6 2" xfId="4313"/>
    <cellStyle name="20% - Accent5 8 6 2 2" xfId="11625"/>
    <cellStyle name="20% - Accent5 8 6 3" xfId="6132"/>
    <cellStyle name="20% - Accent5 8 6 3 2" xfId="13423"/>
    <cellStyle name="20% - Accent5 8 6 4" xfId="7705"/>
    <cellStyle name="20% - Accent5 8 6 4 2" xfId="14953"/>
    <cellStyle name="20% - Accent5 8 6 5" xfId="10110"/>
    <cellStyle name="20% - Accent5 8 7" xfId="3416"/>
    <cellStyle name="20% - Accent5 8 7 2" xfId="4314"/>
    <cellStyle name="20% - Accent5 8 7 2 2" xfId="11626"/>
    <cellStyle name="20% - Accent5 8 7 3" xfId="6131"/>
    <cellStyle name="20% - Accent5 8 7 3 2" xfId="13422"/>
    <cellStyle name="20% - Accent5 8 7 4" xfId="7704"/>
    <cellStyle name="20% - Accent5 8 7 4 2" xfId="14952"/>
    <cellStyle name="20% - Accent5 8 7 5" xfId="10798"/>
    <cellStyle name="20% - Accent5 8 8" xfId="4308"/>
    <cellStyle name="20% - Accent5 8 8 2" xfId="11620"/>
    <cellStyle name="20% - Accent5 8 9" xfId="6137"/>
    <cellStyle name="20% - Accent5 8 9 2" xfId="13428"/>
    <cellStyle name="20% - Accent5 9" xfId="551"/>
    <cellStyle name="20% - Accent5 9 10" xfId="7703"/>
    <cellStyle name="20% - Accent5 9 10 2" xfId="14951"/>
    <cellStyle name="20% - Accent5 9 11" xfId="9296"/>
    <cellStyle name="20% - Accent5 9 2" xfId="925"/>
    <cellStyle name="20% - Accent5 9 2 2" xfId="4316"/>
    <cellStyle name="20% - Accent5 9 2 2 2" xfId="11628"/>
    <cellStyle name="20% - Accent5 9 2 3" xfId="6129"/>
    <cellStyle name="20% - Accent5 9 2 3 2" xfId="13420"/>
    <cellStyle name="20% - Accent5 9 2 4" xfId="7702"/>
    <cellStyle name="20% - Accent5 9 2 4 2" xfId="14950"/>
    <cellStyle name="20% - Accent5 9 2 5" xfId="9558"/>
    <cellStyle name="20% - Accent5 9 3" xfId="1367"/>
    <cellStyle name="20% - Accent5 9 3 2" xfId="4317"/>
    <cellStyle name="20% - Accent5 9 3 2 2" xfId="11629"/>
    <cellStyle name="20% - Accent5 9 3 3" xfId="6128"/>
    <cellStyle name="20% - Accent5 9 3 3 2" xfId="13419"/>
    <cellStyle name="20% - Accent5 9 3 4" xfId="7701"/>
    <cellStyle name="20% - Accent5 9 3 4 2" xfId="14949"/>
    <cellStyle name="20% - Accent5 9 3 5" xfId="9752"/>
    <cellStyle name="20% - Accent5 9 4" xfId="2581"/>
    <cellStyle name="20% - Accent5 9 4 2" xfId="4318"/>
    <cellStyle name="20% - Accent5 9 4 2 2" xfId="11630"/>
    <cellStyle name="20% - Accent5 9 4 3" xfId="6127"/>
    <cellStyle name="20% - Accent5 9 4 3 2" xfId="13418"/>
    <cellStyle name="20% - Accent5 9 4 4" xfId="7700"/>
    <cellStyle name="20% - Accent5 9 4 4 2" xfId="14948"/>
    <cellStyle name="20% - Accent5 9 4 5" xfId="10276"/>
    <cellStyle name="20% - Accent5 9 5" xfId="2368"/>
    <cellStyle name="20% - Accent5 9 5 2" xfId="4319"/>
    <cellStyle name="20% - Accent5 9 5 2 2" xfId="11631"/>
    <cellStyle name="20% - Accent5 9 5 3" xfId="6126"/>
    <cellStyle name="20% - Accent5 9 5 3 2" xfId="13417"/>
    <cellStyle name="20% - Accent5 9 5 4" xfId="7698"/>
    <cellStyle name="20% - Accent5 9 5 4 2" xfId="14947"/>
    <cellStyle name="20% - Accent5 9 5 5" xfId="10085"/>
    <cellStyle name="20% - Accent5 9 6" xfId="2825"/>
    <cellStyle name="20% - Accent5 9 6 2" xfId="4320"/>
    <cellStyle name="20% - Accent5 9 6 2 2" xfId="11632"/>
    <cellStyle name="20% - Accent5 9 6 3" xfId="6125"/>
    <cellStyle name="20% - Accent5 9 6 3 2" xfId="13416"/>
    <cellStyle name="20% - Accent5 9 6 4" xfId="7675"/>
    <cellStyle name="20% - Accent5 9 6 4 2" xfId="14924"/>
    <cellStyle name="20% - Accent5 9 6 5" xfId="10502"/>
    <cellStyle name="20% - Accent5 9 7" xfId="3449"/>
    <cellStyle name="20% - Accent5 9 7 2" xfId="4321"/>
    <cellStyle name="20% - Accent5 9 7 2 2" xfId="11633"/>
    <cellStyle name="20% - Accent5 9 7 3" xfId="6124"/>
    <cellStyle name="20% - Accent5 9 7 3 2" xfId="13415"/>
    <cellStyle name="20% - Accent5 9 7 4" xfId="7674"/>
    <cellStyle name="20% - Accent5 9 7 4 2" xfId="14923"/>
    <cellStyle name="20% - Accent5 9 7 5" xfId="10829"/>
    <cellStyle name="20% - Accent5 9 8" xfId="4315"/>
    <cellStyle name="20% - Accent5 9 8 2" xfId="11627"/>
    <cellStyle name="20% - Accent5 9 9" xfId="6130"/>
    <cellStyle name="20% - Accent5 9 9 2" xfId="13421"/>
    <cellStyle name="20% - Accent6" xfId="30" builtinId="50" customBuiltin="1"/>
    <cellStyle name="20% - Accent6 10" xfId="667"/>
    <cellStyle name="20% - Accent6 10 10" xfId="7672"/>
    <cellStyle name="20% - Accent6 10 10 2" xfId="14921"/>
    <cellStyle name="20% - Accent6 10 11" xfId="9407"/>
    <cellStyle name="20% - Accent6 10 2" xfId="1037"/>
    <cellStyle name="20% - Accent6 10 2 2" xfId="4324"/>
    <cellStyle name="20% - Accent6 10 2 2 2" xfId="11636"/>
    <cellStyle name="20% - Accent6 10 2 3" xfId="6098"/>
    <cellStyle name="20% - Accent6 10 2 3 2" xfId="13390"/>
    <cellStyle name="20% - Accent6 10 2 4" xfId="7671"/>
    <cellStyle name="20% - Accent6 10 2 4 2" xfId="14920"/>
    <cellStyle name="20% - Accent6 10 2 5" xfId="9666"/>
    <cellStyle name="20% - Accent6 10 3" xfId="1485"/>
    <cellStyle name="20% - Accent6 10 3 2" xfId="4325"/>
    <cellStyle name="20% - Accent6 10 3 2 2" xfId="11637"/>
    <cellStyle name="20% - Accent6 10 3 3" xfId="6097"/>
    <cellStyle name="20% - Accent6 10 3 3 2" xfId="13389"/>
    <cellStyle name="20% - Accent6 10 3 4" xfId="7670"/>
    <cellStyle name="20% - Accent6 10 3 4 2" xfId="14919"/>
    <cellStyle name="20% - Accent6 10 3 5" xfId="9867"/>
    <cellStyle name="20% - Accent6 10 4" xfId="2701"/>
    <cellStyle name="20% - Accent6 10 4 2" xfId="4326"/>
    <cellStyle name="20% - Accent6 10 4 2 2" xfId="11638"/>
    <cellStyle name="20% - Accent6 10 4 3" xfId="6096"/>
    <cellStyle name="20% - Accent6 10 4 3 2" xfId="13388"/>
    <cellStyle name="20% - Accent6 10 4 4" xfId="7647"/>
    <cellStyle name="20% - Accent6 10 4 4 2" xfId="14896"/>
    <cellStyle name="20% - Accent6 10 4 5" xfId="10394"/>
    <cellStyle name="20% - Accent6 10 5" xfId="2924"/>
    <cellStyle name="20% - Accent6 10 5 2" xfId="4327"/>
    <cellStyle name="20% - Accent6 10 5 2 2" xfId="11639"/>
    <cellStyle name="20% - Accent6 10 5 3" xfId="6095"/>
    <cellStyle name="20% - Accent6 10 5 3 2" xfId="13387"/>
    <cellStyle name="20% - Accent6 10 5 4" xfId="7646"/>
    <cellStyle name="20% - Accent6 10 5 4 2" xfId="14895"/>
    <cellStyle name="20% - Accent6 10 5 5" xfId="10592"/>
    <cellStyle name="20% - Accent6 10 6" xfId="3038"/>
    <cellStyle name="20% - Accent6 10 6 2" xfId="4328"/>
    <cellStyle name="20% - Accent6 10 6 2 2" xfId="11640"/>
    <cellStyle name="20% - Accent6 10 6 3" xfId="6094"/>
    <cellStyle name="20% - Accent6 10 6 3 2" xfId="13386"/>
    <cellStyle name="20% - Accent6 10 6 4" xfId="7645"/>
    <cellStyle name="20% - Accent6 10 6 4 2" xfId="14894"/>
    <cellStyle name="20% - Accent6 10 6 5" xfId="10684"/>
    <cellStyle name="20% - Accent6 10 7" xfId="3568"/>
    <cellStyle name="20% - Accent6 10 7 2" xfId="4329"/>
    <cellStyle name="20% - Accent6 10 7 2 2" xfId="11641"/>
    <cellStyle name="20% - Accent6 10 7 3" xfId="6071"/>
    <cellStyle name="20% - Accent6 10 7 3 2" xfId="13363"/>
    <cellStyle name="20% - Accent6 10 7 4" xfId="7644"/>
    <cellStyle name="20% - Accent6 10 7 4 2" xfId="14893"/>
    <cellStyle name="20% - Accent6 10 7 5" xfId="10944"/>
    <cellStyle name="20% - Accent6 10 8" xfId="4323"/>
    <cellStyle name="20% - Accent6 10 8 2" xfId="11635"/>
    <cellStyle name="20% - Accent6 10 9" xfId="6099"/>
    <cellStyle name="20% - Accent6 10 9 2" xfId="13391"/>
    <cellStyle name="20% - Accent6 11" xfId="677"/>
    <cellStyle name="20% - Accent6 11 10" xfId="7643"/>
    <cellStyle name="20% - Accent6 11 10 2" xfId="14892"/>
    <cellStyle name="20% - Accent6 11 11" xfId="9417"/>
    <cellStyle name="20% - Accent6 11 2" xfId="1047"/>
    <cellStyle name="20% - Accent6 11 2 2" xfId="4331"/>
    <cellStyle name="20% - Accent6 11 2 2 2" xfId="11643"/>
    <cellStyle name="20% - Accent6 11 2 3" xfId="6069"/>
    <cellStyle name="20% - Accent6 11 2 3 2" xfId="13361"/>
    <cellStyle name="20% - Accent6 11 2 4" xfId="7642"/>
    <cellStyle name="20% - Accent6 11 2 4 2" xfId="14891"/>
    <cellStyle name="20% - Accent6 11 2 5" xfId="9676"/>
    <cellStyle name="20% - Accent6 11 3" xfId="1495"/>
    <cellStyle name="20% - Accent6 11 3 2" xfId="4332"/>
    <cellStyle name="20% - Accent6 11 3 2 2" xfId="11644"/>
    <cellStyle name="20% - Accent6 11 3 3" xfId="6068"/>
    <cellStyle name="20% - Accent6 11 3 3 2" xfId="13360"/>
    <cellStyle name="20% - Accent6 11 3 4" xfId="7641"/>
    <cellStyle name="20% - Accent6 11 3 4 2" xfId="14890"/>
    <cellStyle name="20% - Accent6 11 3 5" xfId="9877"/>
    <cellStyle name="20% - Accent6 11 4" xfId="2711"/>
    <cellStyle name="20% - Accent6 11 4 2" xfId="4333"/>
    <cellStyle name="20% - Accent6 11 4 2 2" xfId="11645"/>
    <cellStyle name="20% - Accent6 11 4 3" xfId="6067"/>
    <cellStyle name="20% - Accent6 11 4 3 2" xfId="13359"/>
    <cellStyle name="20% - Accent6 11 4 4" xfId="7640"/>
    <cellStyle name="20% - Accent6 11 4 4 2" xfId="14889"/>
    <cellStyle name="20% - Accent6 11 4 5" xfId="10404"/>
    <cellStyle name="20% - Accent6 11 5" xfId="2934"/>
    <cellStyle name="20% - Accent6 11 5 2" xfId="4334"/>
    <cellStyle name="20% - Accent6 11 5 2 2" xfId="11646"/>
    <cellStyle name="20% - Accent6 11 5 3" xfId="6066"/>
    <cellStyle name="20% - Accent6 11 5 3 2" xfId="13358"/>
    <cellStyle name="20% - Accent6 11 5 4" xfId="7639"/>
    <cellStyle name="20% - Accent6 11 5 4 2" xfId="14888"/>
    <cellStyle name="20% - Accent6 11 5 5" xfId="10602"/>
    <cellStyle name="20% - Accent6 11 6" xfId="3048"/>
    <cellStyle name="20% - Accent6 11 6 2" xfId="4335"/>
    <cellStyle name="20% - Accent6 11 6 2 2" xfId="11647"/>
    <cellStyle name="20% - Accent6 11 6 3" xfId="6065"/>
    <cellStyle name="20% - Accent6 11 6 3 2" xfId="13357"/>
    <cellStyle name="20% - Accent6 11 6 4" xfId="7638"/>
    <cellStyle name="20% - Accent6 11 6 4 2" xfId="14887"/>
    <cellStyle name="20% - Accent6 11 6 5" xfId="10694"/>
    <cellStyle name="20% - Accent6 11 7" xfId="3578"/>
    <cellStyle name="20% - Accent6 11 7 2" xfId="4336"/>
    <cellStyle name="20% - Accent6 11 7 2 2" xfId="11648"/>
    <cellStyle name="20% - Accent6 11 7 3" xfId="6064"/>
    <cellStyle name="20% - Accent6 11 7 3 2" xfId="13356"/>
    <cellStyle name="20% - Accent6 11 7 4" xfId="7637"/>
    <cellStyle name="20% - Accent6 11 7 4 2" xfId="14886"/>
    <cellStyle name="20% - Accent6 11 7 5" xfId="10954"/>
    <cellStyle name="20% - Accent6 11 8" xfId="4330"/>
    <cellStyle name="20% - Accent6 11 8 2" xfId="11642"/>
    <cellStyle name="20% - Accent6 11 9" xfId="6070"/>
    <cellStyle name="20% - Accent6 11 9 2" xfId="13362"/>
    <cellStyle name="20% - Accent6 12" xfId="684"/>
    <cellStyle name="20% - Accent6 12 10" xfId="7636"/>
    <cellStyle name="20% - Accent6 12 10 2" xfId="14885"/>
    <cellStyle name="20% - Accent6 12 11" xfId="9424"/>
    <cellStyle name="20% - Accent6 12 2" xfId="1054"/>
    <cellStyle name="20% - Accent6 12 2 2" xfId="4338"/>
    <cellStyle name="20% - Accent6 12 2 2 2" xfId="11650"/>
    <cellStyle name="20% - Accent6 12 2 3" xfId="6062"/>
    <cellStyle name="20% - Accent6 12 2 3 2" xfId="13354"/>
    <cellStyle name="20% - Accent6 12 2 4" xfId="7635"/>
    <cellStyle name="20% - Accent6 12 2 4 2" xfId="14884"/>
    <cellStyle name="20% - Accent6 12 2 5" xfId="9683"/>
    <cellStyle name="20% - Accent6 12 3" xfId="1502"/>
    <cellStyle name="20% - Accent6 12 3 2" xfId="4339"/>
    <cellStyle name="20% - Accent6 12 3 2 2" xfId="11651"/>
    <cellStyle name="20% - Accent6 12 3 3" xfId="6061"/>
    <cellStyle name="20% - Accent6 12 3 3 2" xfId="13353"/>
    <cellStyle name="20% - Accent6 12 3 4" xfId="7634"/>
    <cellStyle name="20% - Accent6 12 3 4 2" xfId="14883"/>
    <cellStyle name="20% - Accent6 12 3 5" xfId="9884"/>
    <cellStyle name="20% - Accent6 12 4" xfId="2718"/>
    <cellStyle name="20% - Accent6 12 4 2" xfId="4340"/>
    <cellStyle name="20% - Accent6 12 4 2 2" xfId="11652"/>
    <cellStyle name="20% - Accent6 12 4 3" xfId="6060"/>
    <cellStyle name="20% - Accent6 12 4 3 2" xfId="13352"/>
    <cellStyle name="20% - Accent6 12 4 4" xfId="7633"/>
    <cellStyle name="20% - Accent6 12 4 4 2" xfId="14882"/>
    <cellStyle name="20% - Accent6 12 4 5" xfId="10411"/>
    <cellStyle name="20% - Accent6 12 5" xfId="2941"/>
    <cellStyle name="20% - Accent6 12 5 2" xfId="4341"/>
    <cellStyle name="20% - Accent6 12 5 2 2" xfId="11653"/>
    <cellStyle name="20% - Accent6 12 5 3" xfId="6059"/>
    <cellStyle name="20% - Accent6 12 5 3 2" xfId="13351"/>
    <cellStyle name="20% - Accent6 12 5 4" xfId="7632"/>
    <cellStyle name="20% - Accent6 12 5 4 2" xfId="14881"/>
    <cellStyle name="20% - Accent6 12 5 5" xfId="10609"/>
    <cellStyle name="20% - Accent6 12 6" xfId="3055"/>
    <cellStyle name="20% - Accent6 12 6 2" xfId="4342"/>
    <cellStyle name="20% - Accent6 12 6 2 2" xfId="11654"/>
    <cellStyle name="20% - Accent6 12 6 3" xfId="6058"/>
    <cellStyle name="20% - Accent6 12 6 3 2" xfId="13350"/>
    <cellStyle name="20% - Accent6 12 6 4" xfId="7631"/>
    <cellStyle name="20% - Accent6 12 6 4 2" xfId="14880"/>
    <cellStyle name="20% - Accent6 12 6 5" xfId="10701"/>
    <cellStyle name="20% - Accent6 12 7" xfId="3585"/>
    <cellStyle name="20% - Accent6 12 7 2" xfId="4343"/>
    <cellStyle name="20% - Accent6 12 7 2 2" xfId="11655"/>
    <cellStyle name="20% - Accent6 12 7 3" xfId="6057"/>
    <cellStyle name="20% - Accent6 12 7 3 2" xfId="13349"/>
    <cellStyle name="20% - Accent6 12 7 4" xfId="7630"/>
    <cellStyle name="20% - Accent6 12 7 4 2" xfId="14879"/>
    <cellStyle name="20% - Accent6 12 7 5" xfId="10961"/>
    <cellStyle name="20% - Accent6 12 8" xfId="4337"/>
    <cellStyle name="20% - Accent6 12 8 2" xfId="11649"/>
    <cellStyle name="20% - Accent6 12 9" xfId="6063"/>
    <cellStyle name="20% - Accent6 12 9 2" xfId="13355"/>
    <cellStyle name="20% - Accent6 13" xfId="710"/>
    <cellStyle name="20% - Accent6 13 2" xfId="4344"/>
    <cellStyle name="20% - Accent6 13 2 2" xfId="11656"/>
    <cellStyle name="20% - Accent6 13 3" xfId="6056"/>
    <cellStyle name="20% - Accent6 13 3 2" xfId="13348"/>
    <cellStyle name="20% - Accent6 13 4" xfId="7629"/>
    <cellStyle name="20% - Accent6 13 4 2" xfId="14878"/>
    <cellStyle name="20% - Accent6 13 5" xfId="9442"/>
    <cellStyle name="20% - Accent6 14" xfId="820"/>
    <cellStyle name="20% - Accent6 14 2" xfId="4345"/>
    <cellStyle name="20% - Accent6 14 2 2" xfId="11657"/>
    <cellStyle name="20% - Accent6 14 3" xfId="6055"/>
    <cellStyle name="20% - Accent6 14 3 2" xfId="13347"/>
    <cellStyle name="20% - Accent6 14 4" xfId="7628"/>
    <cellStyle name="20% - Accent6 14 4 2" xfId="14877"/>
    <cellStyle name="20% - Accent6 14 5" xfId="9477"/>
    <cellStyle name="20% - Accent6 15" xfId="742"/>
    <cellStyle name="20% - Accent6 16" xfId="1528"/>
    <cellStyle name="20% - Accent6 17" xfId="1574"/>
    <cellStyle name="20% - Accent6 18" xfId="749"/>
    <cellStyle name="20% - Accent6 19" xfId="1589"/>
    <cellStyle name="20% - Accent6 2" xfId="314"/>
    <cellStyle name="20% - Accent6 2 2" xfId="1717"/>
    <cellStyle name="20% - Accent6 2 3" xfId="1718"/>
    <cellStyle name="20% - Accent6 20" xfId="1630"/>
    <cellStyle name="20% - Accent6 21" xfId="1715"/>
    <cellStyle name="20% - Accent6 21 2" xfId="4351"/>
    <cellStyle name="20% - Accent6 21 2 2" xfId="11663"/>
    <cellStyle name="20% - Accent6 21 3" xfId="6046"/>
    <cellStyle name="20% - Accent6 21 3 2" xfId="13338"/>
    <cellStyle name="20% - Accent6 21 4" xfId="7627"/>
    <cellStyle name="20% - Accent6 21 4 2" xfId="14876"/>
    <cellStyle name="20% - Accent6 21 5" xfId="9897"/>
    <cellStyle name="20% - Accent6 22" xfId="1915"/>
    <cellStyle name="20% - Accent6 22 2" xfId="4352"/>
    <cellStyle name="20% - Accent6 22 2 2" xfId="11664"/>
    <cellStyle name="20% - Accent6 22 3" xfId="6045"/>
    <cellStyle name="20% - Accent6 22 3 2" xfId="13337"/>
    <cellStyle name="20% - Accent6 22 4" xfId="7626"/>
    <cellStyle name="20% - Accent6 22 4 2" xfId="14875"/>
    <cellStyle name="20% - Accent6 22 5" xfId="9928"/>
    <cellStyle name="20% - Accent6 23" xfId="2136"/>
    <cellStyle name="20% - Accent6 23 2" xfId="4353"/>
    <cellStyle name="20% - Accent6 23 2 2" xfId="11665"/>
    <cellStyle name="20% - Accent6 23 3" xfId="6044"/>
    <cellStyle name="20% - Accent6 23 3 2" xfId="13336"/>
    <cellStyle name="20% - Accent6 23 4" xfId="7625"/>
    <cellStyle name="20% - Accent6 23 4 2" xfId="14874"/>
    <cellStyle name="20% - Accent6 23 5" xfId="9961"/>
    <cellStyle name="20% - Accent6 24" xfId="2203"/>
    <cellStyle name="20% - Accent6 24 2" xfId="4354"/>
    <cellStyle name="20% - Accent6 24 2 2" xfId="11666"/>
    <cellStyle name="20% - Accent6 24 3" xfId="6043"/>
    <cellStyle name="20% - Accent6 24 3 2" xfId="13335"/>
    <cellStyle name="20% - Accent6 24 4" xfId="7624"/>
    <cellStyle name="20% - Accent6 24 4 2" xfId="14873"/>
    <cellStyle name="20% - Accent6 24 5" xfId="9981"/>
    <cellStyle name="20% - Accent6 25" xfId="2317"/>
    <cellStyle name="20% - Accent6 25 2" xfId="4355"/>
    <cellStyle name="20% - Accent6 25 2 2" xfId="11667"/>
    <cellStyle name="20% - Accent6 25 3" xfId="6042"/>
    <cellStyle name="20% - Accent6 25 3 2" xfId="13334"/>
    <cellStyle name="20% - Accent6 25 4" xfId="7623"/>
    <cellStyle name="20% - Accent6 25 4 2" xfId="14872"/>
    <cellStyle name="20% - Accent6 25 5" xfId="10037"/>
    <cellStyle name="20% - Accent6 26" xfId="2572"/>
    <cellStyle name="20% - Accent6 26 2" xfId="4356"/>
    <cellStyle name="20% - Accent6 26 2 2" xfId="11668"/>
    <cellStyle name="20% - Accent6 26 3" xfId="6041"/>
    <cellStyle name="20% - Accent6 26 3 2" xfId="13333"/>
    <cellStyle name="20% - Accent6 26 4" xfId="7622"/>
    <cellStyle name="20% - Accent6 26 4 2" xfId="14871"/>
    <cellStyle name="20% - Accent6 26 5" xfId="10267"/>
    <cellStyle name="20% - Accent6 27" xfId="2490"/>
    <cellStyle name="20% - Accent6 27 2" xfId="4357"/>
    <cellStyle name="20% - Accent6 27 2 2" xfId="11669"/>
    <cellStyle name="20% - Accent6 27 3" xfId="6040"/>
    <cellStyle name="20% - Accent6 27 3 2" xfId="13332"/>
    <cellStyle name="20% - Accent6 27 4" xfId="7621"/>
    <cellStyle name="20% - Accent6 27 4 2" xfId="14870"/>
    <cellStyle name="20% - Accent6 27 5" xfId="10188"/>
    <cellStyle name="20% - Accent6 28" xfId="3323"/>
    <cellStyle name="20% - Accent6 28 2" xfId="4358"/>
    <cellStyle name="20% - Accent6 28 2 2" xfId="11670"/>
    <cellStyle name="20% - Accent6 28 3" xfId="6039"/>
    <cellStyle name="20% - Accent6 28 3 2" xfId="13331"/>
    <cellStyle name="20% - Accent6 28 4" xfId="7620"/>
    <cellStyle name="20% - Accent6 28 4 2" xfId="14869"/>
    <cellStyle name="20% - Accent6 28 5" xfId="10741"/>
    <cellStyle name="20% - Accent6 29" xfId="4322"/>
    <cellStyle name="20% - Accent6 29 2" xfId="11634"/>
    <cellStyle name="20% - Accent6 3" xfId="315"/>
    <cellStyle name="20% - Accent6 3 2" xfId="1719"/>
    <cellStyle name="20% - Accent6 3 3" xfId="1720"/>
    <cellStyle name="20% - Accent6 30" xfId="6122"/>
    <cellStyle name="20% - Accent6 30 2" xfId="13414"/>
    <cellStyle name="20% - Accent6 31" xfId="7673"/>
    <cellStyle name="20% - Accent6 31 2" xfId="14922"/>
    <cellStyle name="20% - Accent6 32" xfId="9172"/>
    <cellStyle name="20% - Accent6 4" xfId="406"/>
    <cellStyle name="20% - Accent6 4 10" xfId="2424"/>
    <cellStyle name="20% - Accent6 4 10 2" xfId="4363"/>
    <cellStyle name="20% - Accent6 4 10 2 2" xfId="11675"/>
    <cellStyle name="20% - Accent6 4 10 3" xfId="6034"/>
    <cellStyle name="20% - Accent6 4 10 3 2" xfId="13326"/>
    <cellStyle name="20% - Accent6 4 10 4" xfId="7618"/>
    <cellStyle name="20% - Accent6 4 10 4 2" xfId="14867"/>
    <cellStyle name="20% - Accent6 4 10 5" xfId="10132"/>
    <cellStyle name="20% - Accent6 4 11" xfId="2841"/>
    <cellStyle name="20% - Accent6 4 11 2" xfId="4364"/>
    <cellStyle name="20% - Accent6 4 11 2 2" xfId="11676"/>
    <cellStyle name="20% - Accent6 4 11 3" xfId="6033"/>
    <cellStyle name="20% - Accent6 4 11 3 2" xfId="13325"/>
    <cellStyle name="20% - Accent6 4 11 4" xfId="7617"/>
    <cellStyle name="20% - Accent6 4 11 4 2" xfId="14866"/>
    <cellStyle name="20% - Accent6 4 11 5" xfId="10517"/>
    <cellStyle name="20% - Accent6 4 12" xfId="2987"/>
    <cellStyle name="20% - Accent6 4 12 2" xfId="4365"/>
    <cellStyle name="20% - Accent6 4 12 2 2" xfId="11677"/>
    <cellStyle name="20% - Accent6 4 12 3" xfId="6032"/>
    <cellStyle name="20% - Accent6 4 12 3 2" xfId="13324"/>
    <cellStyle name="20% - Accent6 4 12 4" xfId="7616"/>
    <cellStyle name="20% - Accent6 4 12 4 2" xfId="14865"/>
    <cellStyle name="20% - Accent6 4 12 5" xfId="10640"/>
    <cellStyle name="20% - Accent6 4 13" xfId="3357"/>
    <cellStyle name="20% - Accent6 4 13 2" xfId="4366"/>
    <cellStyle name="20% - Accent6 4 13 2 2" xfId="11678"/>
    <cellStyle name="20% - Accent6 4 13 3" xfId="6031"/>
    <cellStyle name="20% - Accent6 4 13 3 2" xfId="13323"/>
    <cellStyle name="20% - Accent6 4 13 4" xfId="7615"/>
    <cellStyle name="20% - Accent6 4 13 4 2" xfId="14864"/>
    <cellStyle name="20% - Accent6 4 13 5" xfId="10751"/>
    <cellStyle name="20% - Accent6 4 14" xfId="4362"/>
    <cellStyle name="20% - Accent6 4 14 2" xfId="11674"/>
    <cellStyle name="20% - Accent6 4 15" xfId="6035"/>
    <cellStyle name="20% - Accent6 4 15 2" xfId="13327"/>
    <cellStyle name="20% - Accent6 4 16" xfId="7619"/>
    <cellStyle name="20% - Accent6 4 16 2" xfId="14868"/>
    <cellStyle name="20% - Accent6 4 17" xfId="9219"/>
    <cellStyle name="20% - Accent6 4 2" xfId="561"/>
    <cellStyle name="20% - Accent6 4 2 10" xfId="2838"/>
    <cellStyle name="20% - Accent6 4 2 10 2" xfId="4368"/>
    <cellStyle name="20% - Accent6 4 2 10 2 2" xfId="11680"/>
    <cellStyle name="20% - Accent6 4 2 10 3" xfId="6029"/>
    <cellStyle name="20% - Accent6 4 2 10 3 2" xfId="13321"/>
    <cellStyle name="20% - Accent6 4 2 10 4" xfId="7612"/>
    <cellStyle name="20% - Accent6 4 2 10 4 2" xfId="14862"/>
    <cellStyle name="20% - Accent6 4 2 10 5" xfId="10515"/>
    <cellStyle name="20% - Accent6 4 2 11" xfId="3459"/>
    <cellStyle name="20% - Accent6 4 2 11 2" xfId="4369"/>
    <cellStyle name="20% - Accent6 4 2 11 2 2" xfId="11681"/>
    <cellStyle name="20% - Accent6 4 2 11 3" xfId="6028"/>
    <cellStyle name="20% - Accent6 4 2 11 3 2" xfId="13320"/>
    <cellStyle name="20% - Accent6 4 2 11 4" xfId="7611"/>
    <cellStyle name="20% - Accent6 4 2 11 4 2" xfId="14861"/>
    <cellStyle name="20% - Accent6 4 2 11 5" xfId="10837"/>
    <cellStyle name="20% - Accent6 4 2 12" xfId="4367"/>
    <cellStyle name="20% - Accent6 4 2 12 2" xfId="11679"/>
    <cellStyle name="20% - Accent6 4 2 13" xfId="6030"/>
    <cellStyle name="20% - Accent6 4 2 13 2" xfId="13322"/>
    <cellStyle name="20% - Accent6 4 2 14" xfId="7613"/>
    <cellStyle name="20% - Accent6 4 2 14 2" xfId="14863"/>
    <cellStyle name="20% - Accent6 4 2 15" xfId="9304"/>
    <cellStyle name="20% - Accent6 4 2 2" xfId="934"/>
    <cellStyle name="20% - Accent6 4 2 2 2" xfId="4370"/>
    <cellStyle name="20% - Accent6 4 2 2 2 2" xfId="11682"/>
    <cellStyle name="20% - Accent6 4 2 2 3" xfId="6027"/>
    <cellStyle name="20% - Accent6 4 2 2 3 2" xfId="13319"/>
    <cellStyle name="20% - Accent6 4 2 2 4" xfId="7610"/>
    <cellStyle name="20% - Accent6 4 2 2 4 2" xfId="14860"/>
    <cellStyle name="20% - Accent6 4 2 2 5" xfId="9566"/>
    <cellStyle name="20% - Accent6 4 2 3" xfId="1377"/>
    <cellStyle name="20% - Accent6 4 2 3 2" xfId="4371"/>
    <cellStyle name="20% - Accent6 4 2 3 2 2" xfId="11683"/>
    <cellStyle name="20% - Accent6 4 2 3 3" xfId="6026"/>
    <cellStyle name="20% - Accent6 4 2 3 3 2" xfId="13318"/>
    <cellStyle name="20% - Accent6 4 2 3 4" xfId="7609"/>
    <cellStyle name="20% - Accent6 4 2 3 4 2" xfId="14859"/>
    <cellStyle name="20% - Accent6 4 2 3 5" xfId="9760"/>
    <cellStyle name="20% - Accent6 4 2 4" xfId="1722"/>
    <cellStyle name="20% - Accent6 4 2 4 2" xfId="4372"/>
    <cellStyle name="20% - Accent6 4 2 4 2 2" xfId="11684"/>
    <cellStyle name="20% - Accent6 4 2 4 3" xfId="6025"/>
    <cellStyle name="20% - Accent6 4 2 4 3 2" xfId="13317"/>
    <cellStyle name="20% - Accent6 4 2 4 4" xfId="7608"/>
    <cellStyle name="20% - Accent6 4 2 4 4 2" xfId="14858"/>
    <cellStyle name="20% - Accent6 4 2 4 5" xfId="9898"/>
    <cellStyle name="20% - Accent6 4 2 5" xfId="1895"/>
    <cellStyle name="20% - Accent6 4 2 5 2" xfId="4373"/>
    <cellStyle name="20% - Accent6 4 2 5 2 2" xfId="11685"/>
    <cellStyle name="20% - Accent6 4 2 5 3" xfId="6024"/>
    <cellStyle name="20% - Accent6 4 2 5 3 2" xfId="13316"/>
    <cellStyle name="20% - Accent6 4 2 5 4" xfId="7607"/>
    <cellStyle name="20% - Accent6 4 2 5 4 2" xfId="14857"/>
    <cellStyle name="20% - Accent6 4 2 5 5" xfId="9925"/>
    <cellStyle name="20% - Accent6 4 2 6" xfId="2132"/>
    <cellStyle name="20% - Accent6 4 2 6 2" xfId="4374"/>
    <cellStyle name="20% - Accent6 4 2 6 2 2" xfId="11686"/>
    <cellStyle name="20% - Accent6 4 2 6 3" xfId="6023"/>
    <cellStyle name="20% - Accent6 4 2 6 3 2" xfId="13315"/>
    <cellStyle name="20% - Accent6 4 2 6 4" xfId="7606"/>
    <cellStyle name="20% - Accent6 4 2 6 4 2" xfId="14856"/>
    <cellStyle name="20% - Accent6 4 2 6 5" xfId="9960"/>
    <cellStyle name="20% - Accent6 4 2 7" xfId="2200"/>
    <cellStyle name="20% - Accent6 4 2 7 2" xfId="4375"/>
    <cellStyle name="20% - Accent6 4 2 7 2 2" xfId="11687"/>
    <cellStyle name="20% - Accent6 4 2 7 3" xfId="6022"/>
    <cellStyle name="20% - Accent6 4 2 7 3 2" xfId="13314"/>
    <cellStyle name="20% - Accent6 4 2 7 4" xfId="7605"/>
    <cellStyle name="20% - Accent6 4 2 7 4 2" xfId="14855"/>
    <cellStyle name="20% - Accent6 4 2 7 5" xfId="9980"/>
    <cellStyle name="20% - Accent6 4 2 8" xfId="2591"/>
    <cellStyle name="20% - Accent6 4 2 8 2" xfId="4376"/>
    <cellStyle name="20% - Accent6 4 2 8 2 2" xfId="11688"/>
    <cellStyle name="20% - Accent6 4 2 8 3" xfId="6021"/>
    <cellStyle name="20% - Accent6 4 2 8 3 2" xfId="13313"/>
    <cellStyle name="20% - Accent6 4 2 8 4" xfId="7604"/>
    <cellStyle name="20% - Accent6 4 2 8 4 2" xfId="14854"/>
    <cellStyle name="20% - Accent6 4 2 8 5" xfId="10285"/>
    <cellStyle name="20% - Accent6 4 2 9" xfId="2308"/>
    <cellStyle name="20% - Accent6 4 2 9 2" xfId="4377"/>
    <cellStyle name="20% - Accent6 4 2 9 2 2" xfId="11689"/>
    <cellStyle name="20% - Accent6 4 2 9 3" xfId="6020"/>
    <cellStyle name="20% - Accent6 4 2 9 3 2" xfId="13312"/>
    <cellStyle name="20% - Accent6 4 2 9 4" xfId="7603"/>
    <cellStyle name="20% - Accent6 4 2 9 4 2" xfId="14853"/>
    <cellStyle name="20% - Accent6 4 2 9 5" xfId="10028"/>
    <cellStyle name="20% - Accent6 4 3" xfId="592"/>
    <cellStyle name="20% - Accent6 4 3 10" xfId="2880"/>
    <cellStyle name="20% - Accent6 4 3 10 2" xfId="4379"/>
    <cellStyle name="20% - Accent6 4 3 10 2 2" xfId="11691"/>
    <cellStyle name="20% - Accent6 4 3 10 3" xfId="6018"/>
    <cellStyle name="20% - Accent6 4 3 10 3 2" xfId="13310"/>
    <cellStyle name="20% - Accent6 4 3 10 4" xfId="7601"/>
    <cellStyle name="20% - Accent6 4 3 10 4 2" xfId="14851"/>
    <cellStyle name="20% - Accent6 4 3 10 5" xfId="10548"/>
    <cellStyle name="20% - Accent6 4 3 11" xfId="3491"/>
    <cellStyle name="20% - Accent6 4 3 11 2" xfId="4380"/>
    <cellStyle name="20% - Accent6 4 3 11 2 2" xfId="11692"/>
    <cellStyle name="20% - Accent6 4 3 11 3" xfId="6017"/>
    <cellStyle name="20% - Accent6 4 3 11 3 2" xfId="13309"/>
    <cellStyle name="20% - Accent6 4 3 11 4" xfId="7600"/>
    <cellStyle name="20% - Accent6 4 3 11 4 2" xfId="14850"/>
    <cellStyle name="20% - Accent6 4 3 11 5" xfId="10869"/>
    <cellStyle name="20% - Accent6 4 3 12" xfId="4378"/>
    <cellStyle name="20% - Accent6 4 3 12 2" xfId="11690"/>
    <cellStyle name="20% - Accent6 4 3 13" xfId="6019"/>
    <cellStyle name="20% - Accent6 4 3 13 2" xfId="13311"/>
    <cellStyle name="20% - Accent6 4 3 14" xfId="7602"/>
    <cellStyle name="20% - Accent6 4 3 14 2" xfId="14852"/>
    <cellStyle name="20% - Accent6 4 3 15" xfId="9334"/>
    <cellStyle name="20% - Accent6 4 3 2" xfId="964"/>
    <cellStyle name="20% - Accent6 4 3 2 2" xfId="4381"/>
    <cellStyle name="20% - Accent6 4 3 2 2 2" xfId="11693"/>
    <cellStyle name="20% - Accent6 4 3 2 3" xfId="6016"/>
    <cellStyle name="20% - Accent6 4 3 2 3 2" xfId="13308"/>
    <cellStyle name="20% - Accent6 4 3 2 4" xfId="7599"/>
    <cellStyle name="20% - Accent6 4 3 2 4 2" xfId="14849"/>
    <cellStyle name="20% - Accent6 4 3 2 5" xfId="9595"/>
    <cellStyle name="20% - Accent6 4 3 3" xfId="1410"/>
    <cellStyle name="20% - Accent6 4 3 3 2" xfId="4382"/>
    <cellStyle name="20% - Accent6 4 3 3 2 2" xfId="11694"/>
    <cellStyle name="20% - Accent6 4 3 3 3" xfId="6015"/>
    <cellStyle name="20% - Accent6 4 3 3 3 2" xfId="13307"/>
    <cellStyle name="20% - Accent6 4 3 3 4" xfId="7598"/>
    <cellStyle name="20% - Accent6 4 3 3 4 2" xfId="14848"/>
    <cellStyle name="20% - Accent6 4 3 3 5" xfId="9792"/>
    <cellStyle name="20% - Accent6 4 3 4" xfId="1723"/>
    <cellStyle name="20% - Accent6 4 3 5" xfId="1892"/>
    <cellStyle name="20% - Accent6 4 3 6" xfId="2131"/>
    <cellStyle name="20% - Accent6 4 3 7" xfId="2199"/>
    <cellStyle name="20% - Accent6 4 3 8" xfId="2624"/>
    <cellStyle name="20% - Accent6 4 3 8 2" xfId="4387"/>
    <cellStyle name="20% - Accent6 4 3 8 2 2" xfId="11699"/>
    <cellStyle name="20% - Accent6 4 3 8 3" xfId="6006"/>
    <cellStyle name="20% - Accent6 4 3 8 3 2" xfId="13298"/>
    <cellStyle name="20% - Accent6 4 3 8 4" xfId="7593"/>
    <cellStyle name="20% - Accent6 4 3 8 4 2" xfId="14843"/>
    <cellStyle name="20% - Accent6 4 3 8 5" xfId="10317"/>
    <cellStyle name="20% - Accent6 4 3 9" xfId="2499"/>
    <cellStyle name="20% - Accent6 4 3 9 2" xfId="4388"/>
    <cellStyle name="20% - Accent6 4 3 9 2 2" xfId="11700"/>
    <cellStyle name="20% - Accent6 4 3 9 3" xfId="6005"/>
    <cellStyle name="20% - Accent6 4 3 9 3 2" xfId="13297"/>
    <cellStyle name="20% - Accent6 4 3 9 4" xfId="7592"/>
    <cellStyle name="20% - Accent6 4 3 9 4 2" xfId="14842"/>
    <cellStyle name="20% - Accent6 4 3 9 5" xfId="10197"/>
    <cellStyle name="20% - Accent6 4 4" xfId="786"/>
    <cellStyle name="20% - Accent6 4 4 2" xfId="4389"/>
    <cellStyle name="20% - Accent6 4 4 2 2" xfId="11701"/>
    <cellStyle name="20% - Accent6 4 4 3" xfId="6004"/>
    <cellStyle name="20% - Accent6 4 4 3 2" xfId="13296"/>
    <cellStyle name="20% - Accent6 4 4 4" xfId="7591"/>
    <cellStyle name="20% - Accent6 4 4 4 2" xfId="14841"/>
    <cellStyle name="20% - Accent6 4 4 5" xfId="9463"/>
    <cellStyle name="20% - Accent6 4 5" xfId="851"/>
    <cellStyle name="20% - Accent6 4 5 2" xfId="4390"/>
    <cellStyle name="20% - Accent6 4 5 2 2" xfId="11702"/>
    <cellStyle name="20% - Accent6 4 5 3" xfId="6003"/>
    <cellStyle name="20% - Accent6 4 5 3 2" xfId="13295"/>
    <cellStyle name="20% - Accent6 4 5 4" xfId="7590"/>
    <cellStyle name="20% - Accent6 4 5 4 2" xfId="14840"/>
    <cellStyle name="20% - Accent6 4 5 5" xfId="9496"/>
    <cellStyle name="20% - Accent6 4 6" xfId="1721"/>
    <cellStyle name="20% - Accent6 4 7" xfId="1898"/>
    <cellStyle name="20% - Accent6 4 8" xfId="2133"/>
    <cellStyle name="20% - Accent6 4 9" xfId="2201"/>
    <cellStyle name="20% - Accent6 5" xfId="449"/>
    <cellStyle name="20% - Accent6 5 10" xfId="2480"/>
    <cellStyle name="20% - Accent6 5 10 2" xfId="4396"/>
    <cellStyle name="20% - Accent6 5 10 2 2" xfId="11708"/>
    <cellStyle name="20% - Accent6 5 10 3" xfId="5997"/>
    <cellStyle name="20% - Accent6 5 10 3 2" xfId="13289"/>
    <cellStyle name="20% - Accent6 5 10 4" xfId="7588"/>
    <cellStyle name="20% - Accent6 5 10 4 2" xfId="14838"/>
    <cellStyle name="20% - Accent6 5 10 5" xfId="10178"/>
    <cellStyle name="20% - Accent6 5 11" xfId="2861"/>
    <cellStyle name="20% - Accent6 5 11 2" xfId="4397"/>
    <cellStyle name="20% - Accent6 5 11 2 2" xfId="11709"/>
    <cellStyle name="20% - Accent6 5 11 3" xfId="5996"/>
    <cellStyle name="20% - Accent6 5 11 3 2" xfId="13288"/>
    <cellStyle name="20% - Accent6 5 11 4" xfId="7587"/>
    <cellStyle name="20% - Accent6 5 11 4 2" xfId="14837"/>
    <cellStyle name="20% - Accent6 5 11 5" xfId="10534"/>
    <cellStyle name="20% - Accent6 5 12" xfId="2992"/>
    <cellStyle name="20% - Accent6 5 12 2" xfId="4398"/>
    <cellStyle name="20% - Accent6 5 12 2 2" xfId="11710"/>
    <cellStyle name="20% - Accent6 5 12 3" xfId="5995"/>
    <cellStyle name="20% - Accent6 5 12 3 2" xfId="13287"/>
    <cellStyle name="20% - Accent6 5 12 4" xfId="7586"/>
    <cellStyle name="20% - Accent6 5 12 4 2" xfId="14836"/>
    <cellStyle name="20% - Accent6 5 12 5" xfId="10642"/>
    <cellStyle name="20% - Accent6 5 13" xfId="3385"/>
    <cellStyle name="20% - Accent6 5 13 2" xfId="4399"/>
    <cellStyle name="20% - Accent6 5 13 2 2" xfId="11711"/>
    <cellStyle name="20% - Accent6 5 13 3" xfId="5994"/>
    <cellStyle name="20% - Accent6 5 13 3 2" xfId="13286"/>
    <cellStyle name="20% - Accent6 5 13 4" xfId="7585"/>
    <cellStyle name="20% - Accent6 5 13 4 2" xfId="14835"/>
    <cellStyle name="20% - Accent6 5 13 5" xfId="10772"/>
    <cellStyle name="20% - Accent6 5 14" xfId="4395"/>
    <cellStyle name="20% - Accent6 5 14 2" xfId="11707"/>
    <cellStyle name="20% - Accent6 5 15" xfId="5998"/>
    <cellStyle name="20% - Accent6 5 15 2" xfId="13290"/>
    <cellStyle name="20% - Accent6 5 16" xfId="7589"/>
    <cellStyle name="20% - Accent6 5 16 2" xfId="14839"/>
    <cellStyle name="20% - Accent6 5 17" xfId="9240"/>
    <cellStyle name="20% - Accent6 5 2" xfId="586"/>
    <cellStyle name="20% - Accent6 5 2 10" xfId="7584"/>
    <cellStyle name="20% - Accent6 5 2 10 2" xfId="14834"/>
    <cellStyle name="20% - Accent6 5 2 11" xfId="9328"/>
    <cellStyle name="20% - Accent6 5 2 2" xfId="959"/>
    <cellStyle name="20% - Accent6 5 2 2 2" xfId="4401"/>
    <cellStyle name="20% - Accent6 5 2 2 2 2" xfId="11713"/>
    <cellStyle name="20% - Accent6 5 2 2 3" xfId="5992"/>
    <cellStyle name="20% - Accent6 5 2 2 3 2" xfId="13284"/>
    <cellStyle name="20% - Accent6 5 2 2 4" xfId="7583"/>
    <cellStyle name="20% - Accent6 5 2 2 4 2" xfId="14833"/>
    <cellStyle name="20% - Accent6 5 2 2 5" xfId="9590"/>
    <cellStyle name="20% - Accent6 5 2 3" xfId="1404"/>
    <cellStyle name="20% - Accent6 5 2 3 2" xfId="4402"/>
    <cellStyle name="20% - Accent6 5 2 3 2 2" xfId="11714"/>
    <cellStyle name="20% - Accent6 5 2 3 3" xfId="5991"/>
    <cellStyle name="20% - Accent6 5 2 3 3 2" xfId="13283"/>
    <cellStyle name="20% - Accent6 5 2 3 4" xfId="7582"/>
    <cellStyle name="20% - Accent6 5 2 3 4 2" xfId="14832"/>
    <cellStyle name="20% - Accent6 5 2 3 5" xfId="9786"/>
    <cellStyle name="20% - Accent6 5 2 4" xfId="2618"/>
    <cellStyle name="20% - Accent6 5 2 4 2" xfId="4403"/>
    <cellStyle name="20% - Accent6 5 2 4 2 2" xfId="11715"/>
    <cellStyle name="20% - Accent6 5 2 4 3" xfId="5990"/>
    <cellStyle name="20% - Accent6 5 2 4 3 2" xfId="13282"/>
    <cellStyle name="20% - Accent6 5 2 4 4" xfId="7581"/>
    <cellStyle name="20% - Accent6 5 2 4 4 2" xfId="14831"/>
    <cellStyle name="20% - Accent6 5 2 4 5" xfId="10311"/>
    <cellStyle name="20% - Accent6 5 2 5" xfId="2349"/>
    <cellStyle name="20% - Accent6 5 2 5 2" xfId="4404"/>
    <cellStyle name="20% - Accent6 5 2 5 2 2" xfId="11716"/>
    <cellStyle name="20% - Accent6 5 2 5 3" xfId="5989"/>
    <cellStyle name="20% - Accent6 5 2 5 3 2" xfId="13281"/>
    <cellStyle name="20% - Accent6 5 2 5 4" xfId="7580"/>
    <cellStyle name="20% - Accent6 5 2 5 4 2" xfId="14830"/>
    <cellStyle name="20% - Accent6 5 2 5 5" xfId="10068"/>
    <cellStyle name="20% - Accent6 5 2 6" xfId="2773"/>
    <cellStyle name="20% - Accent6 5 2 6 2" xfId="4405"/>
    <cellStyle name="20% - Accent6 5 2 6 2 2" xfId="11717"/>
    <cellStyle name="20% - Accent6 5 2 6 3" xfId="5988"/>
    <cellStyle name="20% - Accent6 5 2 6 3 2" xfId="13280"/>
    <cellStyle name="20% - Accent6 5 2 6 4" xfId="7579"/>
    <cellStyle name="20% - Accent6 5 2 6 4 2" xfId="14829"/>
    <cellStyle name="20% - Accent6 5 2 6 5" xfId="10455"/>
    <cellStyle name="20% - Accent6 5 2 7" xfId="3485"/>
    <cellStyle name="20% - Accent6 5 2 7 2" xfId="4406"/>
    <cellStyle name="20% - Accent6 5 2 7 2 2" xfId="11718"/>
    <cellStyle name="20% - Accent6 5 2 7 3" xfId="5987"/>
    <cellStyle name="20% - Accent6 5 2 7 3 2" xfId="13279"/>
    <cellStyle name="20% - Accent6 5 2 7 4" xfId="7578"/>
    <cellStyle name="20% - Accent6 5 2 7 4 2" xfId="14828"/>
    <cellStyle name="20% - Accent6 5 2 7 5" xfId="10863"/>
    <cellStyle name="20% - Accent6 5 2 8" xfId="4400"/>
    <cellStyle name="20% - Accent6 5 2 8 2" xfId="11712"/>
    <cellStyle name="20% - Accent6 5 2 9" xfId="5993"/>
    <cellStyle name="20% - Accent6 5 2 9 2" xfId="13285"/>
    <cellStyle name="20% - Accent6 5 3" xfId="623"/>
    <cellStyle name="20% - Accent6 5 3 10" xfId="7577"/>
    <cellStyle name="20% - Accent6 5 3 10 2" xfId="14827"/>
    <cellStyle name="20% - Accent6 5 3 11" xfId="9363"/>
    <cellStyle name="20% - Accent6 5 3 2" xfId="996"/>
    <cellStyle name="20% - Accent6 5 3 2 2" xfId="4408"/>
    <cellStyle name="20% - Accent6 5 3 2 2 2" xfId="11720"/>
    <cellStyle name="20% - Accent6 5 3 2 3" xfId="5985"/>
    <cellStyle name="20% - Accent6 5 3 2 3 2" xfId="13277"/>
    <cellStyle name="20% - Accent6 5 3 2 4" xfId="7576"/>
    <cellStyle name="20% - Accent6 5 3 2 4 2" xfId="14826"/>
    <cellStyle name="20% - Accent6 5 3 2 5" xfId="9625"/>
    <cellStyle name="20% - Accent6 5 3 3" xfId="1441"/>
    <cellStyle name="20% - Accent6 5 3 3 2" xfId="4409"/>
    <cellStyle name="20% - Accent6 5 3 3 2 2" xfId="11721"/>
    <cellStyle name="20% - Accent6 5 3 3 3" xfId="5984"/>
    <cellStyle name="20% - Accent6 5 3 3 3 2" xfId="13276"/>
    <cellStyle name="20% - Accent6 5 3 3 4" xfId="7575"/>
    <cellStyle name="20% - Accent6 5 3 3 4 2" xfId="14825"/>
    <cellStyle name="20% - Accent6 5 3 3 5" xfId="9823"/>
    <cellStyle name="20% - Accent6 5 3 4" xfId="2657"/>
    <cellStyle name="20% - Accent6 5 3 4 2" xfId="4410"/>
    <cellStyle name="20% - Accent6 5 3 4 2 2" xfId="11722"/>
    <cellStyle name="20% - Accent6 5 3 4 3" xfId="5983"/>
    <cellStyle name="20% - Accent6 5 3 4 3 2" xfId="13275"/>
    <cellStyle name="20% - Accent6 5 3 4 4" xfId="7574"/>
    <cellStyle name="20% - Accent6 5 3 4 4 2" xfId="14824"/>
    <cellStyle name="20% - Accent6 5 3 4 5" xfId="10350"/>
    <cellStyle name="20% - Accent6 5 3 5" xfId="2325"/>
    <cellStyle name="20% - Accent6 5 3 5 2" xfId="4411"/>
    <cellStyle name="20% - Accent6 5 3 5 2 2" xfId="11723"/>
    <cellStyle name="20% - Accent6 5 3 5 3" xfId="5982"/>
    <cellStyle name="20% - Accent6 5 3 5 3 2" xfId="13274"/>
    <cellStyle name="20% - Accent6 5 3 5 4" xfId="7573"/>
    <cellStyle name="20% - Accent6 5 3 5 4 2" xfId="14823"/>
    <cellStyle name="20% - Accent6 5 3 5 5" xfId="10044"/>
    <cellStyle name="20% - Accent6 5 3 6" xfId="2854"/>
    <cellStyle name="20% - Accent6 5 3 6 2" xfId="4412"/>
    <cellStyle name="20% - Accent6 5 3 6 2 2" xfId="11724"/>
    <cellStyle name="20% - Accent6 5 3 6 3" xfId="5981"/>
    <cellStyle name="20% - Accent6 5 3 6 3 2" xfId="13273"/>
    <cellStyle name="20% - Accent6 5 3 6 4" xfId="7572"/>
    <cellStyle name="20% - Accent6 5 3 6 4 2" xfId="14822"/>
    <cellStyle name="20% - Accent6 5 3 6 5" xfId="10528"/>
    <cellStyle name="20% - Accent6 5 3 7" xfId="3524"/>
    <cellStyle name="20% - Accent6 5 3 7 2" xfId="4413"/>
    <cellStyle name="20% - Accent6 5 3 7 2 2" xfId="11725"/>
    <cellStyle name="20% - Accent6 5 3 7 3" xfId="5980"/>
    <cellStyle name="20% - Accent6 5 3 7 3 2" xfId="13272"/>
    <cellStyle name="20% - Accent6 5 3 7 4" xfId="7571"/>
    <cellStyle name="20% - Accent6 5 3 7 4 2" xfId="14821"/>
    <cellStyle name="20% - Accent6 5 3 7 5" xfId="10900"/>
    <cellStyle name="20% - Accent6 5 3 8" xfId="4407"/>
    <cellStyle name="20% - Accent6 5 3 8 2" xfId="11719"/>
    <cellStyle name="20% - Accent6 5 3 9" xfId="5986"/>
    <cellStyle name="20% - Accent6 5 3 9 2" xfId="13278"/>
    <cellStyle name="20% - Accent6 5 4" xfId="838"/>
    <cellStyle name="20% - Accent6 5 4 2" xfId="4414"/>
    <cellStyle name="20% - Accent6 5 4 2 2" xfId="11726"/>
    <cellStyle name="20% - Accent6 5 4 3" xfId="5979"/>
    <cellStyle name="20% - Accent6 5 4 3 2" xfId="13271"/>
    <cellStyle name="20% - Accent6 5 4 4" xfId="7570"/>
    <cellStyle name="20% - Accent6 5 4 4 2" xfId="14820"/>
    <cellStyle name="20% - Accent6 5 4 5" xfId="9491"/>
    <cellStyle name="20% - Accent6 5 5" xfId="1283"/>
    <cellStyle name="20% - Accent6 5 5 2" xfId="4415"/>
    <cellStyle name="20% - Accent6 5 5 2 2" xfId="11727"/>
    <cellStyle name="20% - Accent6 5 5 3" xfId="5978"/>
    <cellStyle name="20% - Accent6 5 5 3 2" xfId="13270"/>
    <cellStyle name="20% - Accent6 5 5 4" xfId="7569"/>
    <cellStyle name="20% - Accent6 5 5 4 2" xfId="14819"/>
    <cellStyle name="20% - Accent6 5 5 5" xfId="9695"/>
    <cellStyle name="20% - Accent6 5 6" xfId="1724"/>
    <cellStyle name="20% - Accent6 5 7" xfId="1889"/>
    <cellStyle name="20% - Accent6 5 8" xfId="2130"/>
    <cellStyle name="20% - Accent6 5 9" xfId="2198"/>
    <cellStyle name="20% - Accent6 6" xfId="424"/>
    <cellStyle name="20% - Accent6 7" xfId="498"/>
    <cellStyle name="20% - Accent6 7 10" xfId="4421"/>
    <cellStyle name="20% - Accent6 7 10 2" xfId="11733"/>
    <cellStyle name="20% - Accent6 7 11" xfId="5972"/>
    <cellStyle name="20% - Accent6 7 11 2" xfId="13264"/>
    <cellStyle name="20% - Accent6 7 12" xfId="7568"/>
    <cellStyle name="20% - Accent6 7 12 2" xfId="14818"/>
    <cellStyle name="20% - Accent6 7 13" xfId="9256"/>
    <cellStyle name="20% - Accent6 7 2" xfId="607"/>
    <cellStyle name="20% - Accent6 7 2 10" xfId="7567"/>
    <cellStyle name="20% - Accent6 7 2 10 2" xfId="14817"/>
    <cellStyle name="20% - Accent6 7 2 11" xfId="9349"/>
    <cellStyle name="20% - Accent6 7 2 2" xfId="980"/>
    <cellStyle name="20% - Accent6 7 2 2 2" xfId="4423"/>
    <cellStyle name="20% - Accent6 7 2 2 2 2" xfId="11735"/>
    <cellStyle name="20% - Accent6 7 2 2 3" xfId="5970"/>
    <cellStyle name="20% - Accent6 7 2 2 3 2" xfId="13262"/>
    <cellStyle name="20% - Accent6 7 2 2 4" xfId="7566"/>
    <cellStyle name="20% - Accent6 7 2 2 4 2" xfId="14816"/>
    <cellStyle name="20% - Accent6 7 2 2 5" xfId="9611"/>
    <cellStyle name="20% - Accent6 7 2 3" xfId="1427"/>
    <cellStyle name="20% - Accent6 7 2 3 2" xfId="4424"/>
    <cellStyle name="20% - Accent6 7 2 3 2 2" xfId="11736"/>
    <cellStyle name="20% - Accent6 7 2 3 3" xfId="5969"/>
    <cellStyle name="20% - Accent6 7 2 3 3 2" xfId="13261"/>
    <cellStyle name="20% - Accent6 7 2 3 4" xfId="7565"/>
    <cellStyle name="20% - Accent6 7 2 3 4 2" xfId="14815"/>
    <cellStyle name="20% - Accent6 7 2 3 5" xfId="9809"/>
    <cellStyle name="20% - Accent6 7 2 4" xfId="2641"/>
    <cellStyle name="20% - Accent6 7 2 4 2" xfId="4425"/>
    <cellStyle name="20% - Accent6 7 2 4 2 2" xfId="11737"/>
    <cellStyle name="20% - Accent6 7 2 4 3" xfId="5968"/>
    <cellStyle name="20% - Accent6 7 2 4 3 2" xfId="13260"/>
    <cellStyle name="20% - Accent6 7 2 4 4" xfId="7564"/>
    <cellStyle name="20% - Accent6 7 2 4 4 2" xfId="14814"/>
    <cellStyle name="20% - Accent6 7 2 4 5" xfId="10334"/>
    <cellStyle name="20% - Accent6 7 2 5" xfId="2336"/>
    <cellStyle name="20% - Accent6 7 2 5 2" xfId="4426"/>
    <cellStyle name="20% - Accent6 7 2 5 2 2" xfId="11738"/>
    <cellStyle name="20% - Accent6 7 2 5 3" xfId="5967"/>
    <cellStyle name="20% - Accent6 7 2 5 3 2" xfId="13259"/>
    <cellStyle name="20% - Accent6 7 2 5 4" xfId="7563"/>
    <cellStyle name="20% - Accent6 7 2 5 4 2" xfId="14813"/>
    <cellStyle name="20% - Accent6 7 2 5 5" xfId="10055"/>
    <cellStyle name="20% - Accent6 7 2 6" xfId="2796"/>
    <cellStyle name="20% - Accent6 7 2 6 2" xfId="4427"/>
    <cellStyle name="20% - Accent6 7 2 6 2 2" xfId="11739"/>
    <cellStyle name="20% - Accent6 7 2 6 3" xfId="5966"/>
    <cellStyle name="20% - Accent6 7 2 6 3 2" xfId="13258"/>
    <cellStyle name="20% - Accent6 7 2 6 4" xfId="7562"/>
    <cellStyle name="20% - Accent6 7 2 6 4 2" xfId="14812"/>
    <cellStyle name="20% - Accent6 7 2 6 5" xfId="10476"/>
    <cellStyle name="20% - Accent6 7 2 7" xfId="3508"/>
    <cellStyle name="20% - Accent6 7 2 7 2" xfId="4428"/>
    <cellStyle name="20% - Accent6 7 2 7 2 2" xfId="11740"/>
    <cellStyle name="20% - Accent6 7 2 7 3" xfId="5965"/>
    <cellStyle name="20% - Accent6 7 2 7 3 2" xfId="13257"/>
    <cellStyle name="20% - Accent6 7 2 7 4" xfId="7561"/>
    <cellStyle name="20% - Accent6 7 2 7 4 2" xfId="14811"/>
    <cellStyle name="20% - Accent6 7 2 7 5" xfId="10886"/>
    <cellStyle name="20% - Accent6 7 2 8" xfId="4422"/>
    <cellStyle name="20% - Accent6 7 2 8 2" xfId="11734"/>
    <cellStyle name="20% - Accent6 7 2 9" xfId="5971"/>
    <cellStyle name="20% - Accent6 7 2 9 2" xfId="13263"/>
    <cellStyle name="20% - Accent6 7 3" xfId="639"/>
    <cellStyle name="20% - Accent6 7 3 10" xfId="7560"/>
    <cellStyle name="20% - Accent6 7 3 10 2" xfId="14810"/>
    <cellStyle name="20% - Accent6 7 3 11" xfId="9379"/>
    <cellStyle name="20% - Accent6 7 3 2" xfId="1012"/>
    <cellStyle name="20% - Accent6 7 3 2 2" xfId="4430"/>
    <cellStyle name="20% - Accent6 7 3 2 2 2" xfId="11742"/>
    <cellStyle name="20% - Accent6 7 3 2 3" xfId="5963"/>
    <cellStyle name="20% - Accent6 7 3 2 3 2" xfId="13255"/>
    <cellStyle name="20% - Accent6 7 3 2 4" xfId="7559"/>
    <cellStyle name="20% - Accent6 7 3 2 4 2" xfId="14809"/>
    <cellStyle name="20% - Accent6 7 3 2 5" xfId="9641"/>
    <cellStyle name="20% - Accent6 7 3 3" xfId="1457"/>
    <cellStyle name="20% - Accent6 7 3 3 2" xfId="4431"/>
    <cellStyle name="20% - Accent6 7 3 3 2 2" xfId="11743"/>
    <cellStyle name="20% - Accent6 7 3 3 3" xfId="5962"/>
    <cellStyle name="20% - Accent6 7 3 3 3 2" xfId="13254"/>
    <cellStyle name="20% - Accent6 7 3 3 4" xfId="7558"/>
    <cellStyle name="20% - Accent6 7 3 3 4 2" xfId="14808"/>
    <cellStyle name="20% - Accent6 7 3 3 5" xfId="9839"/>
    <cellStyle name="20% - Accent6 7 3 4" xfId="2673"/>
    <cellStyle name="20% - Accent6 7 3 4 2" xfId="4432"/>
    <cellStyle name="20% - Accent6 7 3 4 2 2" xfId="11744"/>
    <cellStyle name="20% - Accent6 7 3 4 3" xfId="5961"/>
    <cellStyle name="20% - Accent6 7 3 4 3 2" xfId="13253"/>
    <cellStyle name="20% - Accent6 7 3 4 4" xfId="7557"/>
    <cellStyle name="20% - Accent6 7 3 4 4 2" xfId="14807"/>
    <cellStyle name="20% - Accent6 7 3 4 5" xfId="10366"/>
    <cellStyle name="20% - Accent6 7 3 5" xfId="2896"/>
    <cellStyle name="20% - Accent6 7 3 5 2" xfId="4433"/>
    <cellStyle name="20% - Accent6 7 3 5 2 2" xfId="11745"/>
    <cellStyle name="20% - Accent6 7 3 5 3" xfId="5960"/>
    <cellStyle name="20% - Accent6 7 3 5 3 2" xfId="13252"/>
    <cellStyle name="20% - Accent6 7 3 5 4" xfId="7556"/>
    <cellStyle name="20% - Accent6 7 3 5 4 2" xfId="14806"/>
    <cellStyle name="20% - Accent6 7 3 5 5" xfId="10564"/>
    <cellStyle name="20% - Accent6 7 3 6" xfId="3010"/>
    <cellStyle name="20% - Accent6 7 3 6 2" xfId="4434"/>
    <cellStyle name="20% - Accent6 7 3 6 2 2" xfId="11746"/>
    <cellStyle name="20% - Accent6 7 3 6 3" xfId="5959"/>
    <cellStyle name="20% - Accent6 7 3 6 3 2" xfId="13251"/>
    <cellStyle name="20% - Accent6 7 3 6 4" xfId="7555"/>
    <cellStyle name="20% - Accent6 7 3 6 4 2" xfId="14805"/>
    <cellStyle name="20% - Accent6 7 3 6 5" xfId="10656"/>
    <cellStyle name="20% - Accent6 7 3 7" xfId="3540"/>
    <cellStyle name="20% - Accent6 7 3 7 2" xfId="4435"/>
    <cellStyle name="20% - Accent6 7 3 7 2 2" xfId="11747"/>
    <cellStyle name="20% - Accent6 7 3 7 3" xfId="5958"/>
    <cellStyle name="20% - Accent6 7 3 7 3 2" xfId="13250"/>
    <cellStyle name="20% - Accent6 7 3 7 4" xfId="7554"/>
    <cellStyle name="20% - Accent6 7 3 7 4 2" xfId="14804"/>
    <cellStyle name="20% - Accent6 7 3 7 5" xfId="10916"/>
    <cellStyle name="20% - Accent6 7 3 8" xfId="4429"/>
    <cellStyle name="20% - Accent6 7 3 8 2" xfId="11741"/>
    <cellStyle name="20% - Accent6 7 3 9" xfId="5964"/>
    <cellStyle name="20% - Accent6 7 3 9 2" xfId="13256"/>
    <cellStyle name="20% - Accent6 7 4" xfId="876"/>
    <cellStyle name="20% - Accent6 7 4 2" xfId="4436"/>
    <cellStyle name="20% - Accent6 7 4 2 2" xfId="11748"/>
    <cellStyle name="20% - Accent6 7 4 3" xfId="5957"/>
    <cellStyle name="20% - Accent6 7 4 3 2" xfId="13249"/>
    <cellStyle name="20% - Accent6 7 4 4" xfId="7553"/>
    <cellStyle name="20% - Accent6 7 4 4 2" xfId="14803"/>
    <cellStyle name="20% - Accent6 7 4 5" xfId="9513"/>
    <cellStyle name="20% - Accent6 7 5" xfId="1318"/>
    <cellStyle name="20% - Accent6 7 5 2" xfId="4437"/>
    <cellStyle name="20% - Accent6 7 5 2 2" xfId="11749"/>
    <cellStyle name="20% - Accent6 7 5 3" xfId="5956"/>
    <cellStyle name="20% - Accent6 7 5 3 2" xfId="13248"/>
    <cellStyle name="20% - Accent6 7 5 4" xfId="7552"/>
    <cellStyle name="20% - Accent6 7 5 4 2" xfId="14802"/>
    <cellStyle name="20% - Accent6 7 5 5" xfId="9711"/>
    <cellStyle name="20% - Accent6 7 6" xfId="2527"/>
    <cellStyle name="20% - Accent6 7 6 2" xfId="4438"/>
    <cellStyle name="20% - Accent6 7 6 2 2" xfId="11750"/>
    <cellStyle name="20% - Accent6 7 6 3" xfId="5955"/>
    <cellStyle name="20% - Accent6 7 6 3 2" xfId="13247"/>
    <cellStyle name="20% - Accent6 7 6 4" xfId="7551"/>
    <cellStyle name="20% - Accent6 7 6 4 2" xfId="14801"/>
    <cellStyle name="20% - Accent6 7 6 5" xfId="10222"/>
    <cellStyle name="20% - Accent6 7 7" xfId="2445"/>
    <cellStyle name="20% - Accent6 7 7 2" xfId="4439"/>
    <cellStyle name="20% - Accent6 7 7 2 2" xfId="11751"/>
    <cellStyle name="20% - Accent6 7 7 3" xfId="5954"/>
    <cellStyle name="20% - Accent6 7 7 3 2" xfId="13246"/>
    <cellStyle name="20% - Accent6 7 7 4" xfId="7550"/>
    <cellStyle name="20% - Accent6 7 7 4 2" xfId="14800"/>
    <cellStyle name="20% - Accent6 7 7 5" xfId="10150"/>
    <cellStyle name="20% - Accent6 7 8" xfId="2778"/>
    <cellStyle name="20% - Accent6 7 8 2" xfId="4440"/>
    <cellStyle name="20% - Accent6 7 8 2 2" xfId="11752"/>
    <cellStyle name="20% - Accent6 7 8 3" xfId="5953"/>
    <cellStyle name="20% - Accent6 7 8 3 2" xfId="13245"/>
    <cellStyle name="20% - Accent6 7 8 4" xfId="7549"/>
    <cellStyle name="20% - Accent6 7 8 4 2" xfId="14799"/>
    <cellStyle name="20% - Accent6 7 8 5" xfId="10459"/>
    <cellStyle name="20% - Accent6 7 9" xfId="3403"/>
    <cellStyle name="20% - Accent6 7 9 2" xfId="4441"/>
    <cellStyle name="20% - Accent6 7 9 2 2" xfId="11753"/>
    <cellStyle name="20% - Accent6 7 9 3" xfId="5952"/>
    <cellStyle name="20% - Accent6 7 9 3 2" xfId="13244"/>
    <cellStyle name="20% - Accent6 7 9 4" xfId="7548"/>
    <cellStyle name="20% - Accent6 7 9 4 2" xfId="14798"/>
    <cellStyle name="20% - Accent6 7 9 5" xfId="10788"/>
    <cellStyle name="20% - Accent6 8" xfId="514"/>
    <cellStyle name="20% - Accent6 8 10" xfId="7547"/>
    <cellStyle name="20% - Accent6 8 10 2" xfId="14797"/>
    <cellStyle name="20% - Accent6 8 11" xfId="9266"/>
    <cellStyle name="20% - Accent6 8 2" xfId="890"/>
    <cellStyle name="20% - Accent6 8 2 2" xfId="4443"/>
    <cellStyle name="20% - Accent6 8 2 2 2" xfId="11755"/>
    <cellStyle name="20% - Accent6 8 2 3" xfId="5950"/>
    <cellStyle name="20% - Accent6 8 2 3 2" xfId="13242"/>
    <cellStyle name="20% - Accent6 8 2 4" xfId="7546"/>
    <cellStyle name="20% - Accent6 8 2 4 2" xfId="14796"/>
    <cellStyle name="20% - Accent6 8 2 5" xfId="9526"/>
    <cellStyle name="20% - Accent6 8 3" xfId="1332"/>
    <cellStyle name="20% - Accent6 8 3 2" xfId="4444"/>
    <cellStyle name="20% - Accent6 8 3 2 2" xfId="11756"/>
    <cellStyle name="20% - Accent6 8 3 3" xfId="5949"/>
    <cellStyle name="20% - Accent6 8 3 3 2" xfId="13241"/>
    <cellStyle name="20% - Accent6 8 3 4" xfId="7545"/>
    <cellStyle name="20% - Accent6 8 3 4 2" xfId="14795"/>
    <cellStyle name="20% - Accent6 8 3 5" xfId="9722"/>
    <cellStyle name="20% - Accent6 8 4" xfId="2544"/>
    <cellStyle name="20% - Accent6 8 4 2" xfId="4445"/>
    <cellStyle name="20% - Accent6 8 4 2 2" xfId="11757"/>
    <cellStyle name="20% - Accent6 8 4 3" xfId="5948"/>
    <cellStyle name="20% - Accent6 8 4 3 2" xfId="13240"/>
    <cellStyle name="20% - Accent6 8 4 4" xfId="7544"/>
    <cellStyle name="20% - Accent6 8 4 4 2" xfId="14794"/>
    <cellStyle name="20% - Accent6 8 4 5" xfId="10239"/>
    <cellStyle name="20% - Accent6 8 5" xfId="2486"/>
    <cellStyle name="20% - Accent6 8 5 2" xfId="4446"/>
    <cellStyle name="20% - Accent6 8 5 2 2" xfId="11758"/>
    <cellStyle name="20% - Accent6 8 5 3" xfId="5947"/>
    <cellStyle name="20% - Accent6 8 5 3 2" xfId="13239"/>
    <cellStyle name="20% - Accent6 8 5 4" xfId="7543"/>
    <cellStyle name="20% - Accent6 8 5 4 2" xfId="14793"/>
    <cellStyle name="20% - Accent6 8 5 5" xfId="10184"/>
    <cellStyle name="20% - Accent6 8 6" xfId="2837"/>
    <cellStyle name="20% - Accent6 8 6 2" xfId="4447"/>
    <cellStyle name="20% - Accent6 8 6 2 2" xfId="11759"/>
    <cellStyle name="20% - Accent6 8 6 3" xfId="5946"/>
    <cellStyle name="20% - Accent6 8 6 3 2" xfId="13238"/>
    <cellStyle name="20% - Accent6 8 6 4" xfId="7542"/>
    <cellStyle name="20% - Accent6 8 6 4 2" xfId="14792"/>
    <cellStyle name="20% - Accent6 8 6 5" xfId="10514"/>
    <cellStyle name="20% - Accent6 8 7" xfId="3417"/>
    <cellStyle name="20% - Accent6 8 7 2" xfId="4448"/>
    <cellStyle name="20% - Accent6 8 7 2 2" xfId="11760"/>
    <cellStyle name="20% - Accent6 8 7 3" xfId="5945"/>
    <cellStyle name="20% - Accent6 8 7 3 2" xfId="13237"/>
    <cellStyle name="20% - Accent6 8 7 4" xfId="7541"/>
    <cellStyle name="20% - Accent6 8 7 4 2" xfId="14791"/>
    <cellStyle name="20% - Accent6 8 7 5" xfId="10799"/>
    <cellStyle name="20% - Accent6 8 8" xfId="4442"/>
    <cellStyle name="20% - Accent6 8 8 2" xfId="11754"/>
    <cellStyle name="20% - Accent6 8 9" xfId="5951"/>
    <cellStyle name="20% - Accent6 8 9 2" xfId="13243"/>
    <cellStyle name="20% - Accent6 9" xfId="550"/>
    <cellStyle name="20% - Accent6 9 10" xfId="7540"/>
    <cellStyle name="20% - Accent6 9 10 2" xfId="14790"/>
    <cellStyle name="20% - Accent6 9 11" xfId="9295"/>
    <cellStyle name="20% - Accent6 9 2" xfId="924"/>
    <cellStyle name="20% - Accent6 9 2 2" xfId="4450"/>
    <cellStyle name="20% - Accent6 9 2 2 2" xfId="11762"/>
    <cellStyle name="20% - Accent6 9 2 3" xfId="5943"/>
    <cellStyle name="20% - Accent6 9 2 3 2" xfId="13235"/>
    <cellStyle name="20% - Accent6 9 2 4" xfId="7539"/>
    <cellStyle name="20% - Accent6 9 2 4 2" xfId="14789"/>
    <cellStyle name="20% - Accent6 9 2 5" xfId="9557"/>
    <cellStyle name="20% - Accent6 9 3" xfId="1366"/>
    <cellStyle name="20% - Accent6 9 3 2" xfId="4451"/>
    <cellStyle name="20% - Accent6 9 3 2 2" xfId="11763"/>
    <cellStyle name="20% - Accent6 9 3 3" xfId="5942"/>
    <cellStyle name="20% - Accent6 9 3 3 2" xfId="13234"/>
    <cellStyle name="20% - Accent6 9 3 4" xfId="7538"/>
    <cellStyle name="20% - Accent6 9 3 4 2" xfId="14788"/>
    <cellStyle name="20% - Accent6 9 3 5" xfId="9751"/>
    <cellStyle name="20% - Accent6 9 4" xfId="2580"/>
    <cellStyle name="20% - Accent6 9 4 2" xfId="4452"/>
    <cellStyle name="20% - Accent6 9 4 2 2" xfId="11764"/>
    <cellStyle name="20% - Accent6 9 4 3" xfId="5941"/>
    <cellStyle name="20% - Accent6 9 4 3 2" xfId="13233"/>
    <cellStyle name="20% - Accent6 9 4 4" xfId="7537"/>
    <cellStyle name="20% - Accent6 9 4 4 2" xfId="14787"/>
    <cellStyle name="20% - Accent6 9 4 5" xfId="10275"/>
    <cellStyle name="20% - Accent6 9 5" xfId="2459"/>
    <cellStyle name="20% - Accent6 9 5 2" xfId="4453"/>
    <cellStyle name="20% - Accent6 9 5 2 2" xfId="11765"/>
    <cellStyle name="20% - Accent6 9 5 3" xfId="5940"/>
    <cellStyle name="20% - Accent6 9 5 3 2" xfId="13232"/>
    <cellStyle name="20% - Accent6 9 5 4" xfId="7536"/>
    <cellStyle name="20% - Accent6 9 5 4 2" xfId="14786"/>
    <cellStyle name="20% - Accent6 9 5 5" xfId="10158"/>
    <cellStyle name="20% - Accent6 9 6" xfId="2646"/>
    <cellStyle name="20% - Accent6 9 6 2" xfId="4454"/>
    <cellStyle name="20% - Accent6 9 6 2 2" xfId="11766"/>
    <cellStyle name="20% - Accent6 9 6 3" xfId="5939"/>
    <cellStyle name="20% - Accent6 9 6 3 2" xfId="13231"/>
    <cellStyle name="20% - Accent6 9 6 4" xfId="7535"/>
    <cellStyle name="20% - Accent6 9 6 4 2" xfId="14785"/>
    <cellStyle name="20% - Accent6 9 6 5" xfId="10339"/>
    <cellStyle name="20% - Accent6 9 7" xfId="3448"/>
    <cellStyle name="20% - Accent6 9 7 2" xfId="4455"/>
    <cellStyle name="20% - Accent6 9 7 2 2" xfId="11767"/>
    <cellStyle name="20% - Accent6 9 7 3" xfId="5938"/>
    <cellStyle name="20% - Accent6 9 7 3 2" xfId="13230"/>
    <cellStyle name="20% - Accent6 9 7 4" xfId="7534"/>
    <cellStyle name="20% - Accent6 9 7 4 2" xfId="14784"/>
    <cellStyle name="20% - Accent6 9 7 5" xfId="10828"/>
    <cellStyle name="20% - Accent6 9 8" xfId="4449"/>
    <cellStyle name="20% - Accent6 9 8 2" xfId="11761"/>
    <cellStyle name="20% - Accent6 9 9" xfId="5944"/>
    <cellStyle name="20% - Accent6 9 9 2" xfId="13236"/>
    <cellStyle name="40% - Accent1" xfId="11" builtinId="31" customBuiltin="1"/>
    <cellStyle name="40% - Accent1 10" xfId="652"/>
    <cellStyle name="40% - Accent1 10 10" xfId="7532"/>
    <cellStyle name="40% - Accent1 10 10 2" xfId="14782"/>
    <cellStyle name="40% - Accent1 10 11" xfId="9392"/>
    <cellStyle name="40% - Accent1 10 2" xfId="1022"/>
    <cellStyle name="40% - Accent1 10 2 2" xfId="4458"/>
    <cellStyle name="40% - Accent1 10 2 2 2" xfId="11770"/>
    <cellStyle name="40% - Accent1 10 2 3" xfId="5935"/>
    <cellStyle name="40% - Accent1 10 2 3 2" xfId="13227"/>
    <cellStyle name="40% - Accent1 10 2 4" xfId="7531"/>
    <cellStyle name="40% - Accent1 10 2 4 2" xfId="14781"/>
    <cellStyle name="40% - Accent1 10 2 5" xfId="9651"/>
    <cellStyle name="40% - Accent1 10 3" xfId="1470"/>
    <cellStyle name="40% - Accent1 10 3 2" xfId="4459"/>
    <cellStyle name="40% - Accent1 10 3 2 2" xfId="11771"/>
    <cellStyle name="40% - Accent1 10 3 3" xfId="5934"/>
    <cellStyle name="40% - Accent1 10 3 3 2" xfId="13226"/>
    <cellStyle name="40% - Accent1 10 3 4" xfId="7530"/>
    <cellStyle name="40% - Accent1 10 3 4 2" xfId="14780"/>
    <cellStyle name="40% - Accent1 10 3 5" xfId="9852"/>
    <cellStyle name="40% - Accent1 10 4" xfId="2686"/>
    <cellStyle name="40% - Accent1 10 4 2" xfId="4460"/>
    <cellStyle name="40% - Accent1 10 4 2 2" xfId="11772"/>
    <cellStyle name="40% - Accent1 10 4 3" xfId="5933"/>
    <cellStyle name="40% - Accent1 10 4 3 2" xfId="13225"/>
    <cellStyle name="40% - Accent1 10 4 4" xfId="7529"/>
    <cellStyle name="40% - Accent1 10 4 4 2" xfId="14779"/>
    <cellStyle name="40% - Accent1 10 4 5" xfId="10379"/>
    <cellStyle name="40% - Accent1 10 5" xfId="2909"/>
    <cellStyle name="40% - Accent1 10 5 2" xfId="4461"/>
    <cellStyle name="40% - Accent1 10 5 2 2" xfId="11773"/>
    <cellStyle name="40% - Accent1 10 5 3" xfId="5932"/>
    <cellStyle name="40% - Accent1 10 5 3 2" xfId="13224"/>
    <cellStyle name="40% - Accent1 10 5 4" xfId="7528"/>
    <cellStyle name="40% - Accent1 10 5 4 2" xfId="14778"/>
    <cellStyle name="40% - Accent1 10 5 5" xfId="10577"/>
    <cellStyle name="40% - Accent1 10 6" xfId="3023"/>
    <cellStyle name="40% - Accent1 10 6 2" xfId="4462"/>
    <cellStyle name="40% - Accent1 10 6 2 2" xfId="11774"/>
    <cellStyle name="40% - Accent1 10 6 3" xfId="5931"/>
    <cellStyle name="40% - Accent1 10 6 3 2" xfId="13223"/>
    <cellStyle name="40% - Accent1 10 6 4" xfId="7527"/>
    <cellStyle name="40% - Accent1 10 6 4 2" xfId="14777"/>
    <cellStyle name="40% - Accent1 10 6 5" xfId="10669"/>
    <cellStyle name="40% - Accent1 10 7" xfId="3553"/>
    <cellStyle name="40% - Accent1 10 7 2" xfId="4463"/>
    <cellStyle name="40% - Accent1 10 7 2 2" xfId="11775"/>
    <cellStyle name="40% - Accent1 10 7 3" xfId="5930"/>
    <cellStyle name="40% - Accent1 10 7 3 2" xfId="13222"/>
    <cellStyle name="40% - Accent1 10 7 4" xfId="7526"/>
    <cellStyle name="40% - Accent1 10 7 4 2" xfId="14776"/>
    <cellStyle name="40% - Accent1 10 7 5" xfId="10929"/>
    <cellStyle name="40% - Accent1 10 8" xfId="4457"/>
    <cellStyle name="40% - Accent1 10 8 2" xfId="11769"/>
    <cellStyle name="40% - Accent1 10 9" xfId="5936"/>
    <cellStyle name="40% - Accent1 10 9 2" xfId="13228"/>
    <cellStyle name="40% - Accent1 11" xfId="654"/>
    <cellStyle name="40% - Accent1 11 10" xfId="7525"/>
    <cellStyle name="40% - Accent1 11 10 2" xfId="14775"/>
    <cellStyle name="40% - Accent1 11 11" xfId="9394"/>
    <cellStyle name="40% - Accent1 11 2" xfId="1024"/>
    <cellStyle name="40% - Accent1 11 2 2" xfId="4465"/>
    <cellStyle name="40% - Accent1 11 2 2 2" xfId="11777"/>
    <cellStyle name="40% - Accent1 11 2 3" xfId="5928"/>
    <cellStyle name="40% - Accent1 11 2 3 2" xfId="13220"/>
    <cellStyle name="40% - Accent1 11 2 4" xfId="7524"/>
    <cellStyle name="40% - Accent1 11 2 4 2" xfId="14774"/>
    <cellStyle name="40% - Accent1 11 2 5" xfId="9653"/>
    <cellStyle name="40% - Accent1 11 3" xfId="1472"/>
    <cellStyle name="40% - Accent1 11 3 2" xfId="4466"/>
    <cellStyle name="40% - Accent1 11 3 2 2" xfId="11778"/>
    <cellStyle name="40% - Accent1 11 3 3" xfId="5927"/>
    <cellStyle name="40% - Accent1 11 3 3 2" xfId="13219"/>
    <cellStyle name="40% - Accent1 11 3 4" xfId="7523"/>
    <cellStyle name="40% - Accent1 11 3 4 2" xfId="14773"/>
    <cellStyle name="40% - Accent1 11 3 5" xfId="9854"/>
    <cellStyle name="40% - Accent1 11 4" xfId="2688"/>
    <cellStyle name="40% - Accent1 11 4 2" xfId="4467"/>
    <cellStyle name="40% - Accent1 11 4 2 2" xfId="11779"/>
    <cellStyle name="40% - Accent1 11 4 3" xfId="5926"/>
    <cellStyle name="40% - Accent1 11 4 3 2" xfId="13218"/>
    <cellStyle name="40% - Accent1 11 4 4" xfId="7522"/>
    <cellStyle name="40% - Accent1 11 4 4 2" xfId="14772"/>
    <cellStyle name="40% - Accent1 11 4 5" xfId="10381"/>
    <cellStyle name="40% - Accent1 11 5" xfId="2911"/>
    <cellStyle name="40% - Accent1 11 5 2" xfId="4468"/>
    <cellStyle name="40% - Accent1 11 5 2 2" xfId="11780"/>
    <cellStyle name="40% - Accent1 11 5 3" xfId="5925"/>
    <cellStyle name="40% - Accent1 11 5 3 2" xfId="13217"/>
    <cellStyle name="40% - Accent1 11 5 4" xfId="7521"/>
    <cellStyle name="40% - Accent1 11 5 4 2" xfId="14771"/>
    <cellStyle name="40% - Accent1 11 5 5" xfId="10579"/>
    <cellStyle name="40% - Accent1 11 6" xfId="3025"/>
    <cellStyle name="40% - Accent1 11 6 2" xfId="4469"/>
    <cellStyle name="40% - Accent1 11 6 2 2" xfId="11781"/>
    <cellStyle name="40% - Accent1 11 6 3" xfId="5924"/>
    <cellStyle name="40% - Accent1 11 6 3 2" xfId="13216"/>
    <cellStyle name="40% - Accent1 11 6 4" xfId="7520"/>
    <cellStyle name="40% - Accent1 11 6 4 2" xfId="14770"/>
    <cellStyle name="40% - Accent1 11 6 5" xfId="10671"/>
    <cellStyle name="40% - Accent1 11 7" xfId="3555"/>
    <cellStyle name="40% - Accent1 11 7 2" xfId="4470"/>
    <cellStyle name="40% - Accent1 11 7 2 2" xfId="11782"/>
    <cellStyle name="40% - Accent1 11 7 3" xfId="5923"/>
    <cellStyle name="40% - Accent1 11 7 3 2" xfId="13215"/>
    <cellStyle name="40% - Accent1 11 7 4" xfId="7519"/>
    <cellStyle name="40% - Accent1 11 7 4 2" xfId="14769"/>
    <cellStyle name="40% - Accent1 11 7 5" xfId="10931"/>
    <cellStyle name="40% - Accent1 11 8" xfId="4464"/>
    <cellStyle name="40% - Accent1 11 8 2" xfId="11776"/>
    <cellStyle name="40% - Accent1 11 9" xfId="5929"/>
    <cellStyle name="40% - Accent1 11 9 2" xfId="13221"/>
    <cellStyle name="40% - Accent1 12" xfId="669"/>
    <cellStyle name="40% - Accent1 12 10" xfId="7518"/>
    <cellStyle name="40% - Accent1 12 10 2" xfId="14768"/>
    <cellStyle name="40% - Accent1 12 11" xfId="9409"/>
    <cellStyle name="40% - Accent1 12 2" xfId="1039"/>
    <cellStyle name="40% - Accent1 12 2 2" xfId="4472"/>
    <cellStyle name="40% - Accent1 12 2 2 2" xfId="11784"/>
    <cellStyle name="40% - Accent1 12 2 3" xfId="5921"/>
    <cellStyle name="40% - Accent1 12 2 3 2" xfId="13213"/>
    <cellStyle name="40% - Accent1 12 2 4" xfId="7517"/>
    <cellStyle name="40% - Accent1 12 2 4 2" xfId="14767"/>
    <cellStyle name="40% - Accent1 12 2 5" xfId="9668"/>
    <cellStyle name="40% - Accent1 12 3" xfId="1487"/>
    <cellStyle name="40% - Accent1 12 3 2" xfId="4473"/>
    <cellStyle name="40% - Accent1 12 3 2 2" xfId="11785"/>
    <cellStyle name="40% - Accent1 12 3 3" xfId="5920"/>
    <cellStyle name="40% - Accent1 12 3 3 2" xfId="13212"/>
    <cellStyle name="40% - Accent1 12 3 4" xfId="7516"/>
    <cellStyle name="40% - Accent1 12 3 4 2" xfId="14766"/>
    <cellStyle name="40% - Accent1 12 3 5" xfId="9869"/>
    <cellStyle name="40% - Accent1 12 4" xfId="2703"/>
    <cellStyle name="40% - Accent1 12 4 2" xfId="4474"/>
    <cellStyle name="40% - Accent1 12 4 2 2" xfId="11786"/>
    <cellStyle name="40% - Accent1 12 4 3" xfId="5919"/>
    <cellStyle name="40% - Accent1 12 4 3 2" xfId="13211"/>
    <cellStyle name="40% - Accent1 12 4 4" xfId="7515"/>
    <cellStyle name="40% - Accent1 12 4 4 2" xfId="14765"/>
    <cellStyle name="40% - Accent1 12 4 5" xfId="10396"/>
    <cellStyle name="40% - Accent1 12 5" xfId="2926"/>
    <cellStyle name="40% - Accent1 12 5 2" xfId="4475"/>
    <cellStyle name="40% - Accent1 12 5 2 2" xfId="11787"/>
    <cellStyle name="40% - Accent1 12 5 3" xfId="5918"/>
    <cellStyle name="40% - Accent1 12 5 3 2" xfId="13210"/>
    <cellStyle name="40% - Accent1 12 5 4" xfId="7514"/>
    <cellStyle name="40% - Accent1 12 5 4 2" xfId="14764"/>
    <cellStyle name="40% - Accent1 12 5 5" xfId="10594"/>
    <cellStyle name="40% - Accent1 12 6" xfId="3040"/>
    <cellStyle name="40% - Accent1 12 6 2" xfId="4476"/>
    <cellStyle name="40% - Accent1 12 6 2 2" xfId="11788"/>
    <cellStyle name="40% - Accent1 12 6 3" xfId="5917"/>
    <cellStyle name="40% - Accent1 12 6 3 2" xfId="13209"/>
    <cellStyle name="40% - Accent1 12 6 4" xfId="7513"/>
    <cellStyle name="40% - Accent1 12 6 4 2" xfId="14763"/>
    <cellStyle name="40% - Accent1 12 6 5" xfId="10686"/>
    <cellStyle name="40% - Accent1 12 7" xfId="3570"/>
    <cellStyle name="40% - Accent1 12 7 2" xfId="4477"/>
    <cellStyle name="40% - Accent1 12 7 2 2" xfId="11789"/>
    <cellStyle name="40% - Accent1 12 7 3" xfId="5916"/>
    <cellStyle name="40% - Accent1 12 7 3 2" xfId="13208"/>
    <cellStyle name="40% - Accent1 12 7 4" xfId="7512"/>
    <cellStyle name="40% - Accent1 12 7 4 2" xfId="14762"/>
    <cellStyle name="40% - Accent1 12 7 5" xfId="10946"/>
    <cellStyle name="40% - Accent1 12 8" xfId="4471"/>
    <cellStyle name="40% - Accent1 12 8 2" xfId="11783"/>
    <cellStyle name="40% - Accent1 12 9" xfId="5922"/>
    <cellStyle name="40% - Accent1 12 9 2" xfId="13214"/>
    <cellStyle name="40% - Accent1 13" xfId="692"/>
    <cellStyle name="40% - Accent1 13 2" xfId="4478"/>
    <cellStyle name="40% - Accent1 13 2 2" xfId="11790"/>
    <cellStyle name="40% - Accent1 13 3" xfId="5915"/>
    <cellStyle name="40% - Accent1 13 3 2" xfId="13207"/>
    <cellStyle name="40% - Accent1 13 4" xfId="7511"/>
    <cellStyle name="40% - Accent1 13 4 2" xfId="14761"/>
    <cellStyle name="40% - Accent1 13 5" xfId="9429"/>
    <cellStyle name="40% - Accent1 14" xfId="855"/>
    <cellStyle name="40% - Accent1 14 2" xfId="4479"/>
    <cellStyle name="40% - Accent1 14 2 2" xfId="11791"/>
    <cellStyle name="40% - Accent1 14 3" xfId="5914"/>
    <cellStyle name="40% - Accent1 14 3 2" xfId="13206"/>
    <cellStyle name="40% - Accent1 14 4" xfId="7510"/>
    <cellStyle name="40% - Accent1 14 4 2" xfId="14760"/>
    <cellStyle name="40% - Accent1 14 5" xfId="9497"/>
    <cellStyle name="40% - Accent1 15" xfId="917"/>
    <cellStyle name="40% - Accent1 16" xfId="1525"/>
    <cellStyle name="40% - Accent1 17" xfId="1545"/>
    <cellStyle name="40% - Accent1 18" xfId="795"/>
    <cellStyle name="40% - Accent1 19" xfId="1590"/>
    <cellStyle name="40% - Accent1 2" xfId="316"/>
    <cellStyle name="40% - Accent1 2 2" xfId="1726"/>
    <cellStyle name="40% - Accent1 2 3" xfId="1727"/>
    <cellStyle name="40% - Accent1 20" xfId="1631"/>
    <cellStyle name="40% - Accent1 21" xfId="1725"/>
    <cellStyle name="40% - Accent1 21 2" xfId="4489"/>
    <cellStyle name="40% - Accent1 21 2 2" xfId="11801"/>
    <cellStyle name="40% - Accent1 21 3" xfId="5904"/>
    <cellStyle name="40% - Accent1 21 3 2" xfId="13196"/>
    <cellStyle name="40% - Accent1 21 4" xfId="7509"/>
    <cellStyle name="40% - Accent1 21 4 2" xfId="14759"/>
    <cellStyle name="40% - Accent1 21 5" xfId="9899"/>
    <cellStyle name="40% - Accent1 22" xfId="1888"/>
    <cellStyle name="40% - Accent1 22 2" xfId="4490"/>
    <cellStyle name="40% - Accent1 22 2 2" xfId="11802"/>
    <cellStyle name="40% - Accent1 22 3" xfId="5903"/>
    <cellStyle name="40% - Accent1 22 3 2" xfId="13195"/>
    <cellStyle name="40% - Accent1 22 4" xfId="7508"/>
    <cellStyle name="40% - Accent1 22 4 2" xfId="14758"/>
    <cellStyle name="40% - Accent1 22 5" xfId="9924"/>
    <cellStyle name="40% - Accent1 23" xfId="2128"/>
    <cellStyle name="40% - Accent1 23 2" xfId="4491"/>
    <cellStyle name="40% - Accent1 23 2 2" xfId="11803"/>
    <cellStyle name="40% - Accent1 23 3" xfId="5902"/>
    <cellStyle name="40% - Accent1 23 3 2" xfId="13194"/>
    <cellStyle name="40% - Accent1 23 4" xfId="7507"/>
    <cellStyle name="40% - Accent1 23 4 2" xfId="14757"/>
    <cellStyle name="40% - Accent1 23 5" xfId="9959"/>
    <cellStyle name="40% - Accent1 24" xfId="2196"/>
    <cellStyle name="40% - Accent1 24 2" xfId="4492"/>
    <cellStyle name="40% - Accent1 24 2 2" xfId="11804"/>
    <cellStyle name="40% - Accent1 24 3" xfId="5901"/>
    <cellStyle name="40% - Accent1 24 3 2" xfId="13193"/>
    <cellStyle name="40% - Accent1 24 4" xfId="7506"/>
    <cellStyle name="40% - Accent1 24 4 2" xfId="14756"/>
    <cellStyle name="40% - Accent1 24 5" xfId="9979"/>
    <cellStyle name="40% - Accent1 25" xfId="2298"/>
    <cellStyle name="40% - Accent1 25 2" xfId="4493"/>
    <cellStyle name="40% - Accent1 25 2 2" xfId="11805"/>
    <cellStyle name="40% - Accent1 25 3" xfId="5900"/>
    <cellStyle name="40% - Accent1 25 3 2" xfId="13192"/>
    <cellStyle name="40% - Accent1 25 4" xfId="7505"/>
    <cellStyle name="40% - Accent1 25 4 2" xfId="14755"/>
    <cellStyle name="40% - Accent1 25 5" xfId="10018"/>
    <cellStyle name="40% - Accent1 26" xfId="2571"/>
    <cellStyle name="40% - Accent1 26 2" xfId="4494"/>
    <cellStyle name="40% - Accent1 26 2 2" xfId="11806"/>
    <cellStyle name="40% - Accent1 26 3" xfId="5899"/>
    <cellStyle name="40% - Accent1 26 3 2" xfId="13191"/>
    <cellStyle name="40% - Accent1 26 4" xfId="7504"/>
    <cellStyle name="40% - Accent1 26 4 2" xfId="14754"/>
    <cellStyle name="40% - Accent1 26 5" xfId="10266"/>
    <cellStyle name="40% - Accent1 27" xfId="2292"/>
    <cellStyle name="40% - Accent1 27 2" xfId="4495"/>
    <cellStyle name="40% - Accent1 27 2 2" xfId="11807"/>
    <cellStyle name="40% - Accent1 27 3" xfId="5898"/>
    <cellStyle name="40% - Accent1 27 3 2" xfId="13190"/>
    <cellStyle name="40% - Accent1 27 4" xfId="7503"/>
    <cellStyle name="40% - Accent1 27 4 2" xfId="14753"/>
    <cellStyle name="40% - Accent1 27 5" xfId="10012"/>
    <cellStyle name="40% - Accent1 28" xfId="3314"/>
    <cellStyle name="40% - Accent1 28 2" xfId="4496"/>
    <cellStyle name="40% - Accent1 28 2 2" xfId="11808"/>
    <cellStyle name="40% - Accent1 28 3" xfId="5897"/>
    <cellStyle name="40% - Accent1 28 3 2" xfId="13189"/>
    <cellStyle name="40% - Accent1 28 4" xfId="7502"/>
    <cellStyle name="40% - Accent1 28 4 2" xfId="14752"/>
    <cellStyle name="40% - Accent1 28 5" xfId="10732"/>
    <cellStyle name="40% - Accent1 29" xfId="4456"/>
    <cellStyle name="40% - Accent1 29 2" xfId="11768"/>
    <cellStyle name="40% - Accent1 3" xfId="317"/>
    <cellStyle name="40% - Accent1 3 2" xfId="1728"/>
    <cellStyle name="40% - Accent1 3 3" xfId="1729"/>
    <cellStyle name="40% - Accent1 30" xfId="5937"/>
    <cellStyle name="40% - Accent1 30 2" xfId="13229"/>
    <cellStyle name="40% - Accent1 31" xfId="7533"/>
    <cellStyle name="40% - Accent1 31 2" xfId="14783"/>
    <cellStyle name="40% - Accent1 32" xfId="9163"/>
    <cellStyle name="40% - Accent1 4" xfId="407"/>
    <cellStyle name="40% - Accent1 4 10" xfId="2425"/>
    <cellStyle name="40% - Accent1 4 10 2" xfId="4501"/>
    <cellStyle name="40% - Accent1 4 10 2 2" xfId="11813"/>
    <cellStyle name="40% - Accent1 4 10 3" xfId="5893"/>
    <cellStyle name="40% - Accent1 4 10 3 2" xfId="13185"/>
    <cellStyle name="40% - Accent1 4 10 4" xfId="7500"/>
    <cellStyle name="40% - Accent1 4 10 4 2" xfId="14750"/>
    <cellStyle name="40% - Accent1 4 10 5" xfId="10133"/>
    <cellStyle name="40% - Accent1 4 11" xfId="2412"/>
    <cellStyle name="40% - Accent1 4 11 2" xfId="4502"/>
    <cellStyle name="40% - Accent1 4 11 2 2" xfId="11814"/>
    <cellStyle name="40% - Accent1 4 11 3" xfId="5892"/>
    <cellStyle name="40% - Accent1 4 11 3 2" xfId="13184"/>
    <cellStyle name="40% - Accent1 4 11 4" xfId="7499"/>
    <cellStyle name="40% - Accent1 4 11 4 2" xfId="14749"/>
    <cellStyle name="40% - Accent1 4 11 5" xfId="10122"/>
    <cellStyle name="40% - Accent1 4 12" xfId="2831"/>
    <cellStyle name="40% - Accent1 4 12 2" xfId="4503"/>
    <cellStyle name="40% - Accent1 4 12 2 2" xfId="11815"/>
    <cellStyle name="40% - Accent1 4 12 3" xfId="5891"/>
    <cellStyle name="40% - Accent1 4 12 3 2" xfId="13183"/>
    <cellStyle name="40% - Accent1 4 12 4" xfId="7498"/>
    <cellStyle name="40% - Accent1 4 12 4 2" xfId="14748"/>
    <cellStyle name="40% - Accent1 4 12 5" xfId="10508"/>
    <cellStyle name="40% - Accent1 4 13" xfId="3358"/>
    <cellStyle name="40% - Accent1 4 13 2" xfId="4504"/>
    <cellStyle name="40% - Accent1 4 13 2 2" xfId="11816"/>
    <cellStyle name="40% - Accent1 4 13 3" xfId="5890"/>
    <cellStyle name="40% - Accent1 4 13 3 2" xfId="13182"/>
    <cellStyle name="40% - Accent1 4 13 4" xfId="7497"/>
    <cellStyle name="40% - Accent1 4 13 4 2" xfId="14747"/>
    <cellStyle name="40% - Accent1 4 13 5" xfId="10752"/>
    <cellStyle name="40% - Accent1 4 14" xfId="4500"/>
    <cellStyle name="40% - Accent1 4 14 2" xfId="11812"/>
    <cellStyle name="40% - Accent1 4 15" xfId="5894"/>
    <cellStyle name="40% - Accent1 4 15 2" xfId="13186"/>
    <cellStyle name="40% - Accent1 4 16" xfId="7501"/>
    <cellStyle name="40% - Accent1 4 16 2" xfId="14751"/>
    <cellStyle name="40% - Accent1 4 17" xfId="9220"/>
    <cellStyle name="40% - Accent1 4 2" xfId="562"/>
    <cellStyle name="40% - Accent1 4 2 10" xfId="2529"/>
    <cellStyle name="40% - Accent1 4 2 10 2" xfId="4506"/>
    <cellStyle name="40% - Accent1 4 2 10 2 2" xfId="11818"/>
    <cellStyle name="40% - Accent1 4 2 10 3" xfId="5888"/>
    <cellStyle name="40% - Accent1 4 2 10 3 2" xfId="13180"/>
    <cellStyle name="40% - Accent1 4 2 10 4" xfId="7495"/>
    <cellStyle name="40% - Accent1 4 2 10 4 2" xfId="14745"/>
    <cellStyle name="40% - Accent1 4 2 10 5" xfId="10224"/>
    <cellStyle name="40% - Accent1 4 2 11" xfId="3460"/>
    <cellStyle name="40% - Accent1 4 2 11 2" xfId="4507"/>
    <cellStyle name="40% - Accent1 4 2 11 2 2" xfId="11819"/>
    <cellStyle name="40% - Accent1 4 2 11 3" xfId="5887"/>
    <cellStyle name="40% - Accent1 4 2 11 3 2" xfId="13179"/>
    <cellStyle name="40% - Accent1 4 2 11 4" xfId="7494"/>
    <cellStyle name="40% - Accent1 4 2 11 4 2" xfId="14744"/>
    <cellStyle name="40% - Accent1 4 2 11 5" xfId="10838"/>
    <cellStyle name="40% - Accent1 4 2 12" xfId="4505"/>
    <cellStyle name="40% - Accent1 4 2 12 2" xfId="11817"/>
    <cellStyle name="40% - Accent1 4 2 13" xfId="5889"/>
    <cellStyle name="40% - Accent1 4 2 13 2" xfId="13181"/>
    <cellStyle name="40% - Accent1 4 2 14" xfId="7496"/>
    <cellStyle name="40% - Accent1 4 2 14 2" xfId="14746"/>
    <cellStyle name="40% - Accent1 4 2 15" xfId="9305"/>
    <cellStyle name="40% - Accent1 4 2 2" xfId="935"/>
    <cellStyle name="40% - Accent1 4 2 2 2" xfId="4508"/>
    <cellStyle name="40% - Accent1 4 2 2 2 2" xfId="11820"/>
    <cellStyle name="40% - Accent1 4 2 2 3" xfId="5886"/>
    <cellStyle name="40% - Accent1 4 2 2 3 2" xfId="13178"/>
    <cellStyle name="40% - Accent1 4 2 2 4" xfId="7493"/>
    <cellStyle name="40% - Accent1 4 2 2 4 2" xfId="14743"/>
    <cellStyle name="40% - Accent1 4 2 2 5" xfId="9567"/>
    <cellStyle name="40% - Accent1 4 2 3" xfId="1378"/>
    <cellStyle name="40% - Accent1 4 2 3 2" xfId="4509"/>
    <cellStyle name="40% - Accent1 4 2 3 2 2" xfId="11821"/>
    <cellStyle name="40% - Accent1 4 2 3 3" xfId="5885"/>
    <cellStyle name="40% - Accent1 4 2 3 3 2" xfId="13177"/>
    <cellStyle name="40% - Accent1 4 2 3 4" xfId="7492"/>
    <cellStyle name="40% - Accent1 4 2 3 4 2" xfId="14742"/>
    <cellStyle name="40% - Accent1 4 2 3 5" xfId="9761"/>
    <cellStyle name="40% - Accent1 4 2 4" xfId="1731"/>
    <cellStyle name="40% - Accent1 4 2 4 2" xfId="4510"/>
    <cellStyle name="40% - Accent1 4 2 4 2 2" xfId="11822"/>
    <cellStyle name="40% - Accent1 4 2 4 3" xfId="5884"/>
    <cellStyle name="40% - Accent1 4 2 4 3 2" xfId="13176"/>
    <cellStyle name="40% - Accent1 4 2 4 4" xfId="7491"/>
    <cellStyle name="40% - Accent1 4 2 4 4 2" xfId="14741"/>
    <cellStyle name="40% - Accent1 4 2 4 5" xfId="9900"/>
    <cellStyle name="40% - Accent1 4 2 5" xfId="1874"/>
    <cellStyle name="40% - Accent1 4 2 5 2" xfId="4511"/>
    <cellStyle name="40% - Accent1 4 2 5 2 2" xfId="11823"/>
    <cellStyle name="40% - Accent1 4 2 5 3" xfId="5883"/>
    <cellStyle name="40% - Accent1 4 2 5 3 2" xfId="13175"/>
    <cellStyle name="40% - Accent1 4 2 5 4" xfId="7490"/>
    <cellStyle name="40% - Accent1 4 2 5 4 2" xfId="14740"/>
    <cellStyle name="40% - Accent1 4 2 5 5" xfId="9923"/>
    <cellStyle name="40% - Accent1 4 2 6" xfId="2126"/>
    <cellStyle name="40% - Accent1 4 2 6 2" xfId="4512"/>
    <cellStyle name="40% - Accent1 4 2 6 2 2" xfId="11824"/>
    <cellStyle name="40% - Accent1 4 2 6 3" xfId="5882"/>
    <cellStyle name="40% - Accent1 4 2 6 3 2" xfId="13174"/>
    <cellStyle name="40% - Accent1 4 2 6 4" xfId="7489"/>
    <cellStyle name="40% - Accent1 4 2 6 4 2" xfId="14739"/>
    <cellStyle name="40% - Accent1 4 2 6 5" xfId="9958"/>
    <cellStyle name="40% - Accent1 4 2 7" xfId="2194"/>
    <cellStyle name="40% - Accent1 4 2 7 2" xfId="4513"/>
    <cellStyle name="40% - Accent1 4 2 7 2 2" xfId="11825"/>
    <cellStyle name="40% - Accent1 4 2 7 3" xfId="5881"/>
    <cellStyle name="40% - Accent1 4 2 7 3 2" xfId="13173"/>
    <cellStyle name="40% - Accent1 4 2 7 4" xfId="7488"/>
    <cellStyle name="40% - Accent1 4 2 7 4 2" xfId="14738"/>
    <cellStyle name="40% - Accent1 4 2 7 5" xfId="9978"/>
    <cellStyle name="40% - Accent1 4 2 8" xfId="2592"/>
    <cellStyle name="40% - Accent1 4 2 8 2" xfId="4514"/>
    <cellStyle name="40% - Accent1 4 2 8 2 2" xfId="11826"/>
    <cellStyle name="40% - Accent1 4 2 8 3" xfId="5880"/>
    <cellStyle name="40% - Accent1 4 2 8 3 2" xfId="13172"/>
    <cellStyle name="40% - Accent1 4 2 8 4" xfId="7487"/>
    <cellStyle name="40% - Accent1 4 2 8 4 2" xfId="14737"/>
    <cellStyle name="40% - Accent1 4 2 8 5" xfId="10286"/>
    <cellStyle name="40% - Accent1 4 2 9" xfId="2460"/>
    <cellStyle name="40% - Accent1 4 2 9 2" xfId="4515"/>
    <cellStyle name="40% - Accent1 4 2 9 2 2" xfId="11827"/>
    <cellStyle name="40% - Accent1 4 2 9 3" xfId="5879"/>
    <cellStyle name="40% - Accent1 4 2 9 3 2" xfId="13171"/>
    <cellStyle name="40% - Accent1 4 2 9 4" xfId="7486"/>
    <cellStyle name="40% - Accent1 4 2 9 4 2" xfId="14736"/>
    <cellStyle name="40% - Accent1 4 2 9 5" xfId="10159"/>
    <cellStyle name="40% - Accent1 4 3" xfId="537"/>
    <cellStyle name="40% - Accent1 4 3 10" xfId="2290"/>
    <cellStyle name="40% - Accent1 4 3 10 2" xfId="4517"/>
    <cellStyle name="40% - Accent1 4 3 10 2 2" xfId="11829"/>
    <cellStyle name="40% - Accent1 4 3 10 3" xfId="5877"/>
    <cellStyle name="40% - Accent1 4 3 10 3 2" xfId="13169"/>
    <cellStyle name="40% - Accent1 4 3 10 4" xfId="7480"/>
    <cellStyle name="40% - Accent1 4 3 10 4 2" xfId="14734"/>
    <cellStyle name="40% - Accent1 4 3 10 5" xfId="10010"/>
    <cellStyle name="40% - Accent1 4 3 11" xfId="3439"/>
    <cellStyle name="40% - Accent1 4 3 11 2" xfId="4518"/>
    <cellStyle name="40% - Accent1 4 3 11 2 2" xfId="11830"/>
    <cellStyle name="40% - Accent1 4 3 11 3" xfId="5876"/>
    <cellStyle name="40% - Accent1 4 3 11 3 2" xfId="13168"/>
    <cellStyle name="40% - Accent1 4 3 11 4" xfId="7479"/>
    <cellStyle name="40% - Accent1 4 3 11 4 2" xfId="14733"/>
    <cellStyle name="40% - Accent1 4 3 11 5" xfId="10820"/>
    <cellStyle name="40% - Accent1 4 3 12" xfId="4516"/>
    <cellStyle name="40% - Accent1 4 3 12 2" xfId="11828"/>
    <cellStyle name="40% - Accent1 4 3 13" xfId="5878"/>
    <cellStyle name="40% - Accent1 4 3 13 2" xfId="13170"/>
    <cellStyle name="40% - Accent1 4 3 14" xfId="7481"/>
    <cellStyle name="40% - Accent1 4 3 14 2" xfId="14735"/>
    <cellStyle name="40% - Accent1 4 3 15" xfId="9287"/>
    <cellStyle name="40% - Accent1 4 3 2" xfId="913"/>
    <cellStyle name="40% - Accent1 4 3 2 2" xfId="4519"/>
    <cellStyle name="40% - Accent1 4 3 2 2 2" xfId="11831"/>
    <cellStyle name="40% - Accent1 4 3 2 3" xfId="5875"/>
    <cellStyle name="40% - Accent1 4 3 2 3 2" xfId="13167"/>
    <cellStyle name="40% - Accent1 4 3 2 4" xfId="7478"/>
    <cellStyle name="40% - Accent1 4 3 2 4 2" xfId="14732"/>
    <cellStyle name="40% - Accent1 4 3 2 5" xfId="9548"/>
    <cellStyle name="40% - Accent1 4 3 3" xfId="1354"/>
    <cellStyle name="40% - Accent1 4 3 3 2" xfId="4520"/>
    <cellStyle name="40% - Accent1 4 3 3 2 2" xfId="11832"/>
    <cellStyle name="40% - Accent1 4 3 3 3" xfId="5870"/>
    <cellStyle name="40% - Accent1 4 3 3 3 2" xfId="13166"/>
    <cellStyle name="40% - Accent1 4 3 3 4" xfId="7477"/>
    <cellStyle name="40% - Accent1 4 3 3 4 2" xfId="14731"/>
    <cellStyle name="40% - Accent1 4 3 3 5" xfId="9743"/>
    <cellStyle name="40% - Accent1 4 3 4" xfId="1732"/>
    <cellStyle name="40% - Accent1 4 3 5" xfId="1871"/>
    <cellStyle name="40% - Accent1 4 3 6" xfId="2124"/>
    <cellStyle name="40% - Accent1 4 3 7" xfId="2192"/>
    <cellStyle name="40% - Accent1 4 3 8" xfId="2567"/>
    <cellStyle name="40% - Accent1 4 3 8 2" xfId="4524"/>
    <cellStyle name="40% - Accent1 4 3 8 2 2" xfId="11836"/>
    <cellStyle name="40% - Accent1 4 3 8 3" xfId="5869"/>
    <cellStyle name="40% - Accent1 4 3 8 3 2" xfId="13165"/>
    <cellStyle name="40% - Accent1 4 3 8 4" xfId="7476"/>
    <cellStyle name="40% - Accent1 4 3 8 4 2" xfId="14730"/>
    <cellStyle name="40% - Accent1 4 3 8 5" xfId="10262"/>
    <cellStyle name="40% - Accent1 4 3 9" xfId="2294"/>
    <cellStyle name="40% - Accent1 4 3 9 2" xfId="4525"/>
    <cellStyle name="40% - Accent1 4 3 9 2 2" xfId="11837"/>
    <cellStyle name="40% - Accent1 4 3 9 3" xfId="5868"/>
    <cellStyle name="40% - Accent1 4 3 9 3 2" xfId="13164"/>
    <cellStyle name="40% - Accent1 4 3 9 4" xfId="7474"/>
    <cellStyle name="40% - Accent1 4 3 9 4 2" xfId="14729"/>
    <cellStyle name="40% - Accent1 4 3 9 5" xfId="10014"/>
    <cellStyle name="40% - Accent1 4 4" xfId="787"/>
    <cellStyle name="40% - Accent1 4 4 2" xfId="4526"/>
    <cellStyle name="40% - Accent1 4 4 2 2" xfId="11838"/>
    <cellStyle name="40% - Accent1 4 4 3" xfId="5867"/>
    <cellStyle name="40% - Accent1 4 4 3 2" xfId="13163"/>
    <cellStyle name="40% - Accent1 4 4 4" xfId="7473"/>
    <cellStyle name="40% - Accent1 4 4 4 2" xfId="14728"/>
    <cellStyle name="40% - Accent1 4 4 5" xfId="9464"/>
    <cellStyle name="40% - Accent1 4 5" xfId="731"/>
    <cellStyle name="40% - Accent1 4 5 2" xfId="4527"/>
    <cellStyle name="40% - Accent1 4 5 2 2" xfId="11839"/>
    <cellStyle name="40% - Accent1 4 5 3" xfId="5866"/>
    <cellStyle name="40% - Accent1 4 5 3 2" xfId="13162"/>
    <cellStyle name="40% - Accent1 4 5 4" xfId="7472"/>
    <cellStyle name="40% - Accent1 4 5 4 2" xfId="14727"/>
    <cellStyle name="40% - Accent1 4 5 5" xfId="9451"/>
    <cellStyle name="40% - Accent1 4 6" xfId="1730"/>
    <cellStyle name="40% - Accent1 4 7" xfId="1875"/>
    <cellStyle name="40% - Accent1 4 8" xfId="2127"/>
    <cellStyle name="40% - Accent1 4 9" xfId="2195"/>
    <cellStyle name="40% - Accent1 5" xfId="440"/>
    <cellStyle name="40% - Accent1 5 10" xfId="2471"/>
    <cellStyle name="40% - Accent1 5 10 2" xfId="4533"/>
    <cellStyle name="40% - Accent1 5 10 2 2" xfId="11845"/>
    <cellStyle name="40% - Accent1 5 10 3" xfId="5859"/>
    <cellStyle name="40% - Accent1 5 10 3 2" xfId="13156"/>
    <cellStyle name="40% - Accent1 5 10 4" xfId="7470"/>
    <cellStyle name="40% - Accent1 5 10 4 2" xfId="14725"/>
    <cellStyle name="40% - Accent1 5 10 5" xfId="10169"/>
    <cellStyle name="40% - Accent1 5 11" xfId="2766"/>
    <cellStyle name="40% - Accent1 5 11 2" xfId="4534"/>
    <cellStyle name="40% - Accent1 5 11 2 2" xfId="11846"/>
    <cellStyle name="40% - Accent1 5 11 3" xfId="5858"/>
    <cellStyle name="40% - Accent1 5 11 3 2" xfId="13155"/>
    <cellStyle name="40% - Accent1 5 11 4" xfId="7469"/>
    <cellStyle name="40% - Accent1 5 11 4 2" xfId="14724"/>
    <cellStyle name="40% - Accent1 5 11 5" xfId="10448"/>
    <cellStyle name="40% - Accent1 5 12" xfId="2965"/>
    <cellStyle name="40% - Accent1 5 12 2" xfId="4535"/>
    <cellStyle name="40% - Accent1 5 12 2 2" xfId="11847"/>
    <cellStyle name="40% - Accent1 5 12 3" xfId="5857"/>
    <cellStyle name="40% - Accent1 5 12 3 2" xfId="13154"/>
    <cellStyle name="40% - Accent1 5 12 4" xfId="7468"/>
    <cellStyle name="40% - Accent1 5 12 4 2" xfId="14723"/>
    <cellStyle name="40% - Accent1 5 12 5" xfId="10623"/>
    <cellStyle name="40% - Accent1 5 13" xfId="3376"/>
    <cellStyle name="40% - Accent1 5 13 2" xfId="4536"/>
    <cellStyle name="40% - Accent1 5 13 2 2" xfId="11848"/>
    <cellStyle name="40% - Accent1 5 13 3" xfId="5856"/>
    <cellStyle name="40% - Accent1 5 13 3 2" xfId="13153"/>
    <cellStyle name="40% - Accent1 5 13 4" xfId="7467"/>
    <cellStyle name="40% - Accent1 5 13 4 2" xfId="14722"/>
    <cellStyle name="40% - Accent1 5 13 5" xfId="10763"/>
    <cellStyle name="40% - Accent1 5 14" xfId="4532"/>
    <cellStyle name="40% - Accent1 5 14 2" xfId="11844"/>
    <cellStyle name="40% - Accent1 5 15" xfId="5860"/>
    <cellStyle name="40% - Accent1 5 15 2" xfId="13157"/>
    <cellStyle name="40% - Accent1 5 16" xfId="7471"/>
    <cellStyle name="40% - Accent1 5 16 2" xfId="14726"/>
    <cellStyle name="40% - Accent1 5 17" xfId="9231"/>
    <cellStyle name="40% - Accent1 5 2" xfId="577"/>
    <cellStyle name="40% - Accent1 5 2 10" xfId="7466"/>
    <cellStyle name="40% - Accent1 5 2 10 2" xfId="14721"/>
    <cellStyle name="40% - Accent1 5 2 11" xfId="9319"/>
    <cellStyle name="40% - Accent1 5 2 2" xfId="950"/>
    <cellStyle name="40% - Accent1 5 2 2 2" xfId="4538"/>
    <cellStyle name="40% - Accent1 5 2 2 2 2" xfId="11850"/>
    <cellStyle name="40% - Accent1 5 2 2 3" xfId="5854"/>
    <cellStyle name="40% - Accent1 5 2 2 3 2" xfId="13151"/>
    <cellStyle name="40% - Accent1 5 2 2 4" xfId="7465"/>
    <cellStyle name="40% - Accent1 5 2 2 4 2" xfId="14720"/>
    <cellStyle name="40% - Accent1 5 2 2 5" xfId="9581"/>
    <cellStyle name="40% - Accent1 5 2 3" xfId="1395"/>
    <cellStyle name="40% - Accent1 5 2 3 2" xfId="4539"/>
    <cellStyle name="40% - Accent1 5 2 3 2 2" xfId="11851"/>
    <cellStyle name="40% - Accent1 5 2 3 3" xfId="5853"/>
    <cellStyle name="40% - Accent1 5 2 3 3 2" xfId="13150"/>
    <cellStyle name="40% - Accent1 5 2 3 4" xfId="7464"/>
    <cellStyle name="40% - Accent1 5 2 3 4 2" xfId="14719"/>
    <cellStyle name="40% - Accent1 5 2 3 5" xfId="9777"/>
    <cellStyle name="40% - Accent1 5 2 4" xfId="2609"/>
    <cellStyle name="40% - Accent1 5 2 4 2" xfId="4540"/>
    <cellStyle name="40% - Accent1 5 2 4 2 2" xfId="11852"/>
    <cellStyle name="40% - Accent1 5 2 4 3" xfId="5852"/>
    <cellStyle name="40% - Accent1 5 2 4 3 2" xfId="13149"/>
    <cellStyle name="40% - Accent1 5 2 4 4" xfId="7463"/>
    <cellStyle name="40% - Accent1 5 2 4 4 2" xfId="14718"/>
    <cellStyle name="40% - Accent1 5 2 4 5" xfId="10302"/>
    <cellStyle name="40% - Accent1 5 2 5" xfId="2354"/>
    <cellStyle name="40% - Accent1 5 2 5 2" xfId="4541"/>
    <cellStyle name="40% - Accent1 5 2 5 2 2" xfId="11853"/>
    <cellStyle name="40% - Accent1 5 2 5 3" xfId="5851"/>
    <cellStyle name="40% - Accent1 5 2 5 3 2" xfId="13148"/>
    <cellStyle name="40% - Accent1 5 2 5 4" xfId="7462"/>
    <cellStyle name="40% - Accent1 5 2 5 4 2" xfId="14717"/>
    <cellStyle name="40% - Accent1 5 2 5 5" xfId="10073"/>
    <cellStyle name="40% - Accent1 5 2 6" xfId="2866"/>
    <cellStyle name="40% - Accent1 5 2 6 2" xfId="4542"/>
    <cellStyle name="40% - Accent1 5 2 6 2 2" xfId="11854"/>
    <cellStyle name="40% - Accent1 5 2 6 3" xfId="5850"/>
    <cellStyle name="40% - Accent1 5 2 6 3 2" xfId="13147"/>
    <cellStyle name="40% - Accent1 5 2 6 4" xfId="7461"/>
    <cellStyle name="40% - Accent1 5 2 6 4 2" xfId="14716"/>
    <cellStyle name="40% - Accent1 5 2 6 5" xfId="10538"/>
    <cellStyle name="40% - Accent1 5 2 7" xfId="3476"/>
    <cellStyle name="40% - Accent1 5 2 7 2" xfId="4543"/>
    <cellStyle name="40% - Accent1 5 2 7 2 2" xfId="11855"/>
    <cellStyle name="40% - Accent1 5 2 7 3" xfId="5849"/>
    <cellStyle name="40% - Accent1 5 2 7 3 2" xfId="13146"/>
    <cellStyle name="40% - Accent1 5 2 7 4" xfId="7459"/>
    <cellStyle name="40% - Accent1 5 2 7 4 2" xfId="14715"/>
    <cellStyle name="40% - Accent1 5 2 7 5" xfId="10854"/>
    <cellStyle name="40% - Accent1 5 2 8" xfId="4537"/>
    <cellStyle name="40% - Accent1 5 2 8 2" xfId="11849"/>
    <cellStyle name="40% - Accent1 5 2 9" xfId="5855"/>
    <cellStyle name="40% - Accent1 5 2 9 2" xfId="13152"/>
    <cellStyle name="40% - Accent1 5 3" xfId="614"/>
    <cellStyle name="40% - Accent1 5 3 10" xfId="7458"/>
    <cellStyle name="40% - Accent1 5 3 10 2" xfId="14714"/>
    <cellStyle name="40% - Accent1 5 3 11" xfId="9354"/>
    <cellStyle name="40% - Accent1 5 3 2" xfId="987"/>
    <cellStyle name="40% - Accent1 5 3 2 2" xfId="4545"/>
    <cellStyle name="40% - Accent1 5 3 2 2 2" xfId="11857"/>
    <cellStyle name="40% - Accent1 5 3 2 3" xfId="5847"/>
    <cellStyle name="40% - Accent1 5 3 2 3 2" xfId="13144"/>
    <cellStyle name="40% - Accent1 5 3 2 4" xfId="7457"/>
    <cellStyle name="40% - Accent1 5 3 2 4 2" xfId="14713"/>
    <cellStyle name="40% - Accent1 5 3 2 5" xfId="9616"/>
    <cellStyle name="40% - Accent1 5 3 3" xfId="1432"/>
    <cellStyle name="40% - Accent1 5 3 3 2" xfId="4546"/>
    <cellStyle name="40% - Accent1 5 3 3 2 2" xfId="11858"/>
    <cellStyle name="40% - Accent1 5 3 3 3" xfId="5846"/>
    <cellStyle name="40% - Accent1 5 3 3 3 2" xfId="13143"/>
    <cellStyle name="40% - Accent1 5 3 3 4" xfId="7456"/>
    <cellStyle name="40% - Accent1 5 3 3 4 2" xfId="14712"/>
    <cellStyle name="40% - Accent1 5 3 3 5" xfId="9814"/>
    <cellStyle name="40% - Accent1 5 3 4" xfId="2648"/>
    <cellStyle name="40% - Accent1 5 3 4 2" xfId="4547"/>
    <cellStyle name="40% - Accent1 5 3 4 2 2" xfId="11859"/>
    <cellStyle name="40% - Accent1 5 3 4 3" xfId="5844"/>
    <cellStyle name="40% - Accent1 5 3 4 3 2" xfId="13142"/>
    <cellStyle name="40% - Accent1 5 3 4 4" xfId="7455"/>
    <cellStyle name="40% - Accent1 5 3 4 4 2" xfId="14711"/>
    <cellStyle name="40% - Accent1 5 3 4 5" xfId="10341"/>
    <cellStyle name="40% - Accent1 5 3 5" xfId="2331"/>
    <cellStyle name="40% - Accent1 5 3 5 2" xfId="4548"/>
    <cellStyle name="40% - Accent1 5 3 5 2 2" xfId="11860"/>
    <cellStyle name="40% - Accent1 5 3 5 3" xfId="5843"/>
    <cellStyle name="40% - Accent1 5 3 5 3 2" xfId="13141"/>
    <cellStyle name="40% - Accent1 5 3 5 4" xfId="7454"/>
    <cellStyle name="40% - Accent1 5 3 5 4 2" xfId="14710"/>
    <cellStyle name="40% - Accent1 5 3 5 5" xfId="10050"/>
    <cellStyle name="40% - Accent1 5 3 6" xfId="2805"/>
    <cellStyle name="40% - Accent1 5 3 6 2" xfId="4549"/>
    <cellStyle name="40% - Accent1 5 3 6 2 2" xfId="11861"/>
    <cellStyle name="40% - Accent1 5 3 6 3" xfId="5842"/>
    <cellStyle name="40% - Accent1 5 3 6 3 2" xfId="13140"/>
    <cellStyle name="40% - Accent1 5 3 6 4" xfId="7453"/>
    <cellStyle name="40% - Accent1 5 3 6 4 2" xfId="14709"/>
    <cellStyle name="40% - Accent1 5 3 6 5" xfId="10485"/>
    <cellStyle name="40% - Accent1 5 3 7" xfId="3515"/>
    <cellStyle name="40% - Accent1 5 3 7 2" xfId="4550"/>
    <cellStyle name="40% - Accent1 5 3 7 2 2" xfId="11862"/>
    <cellStyle name="40% - Accent1 5 3 7 3" xfId="5841"/>
    <cellStyle name="40% - Accent1 5 3 7 3 2" xfId="13139"/>
    <cellStyle name="40% - Accent1 5 3 7 4" xfId="7452"/>
    <cellStyle name="40% - Accent1 5 3 7 4 2" xfId="14708"/>
    <cellStyle name="40% - Accent1 5 3 7 5" xfId="10891"/>
    <cellStyle name="40% - Accent1 5 3 8" xfId="4544"/>
    <cellStyle name="40% - Accent1 5 3 8 2" xfId="11856"/>
    <cellStyle name="40% - Accent1 5 3 9" xfId="5848"/>
    <cellStyle name="40% - Accent1 5 3 9 2" xfId="13145"/>
    <cellStyle name="40% - Accent1 5 4" xfId="829"/>
    <cellStyle name="40% - Accent1 5 4 2" xfId="4551"/>
    <cellStyle name="40% - Accent1 5 4 2 2" xfId="11863"/>
    <cellStyle name="40% - Accent1 5 4 3" xfId="5840"/>
    <cellStyle name="40% - Accent1 5 4 3 2" xfId="13138"/>
    <cellStyle name="40% - Accent1 5 4 4" xfId="7451"/>
    <cellStyle name="40% - Accent1 5 4 4 2" xfId="14707"/>
    <cellStyle name="40% - Accent1 5 4 5" xfId="9482"/>
    <cellStyle name="40% - Accent1 5 5" xfId="1274"/>
    <cellStyle name="40% - Accent1 5 5 2" xfId="4552"/>
    <cellStyle name="40% - Accent1 5 5 2 2" xfId="11864"/>
    <cellStyle name="40% - Accent1 5 5 3" xfId="5839"/>
    <cellStyle name="40% - Accent1 5 5 3 2" xfId="13137"/>
    <cellStyle name="40% - Accent1 5 5 4" xfId="7450"/>
    <cellStyle name="40% - Accent1 5 5 4 2" xfId="14706"/>
    <cellStyle name="40% - Accent1 5 5 5" xfId="9686"/>
    <cellStyle name="40% - Accent1 5 6" xfId="1733"/>
    <cellStyle name="40% - Accent1 5 7" xfId="1868"/>
    <cellStyle name="40% - Accent1 5 8" xfId="2123"/>
    <cellStyle name="40% - Accent1 5 9" xfId="2191"/>
    <cellStyle name="40% - Accent1 6" xfId="478"/>
    <cellStyle name="40% - Accent1 7" xfId="489"/>
    <cellStyle name="40% - Accent1 7 10" xfId="4558"/>
    <cellStyle name="40% - Accent1 7 10 2" xfId="11870"/>
    <cellStyle name="40% - Accent1 7 11" xfId="5833"/>
    <cellStyle name="40% - Accent1 7 11 2" xfId="13131"/>
    <cellStyle name="40% - Accent1 7 12" xfId="7449"/>
    <cellStyle name="40% - Accent1 7 12 2" xfId="14705"/>
    <cellStyle name="40% - Accent1 7 13" xfId="9247"/>
    <cellStyle name="40% - Accent1 7 2" xfId="598"/>
    <cellStyle name="40% - Accent1 7 2 10" xfId="7448"/>
    <cellStyle name="40% - Accent1 7 2 10 2" xfId="14704"/>
    <cellStyle name="40% - Accent1 7 2 11" xfId="9340"/>
    <cellStyle name="40% - Accent1 7 2 2" xfId="971"/>
    <cellStyle name="40% - Accent1 7 2 2 2" xfId="4560"/>
    <cellStyle name="40% - Accent1 7 2 2 2 2" xfId="11872"/>
    <cellStyle name="40% - Accent1 7 2 2 3" xfId="5831"/>
    <cellStyle name="40% - Accent1 7 2 2 3 2" xfId="13129"/>
    <cellStyle name="40% - Accent1 7 2 2 4" xfId="7447"/>
    <cellStyle name="40% - Accent1 7 2 2 4 2" xfId="14703"/>
    <cellStyle name="40% - Accent1 7 2 2 5" xfId="9602"/>
    <cellStyle name="40% - Accent1 7 2 3" xfId="1418"/>
    <cellStyle name="40% - Accent1 7 2 3 2" xfId="4561"/>
    <cellStyle name="40% - Accent1 7 2 3 2 2" xfId="11873"/>
    <cellStyle name="40% - Accent1 7 2 3 3" xfId="5830"/>
    <cellStyle name="40% - Accent1 7 2 3 3 2" xfId="13128"/>
    <cellStyle name="40% - Accent1 7 2 3 4" xfId="7445"/>
    <cellStyle name="40% - Accent1 7 2 3 4 2" xfId="14702"/>
    <cellStyle name="40% - Accent1 7 2 3 5" xfId="9800"/>
    <cellStyle name="40% - Accent1 7 2 4" xfId="2632"/>
    <cellStyle name="40% - Accent1 7 2 4 2" xfId="4562"/>
    <cellStyle name="40% - Accent1 7 2 4 2 2" xfId="11874"/>
    <cellStyle name="40% - Accent1 7 2 4 3" xfId="5829"/>
    <cellStyle name="40% - Accent1 7 2 4 3 2" xfId="13127"/>
    <cellStyle name="40% - Accent1 7 2 4 4" xfId="7444"/>
    <cellStyle name="40% - Accent1 7 2 4 4 2" xfId="14701"/>
    <cellStyle name="40% - Accent1 7 2 4 5" xfId="10325"/>
    <cellStyle name="40% - Accent1 7 2 5" xfId="2342"/>
    <cellStyle name="40% - Accent1 7 2 5 2" xfId="4563"/>
    <cellStyle name="40% - Accent1 7 2 5 2 2" xfId="11875"/>
    <cellStyle name="40% - Accent1 7 2 5 3" xfId="5828"/>
    <cellStyle name="40% - Accent1 7 2 5 3 2" xfId="13126"/>
    <cellStyle name="40% - Accent1 7 2 5 4" xfId="7443"/>
    <cellStyle name="40% - Accent1 7 2 5 4 2" xfId="14700"/>
    <cellStyle name="40% - Accent1 7 2 5 5" xfId="10061"/>
    <cellStyle name="40% - Accent1 7 2 6" xfId="2791"/>
    <cellStyle name="40% - Accent1 7 2 6 2" xfId="4564"/>
    <cellStyle name="40% - Accent1 7 2 6 2 2" xfId="11876"/>
    <cellStyle name="40% - Accent1 7 2 6 3" xfId="5827"/>
    <cellStyle name="40% - Accent1 7 2 6 3 2" xfId="13125"/>
    <cellStyle name="40% - Accent1 7 2 6 4" xfId="7442"/>
    <cellStyle name="40% - Accent1 7 2 6 4 2" xfId="14699"/>
    <cellStyle name="40% - Accent1 7 2 6 5" xfId="10471"/>
    <cellStyle name="40% - Accent1 7 2 7" xfId="3499"/>
    <cellStyle name="40% - Accent1 7 2 7 2" xfId="4565"/>
    <cellStyle name="40% - Accent1 7 2 7 2 2" xfId="11877"/>
    <cellStyle name="40% - Accent1 7 2 7 3" xfId="5825"/>
    <cellStyle name="40% - Accent1 7 2 7 3 2" xfId="13124"/>
    <cellStyle name="40% - Accent1 7 2 7 4" xfId="7441"/>
    <cellStyle name="40% - Accent1 7 2 7 4 2" xfId="14698"/>
    <cellStyle name="40% - Accent1 7 2 7 5" xfId="10877"/>
    <cellStyle name="40% - Accent1 7 2 8" xfId="4559"/>
    <cellStyle name="40% - Accent1 7 2 8 2" xfId="11871"/>
    <cellStyle name="40% - Accent1 7 2 9" xfId="5832"/>
    <cellStyle name="40% - Accent1 7 2 9 2" xfId="13130"/>
    <cellStyle name="40% - Accent1 7 3" xfId="630"/>
    <cellStyle name="40% - Accent1 7 3 10" xfId="7440"/>
    <cellStyle name="40% - Accent1 7 3 10 2" xfId="14697"/>
    <cellStyle name="40% - Accent1 7 3 11" xfId="9370"/>
    <cellStyle name="40% - Accent1 7 3 2" xfId="1003"/>
    <cellStyle name="40% - Accent1 7 3 2 2" xfId="4567"/>
    <cellStyle name="40% - Accent1 7 3 2 2 2" xfId="11879"/>
    <cellStyle name="40% - Accent1 7 3 2 3" xfId="5823"/>
    <cellStyle name="40% - Accent1 7 3 2 3 2" xfId="13122"/>
    <cellStyle name="40% - Accent1 7 3 2 4" xfId="7439"/>
    <cellStyle name="40% - Accent1 7 3 2 4 2" xfId="14696"/>
    <cellStyle name="40% - Accent1 7 3 2 5" xfId="9632"/>
    <cellStyle name="40% - Accent1 7 3 3" xfId="1448"/>
    <cellStyle name="40% - Accent1 7 3 3 2" xfId="4568"/>
    <cellStyle name="40% - Accent1 7 3 3 2 2" xfId="11880"/>
    <cellStyle name="40% - Accent1 7 3 3 3" xfId="5822"/>
    <cellStyle name="40% - Accent1 7 3 3 3 2" xfId="13121"/>
    <cellStyle name="40% - Accent1 7 3 3 4" xfId="7438"/>
    <cellStyle name="40% - Accent1 7 3 3 4 2" xfId="14695"/>
    <cellStyle name="40% - Accent1 7 3 3 5" xfId="9830"/>
    <cellStyle name="40% - Accent1 7 3 4" xfId="2664"/>
    <cellStyle name="40% - Accent1 7 3 4 2" xfId="4569"/>
    <cellStyle name="40% - Accent1 7 3 4 2 2" xfId="11881"/>
    <cellStyle name="40% - Accent1 7 3 4 3" xfId="5821"/>
    <cellStyle name="40% - Accent1 7 3 4 3 2" xfId="13120"/>
    <cellStyle name="40% - Accent1 7 3 4 4" xfId="7437"/>
    <cellStyle name="40% - Accent1 7 3 4 4 2" xfId="14694"/>
    <cellStyle name="40% - Accent1 7 3 4 5" xfId="10357"/>
    <cellStyle name="40% - Accent1 7 3 5" xfId="2887"/>
    <cellStyle name="40% - Accent1 7 3 5 2" xfId="4570"/>
    <cellStyle name="40% - Accent1 7 3 5 2 2" xfId="11882"/>
    <cellStyle name="40% - Accent1 7 3 5 3" xfId="5820"/>
    <cellStyle name="40% - Accent1 7 3 5 3 2" xfId="13119"/>
    <cellStyle name="40% - Accent1 7 3 5 4" xfId="7435"/>
    <cellStyle name="40% - Accent1 7 3 5 4 2" xfId="14693"/>
    <cellStyle name="40% - Accent1 7 3 5 5" xfId="10555"/>
    <cellStyle name="40% - Accent1 7 3 6" xfId="3001"/>
    <cellStyle name="40% - Accent1 7 3 6 2" xfId="4571"/>
    <cellStyle name="40% - Accent1 7 3 6 2 2" xfId="11883"/>
    <cellStyle name="40% - Accent1 7 3 6 3" xfId="5819"/>
    <cellStyle name="40% - Accent1 7 3 6 3 2" xfId="13118"/>
    <cellStyle name="40% - Accent1 7 3 6 4" xfId="7434"/>
    <cellStyle name="40% - Accent1 7 3 6 4 2" xfId="14692"/>
    <cellStyle name="40% - Accent1 7 3 6 5" xfId="10647"/>
    <cellStyle name="40% - Accent1 7 3 7" xfId="3531"/>
    <cellStyle name="40% - Accent1 7 3 7 2" xfId="4572"/>
    <cellStyle name="40% - Accent1 7 3 7 2 2" xfId="11884"/>
    <cellStyle name="40% - Accent1 7 3 7 3" xfId="5818"/>
    <cellStyle name="40% - Accent1 7 3 7 3 2" xfId="13117"/>
    <cellStyle name="40% - Accent1 7 3 7 4" xfId="7433"/>
    <cellStyle name="40% - Accent1 7 3 7 4 2" xfId="14691"/>
    <cellStyle name="40% - Accent1 7 3 7 5" xfId="10907"/>
    <cellStyle name="40% - Accent1 7 3 8" xfId="4566"/>
    <cellStyle name="40% - Accent1 7 3 8 2" xfId="11878"/>
    <cellStyle name="40% - Accent1 7 3 9" xfId="5824"/>
    <cellStyle name="40% - Accent1 7 3 9 2" xfId="13123"/>
    <cellStyle name="40% - Accent1 7 4" xfId="867"/>
    <cellStyle name="40% - Accent1 7 4 2" xfId="4573"/>
    <cellStyle name="40% - Accent1 7 4 2 2" xfId="11885"/>
    <cellStyle name="40% - Accent1 7 4 3" xfId="5817"/>
    <cellStyle name="40% - Accent1 7 4 3 2" xfId="13116"/>
    <cellStyle name="40% - Accent1 7 4 4" xfId="7432"/>
    <cellStyle name="40% - Accent1 7 4 4 2" xfId="14690"/>
    <cellStyle name="40% - Accent1 7 4 5" xfId="9504"/>
    <cellStyle name="40% - Accent1 7 5" xfId="1309"/>
    <cellStyle name="40% - Accent1 7 5 2" xfId="4574"/>
    <cellStyle name="40% - Accent1 7 5 2 2" xfId="11886"/>
    <cellStyle name="40% - Accent1 7 5 3" xfId="5815"/>
    <cellStyle name="40% - Accent1 7 5 3 2" xfId="13115"/>
    <cellStyle name="40% - Accent1 7 5 4" xfId="7431"/>
    <cellStyle name="40% - Accent1 7 5 4 2" xfId="14689"/>
    <cellStyle name="40% - Accent1 7 5 5" xfId="9702"/>
    <cellStyle name="40% - Accent1 7 6" xfId="2518"/>
    <cellStyle name="40% - Accent1 7 6 2" xfId="4575"/>
    <cellStyle name="40% - Accent1 7 6 2 2" xfId="11887"/>
    <cellStyle name="40% - Accent1 7 6 3" xfId="5814"/>
    <cellStyle name="40% - Accent1 7 6 3 2" xfId="13114"/>
    <cellStyle name="40% - Accent1 7 6 4" xfId="7430"/>
    <cellStyle name="40% - Accent1 7 6 4 2" xfId="14688"/>
    <cellStyle name="40% - Accent1 7 6 5" xfId="10213"/>
    <cellStyle name="40% - Accent1 7 7" xfId="2788"/>
    <cellStyle name="40% - Accent1 7 7 2" xfId="4576"/>
    <cellStyle name="40% - Accent1 7 7 2 2" xfId="11888"/>
    <cellStyle name="40% - Accent1 7 7 3" xfId="5813"/>
    <cellStyle name="40% - Accent1 7 7 3 2" xfId="13113"/>
    <cellStyle name="40% - Accent1 7 7 4" xfId="7429"/>
    <cellStyle name="40% - Accent1 7 7 4 2" xfId="14687"/>
    <cellStyle name="40% - Accent1 7 7 5" xfId="10468"/>
    <cellStyle name="40% - Accent1 7 8" xfId="2969"/>
    <cellStyle name="40% - Accent1 7 8 2" xfId="4577"/>
    <cellStyle name="40% - Accent1 7 8 2 2" xfId="11889"/>
    <cellStyle name="40% - Accent1 7 8 3" xfId="5812"/>
    <cellStyle name="40% - Accent1 7 8 3 2" xfId="13112"/>
    <cellStyle name="40% - Accent1 7 8 4" xfId="7428"/>
    <cellStyle name="40% - Accent1 7 8 4 2" xfId="14686"/>
    <cellStyle name="40% - Accent1 7 8 5" xfId="10626"/>
    <cellStyle name="40% - Accent1 7 9" xfId="3394"/>
    <cellStyle name="40% - Accent1 7 9 2" xfId="4578"/>
    <cellStyle name="40% - Accent1 7 9 2 2" xfId="11890"/>
    <cellStyle name="40% - Accent1 7 9 3" xfId="5811"/>
    <cellStyle name="40% - Accent1 7 9 3 2" xfId="13111"/>
    <cellStyle name="40% - Accent1 7 9 4" xfId="7427"/>
    <cellStyle name="40% - Accent1 7 9 4 2" xfId="14685"/>
    <cellStyle name="40% - Accent1 7 9 5" xfId="10779"/>
    <cellStyle name="40% - Accent1 8" xfId="515"/>
    <cellStyle name="40% - Accent1 8 10" xfId="7426"/>
    <cellStyle name="40% - Accent1 8 10 2" xfId="14684"/>
    <cellStyle name="40% - Accent1 8 11" xfId="9267"/>
    <cellStyle name="40% - Accent1 8 2" xfId="891"/>
    <cellStyle name="40% - Accent1 8 2 2" xfId="4580"/>
    <cellStyle name="40% - Accent1 8 2 2 2" xfId="11892"/>
    <cellStyle name="40% - Accent1 8 2 3" xfId="5809"/>
    <cellStyle name="40% - Accent1 8 2 3 2" xfId="13109"/>
    <cellStyle name="40% - Accent1 8 2 4" xfId="7425"/>
    <cellStyle name="40% - Accent1 8 2 4 2" xfId="14683"/>
    <cellStyle name="40% - Accent1 8 2 5" xfId="9527"/>
    <cellStyle name="40% - Accent1 8 3" xfId="1333"/>
    <cellStyle name="40% - Accent1 8 3 2" xfId="4581"/>
    <cellStyle name="40% - Accent1 8 3 2 2" xfId="11893"/>
    <cellStyle name="40% - Accent1 8 3 3" xfId="5808"/>
    <cellStyle name="40% - Accent1 8 3 3 2" xfId="13108"/>
    <cellStyle name="40% - Accent1 8 3 4" xfId="7424"/>
    <cellStyle name="40% - Accent1 8 3 4 2" xfId="14682"/>
    <cellStyle name="40% - Accent1 8 3 5" xfId="9723"/>
    <cellStyle name="40% - Accent1 8 4" xfId="2545"/>
    <cellStyle name="40% - Accent1 8 4 2" xfId="4582"/>
    <cellStyle name="40% - Accent1 8 4 2 2" xfId="11894"/>
    <cellStyle name="40% - Accent1 8 4 3" xfId="5807"/>
    <cellStyle name="40% - Accent1 8 4 3 2" xfId="13107"/>
    <cellStyle name="40% - Accent1 8 4 4" xfId="7423"/>
    <cellStyle name="40% - Accent1 8 4 4 2" xfId="14681"/>
    <cellStyle name="40% - Accent1 8 4 5" xfId="10240"/>
    <cellStyle name="40% - Accent1 8 5" xfId="2385"/>
    <cellStyle name="40% - Accent1 8 5 2" xfId="4583"/>
    <cellStyle name="40% - Accent1 8 5 2 2" xfId="11895"/>
    <cellStyle name="40% - Accent1 8 5 3" xfId="5806"/>
    <cellStyle name="40% - Accent1 8 5 3 2" xfId="13106"/>
    <cellStyle name="40% - Accent1 8 5 4" xfId="7422"/>
    <cellStyle name="40% - Accent1 8 5 4 2" xfId="14680"/>
    <cellStyle name="40% - Accent1 8 5 5" xfId="10102"/>
    <cellStyle name="40% - Accent1 8 6" xfId="2749"/>
    <cellStyle name="40% - Accent1 8 6 2" xfId="4584"/>
    <cellStyle name="40% - Accent1 8 6 2 2" xfId="11896"/>
    <cellStyle name="40% - Accent1 8 6 3" xfId="5805"/>
    <cellStyle name="40% - Accent1 8 6 3 2" xfId="13105"/>
    <cellStyle name="40% - Accent1 8 6 4" xfId="7421"/>
    <cellStyle name="40% - Accent1 8 6 4 2" xfId="14679"/>
    <cellStyle name="40% - Accent1 8 6 5" xfId="10433"/>
    <cellStyle name="40% - Accent1 8 7" xfId="3418"/>
    <cellStyle name="40% - Accent1 8 7 2" xfId="4585"/>
    <cellStyle name="40% - Accent1 8 7 2 2" xfId="11897"/>
    <cellStyle name="40% - Accent1 8 7 3" xfId="5804"/>
    <cellStyle name="40% - Accent1 8 7 3 2" xfId="13104"/>
    <cellStyle name="40% - Accent1 8 7 4" xfId="7420"/>
    <cellStyle name="40% - Accent1 8 7 4 2" xfId="14678"/>
    <cellStyle name="40% - Accent1 8 7 5" xfId="10800"/>
    <cellStyle name="40% - Accent1 8 8" xfId="4579"/>
    <cellStyle name="40% - Accent1 8 8 2" xfId="11891"/>
    <cellStyle name="40% - Accent1 8 9" xfId="5810"/>
    <cellStyle name="40% - Accent1 8 9 2" xfId="13110"/>
    <cellStyle name="40% - Accent1 9" xfId="530"/>
    <cellStyle name="40% - Accent1 9 10" xfId="7419"/>
    <cellStyle name="40% - Accent1 9 10 2" xfId="14677"/>
    <cellStyle name="40% - Accent1 9 11" xfId="9280"/>
    <cellStyle name="40% - Accent1 9 2" xfId="906"/>
    <cellStyle name="40% - Accent1 9 2 2" xfId="4587"/>
    <cellStyle name="40% - Accent1 9 2 2 2" xfId="11899"/>
    <cellStyle name="40% - Accent1 9 2 3" xfId="5802"/>
    <cellStyle name="40% - Accent1 9 2 3 2" xfId="13102"/>
    <cellStyle name="40% - Accent1 9 2 4" xfId="7418"/>
    <cellStyle name="40% - Accent1 9 2 4 2" xfId="14676"/>
    <cellStyle name="40% - Accent1 9 2 5" xfId="9541"/>
    <cellStyle name="40% - Accent1 9 3" xfId="1347"/>
    <cellStyle name="40% - Accent1 9 3 2" xfId="4588"/>
    <cellStyle name="40% - Accent1 9 3 2 2" xfId="11900"/>
    <cellStyle name="40% - Accent1 9 3 3" xfId="5801"/>
    <cellStyle name="40% - Accent1 9 3 3 2" xfId="13101"/>
    <cellStyle name="40% - Accent1 9 3 4" xfId="7417"/>
    <cellStyle name="40% - Accent1 9 3 4 2" xfId="14675"/>
    <cellStyle name="40% - Accent1 9 3 5" xfId="9736"/>
    <cellStyle name="40% - Accent1 9 4" xfId="2560"/>
    <cellStyle name="40% - Accent1 9 4 2" xfId="4589"/>
    <cellStyle name="40% - Accent1 9 4 2 2" xfId="11901"/>
    <cellStyle name="40% - Accent1 9 4 3" xfId="5800"/>
    <cellStyle name="40% - Accent1 9 4 3 2" xfId="13100"/>
    <cellStyle name="40% - Accent1 9 4 4" xfId="7416"/>
    <cellStyle name="40% - Accent1 9 4 4 2" xfId="14674"/>
    <cellStyle name="40% - Accent1 9 4 5" xfId="10255"/>
    <cellStyle name="40% - Accent1 9 5" xfId="2489"/>
    <cellStyle name="40% - Accent1 9 5 2" xfId="4590"/>
    <cellStyle name="40% - Accent1 9 5 2 2" xfId="11902"/>
    <cellStyle name="40% - Accent1 9 5 3" xfId="5799"/>
    <cellStyle name="40% - Accent1 9 5 3 2" xfId="13099"/>
    <cellStyle name="40% - Accent1 9 5 4" xfId="7415"/>
    <cellStyle name="40% - Accent1 9 5 4 2" xfId="14673"/>
    <cellStyle name="40% - Accent1 9 5 5" xfId="10187"/>
    <cellStyle name="40% - Accent1 9 6" xfId="2878"/>
    <cellStyle name="40% - Accent1 9 6 2" xfId="4591"/>
    <cellStyle name="40% - Accent1 9 6 2 2" xfId="11903"/>
    <cellStyle name="40% - Accent1 9 6 3" xfId="5798"/>
    <cellStyle name="40% - Accent1 9 6 3 2" xfId="13098"/>
    <cellStyle name="40% - Accent1 9 6 4" xfId="7414"/>
    <cellStyle name="40% - Accent1 9 6 4 2" xfId="14672"/>
    <cellStyle name="40% - Accent1 9 6 5" xfId="10547"/>
    <cellStyle name="40% - Accent1 9 7" xfId="3432"/>
    <cellStyle name="40% - Accent1 9 7 2" xfId="4592"/>
    <cellStyle name="40% - Accent1 9 7 2 2" xfId="11904"/>
    <cellStyle name="40% - Accent1 9 7 3" xfId="5797"/>
    <cellStyle name="40% - Accent1 9 7 3 2" xfId="13097"/>
    <cellStyle name="40% - Accent1 9 7 4" xfId="7413"/>
    <cellStyle name="40% - Accent1 9 7 4 2" xfId="14671"/>
    <cellStyle name="40% - Accent1 9 7 5" xfId="10813"/>
    <cellStyle name="40% - Accent1 9 8" xfId="4586"/>
    <cellStyle name="40% - Accent1 9 8 2" xfId="11898"/>
    <cellStyle name="40% - Accent1 9 9" xfId="5803"/>
    <cellStyle name="40% - Accent1 9 9 2" xfId="13103"/>
    <cellStyle name="40% - Accent2" xfId="15" builtinId="35" customBuiltin="1"/>
    <cellStyle name="40% - Accent2 10" xfId="656"/>
    <cellStyle name="40% - Accent2 10 10" xfId="7411"/>
    <cellStyle name="40% - Accent2 10 10 2" xfId="14669"/>
    <cellStyle name="40% - Accent2 10 11" xfId="9396"/>
    <cellStyle name="40% - Accent2 10 2" xfId="1026"/>
    <cellStyle name="40% - Accent2 10 2 2" xfId="4595"/>
    <cellStyle name="40% - Accent2 10 2 2 2" xfId="11907"/>
    <cellStyle name="40% - Accent2 10 2 3" xfId="5794"/>
    <cellStyle name="40% - Accent2 10 2 3 2" xfId="13094"/>
    <cellStyle name="40% - Accent2 10 2 4" xfId="7410"/>
    <cellStyle name="40% - Accent2 10 2 4 2" xfId="14668"/>
    <cellStyle name="40% - Accent2 10 2 5" xfId="9655"/>
    <cellStyle name="40% - Accent2 10 3" xfId="1474"/>
    <cellStyle name="40% - Accent2 10 3 2" xfId="4596"/>
    <cellStyle name="40% - Accent2 10 3 2 2" xfId="11908"/>
    <cellStyle name="40% - Accent2 10 3 3" xfId="5793"/>
    <cellStyle name="40% - Accent2 10 3 3 2" xfId="13093"/>
    <cellStyle name="40% - Accent2 10 3 4" xfId="7409"/>
    <cellStyle name="40% - Accent2 10 3 4 2" xfId="14667"/>
    <cellStyle name="40% - Accent2 10 3 5" xfId="9856"/>
    <cellStyle name="40% - Accent2 10 4" xfId="2690"/>
    <cellStyle name="40% - Accent2 10 4 2" xfId="4597"/>
    <cellStyle name="40% - Accent2 10 4 2 2" xfId="11909"/>
    <cellStyle name="40% - Accent2 10 4 3" xfId="5792"/>
    <cellStyle name="40% - Accent2 10 4 3 2" xfId="13092"/>
    <cellStyle name="40% - Accent2 10 4 4" xfId="7407"/>
    <cellStyle name="40% - Accent2 10 4 4 2" xfId="14666"/>
    <cellStyle name="40% - Accent2 10 4 5" xfId="10383"/>
    <cellStyle name="40% - Accent2 10 5" xfId="2913"/>
    <cellStyle name="40% - Accent2 10 5 2" xfId="4598"/>
    <cellStyle name="40% - Accent2 10 5 2 2" xfId="11910"/>
    <cellStyle name="40% - Accent2 10 5 3" xfId="5791"/>
    <cellStyle name="40% - Accent2 10 5 3 2" xfId="13091"/>
    <cellStyle name="40% - Accent2 10 5 4" xfId="7406"/>
    <cellStyle name="40% - Accent2 10 5 4 2" xfId="14665"/>
    <cellStyle name="40% - Accent2 10 5 5" xfId="10581"/>
    <cellStyle name="40% - Accent2 10 6" xfId="3027"/>
    <cellStyle name="40% - Accent2 10 6 2" xfId="4599"/>
    <cellStyle name="40% - Accent2 10 6 2 2" xfId="11911"/>
    <cellStyle name="40% - Accent2 10 6 3" xfId="5790"/>
    <cellStyle name="40% - Accent2 10 6 3 2" xfId="13090"/>
    <cellStyle name="40% - Accent2 10 6 4" xfId="7405"/>
    <cellStyle name="40% - Accent2 10 6 4 2" xfId="14664"/>
    <cellStyle name="40% - Accent2 10 6 5" xfId="10673"/>
    <cellStyle name="40% - Accent2 10 7" xfId="3557"/>
    <cellStyle name="40% - Accent2 10 7 2" xfId="4600"/>
    <cellStyle name="40% - Accent2 10 7 2 2" xfId="11912"/>
    <cellStyle name="40% - Accent2 10 7 3" xfId="5789"/>
    <cellStyle name="40% - Accent2 10 7 3 2" xfId="13089"/>
    <cellStyle name="40% - Accent2 10 7 4" xfId="7402"/>
    <cellStyle name="40% - Accent2 10 7 4 2" xfId="14662"/>
    <cellStyle name="40% - Accent2 10 7 5" xfId="10933"/>
    <cellStyle name="40% - Accent2 10 8" xfId="4594"/>
    <cellStyle name="40% - Accent2 10 8 2" xfId="11906"/>
    <cellStyle name="40% - Accent2 10 9" xfId="5795"/>
    <cellStyle name="40% - Accent2 10 9 2" xfId="13095"/>
    <cellStyle name="40% - Accent2 11" xfId="663"/>
    <cellStyle name="40% - Accent2 11 10" xfId="7401"/>
    <cellStyle name="40% - Accent2 11 10 2" xfId="14661"/>
    <cellStyle name="40% - Accent2 11 11" xfId="9403"/>
    <cellStyle name="40% - Accent2 11 2" xfId="1033"/>
    <cellStyle name="40% - Accent2 11 2 2" xfId="4602"/>
    <cellStyle name="40% - Accent2 11 2 2 2" xfId="11914"/>
    <cellStyle name="40% - Accent2 11 2 3" xfId="5786"/>
    <cellStyle name="40% - Accent2 11 2 3 2" xfId="13087"/>
    <cellStyle name="40% - Accent2 11 2 4" xfId="7398"/>
    <cellStyle name="40% - Accent2 11 2 4 2" xfId="14659"/>
    <cellStyle name="40% - Accent2 11 2 5" xfId="9662"/>
    <cellStyle name="40% - Accent2 11 3" xfId="1481"/>
    <cellStyle name="40% - Accent2 11 3 2" xfId="4603"/>
    <cellStyle name="40% - Accent2 11 3 2 2" xfId="11915"/>
    <cellStyle name="40% - Accent2 11 3 3" xfId="5785"/>
    <cellStyle name="40% - Accent2 11 3 3 2" xfId="13086"/>
    <cellStyle name="40% - Accent2 11 3 4" xfId="7397"/>
    <cellStyle name="40% - Accent2 11 3 4 2" xfId="14658"/>
    <cellStyle name="40% - Accent2 11 3 5" xfId="9863"/>
    <cellStyle name="40% - Accent2 11 4" xfId="2697"/>
    <cellStyle name="40% - Accent2 11 4 2" xfId="4604"/>
    <cellStyle name="40% - Accent2 11 4 2 2" xfId="11916"/>
    <cellStyle name="40% - Accent2 11 4 3" xfId="5782"/>
    <cellStyle name="40% - Accent2 11 4 3 2" xfId="13084"/>
    <cellStyle name="40% - Accent2 11 4 4" xfId="7396"/>
    <cellStyle name="40% - Accent2 11 4 4 2" xfId="14657"/>
    <cellStyle name="40% - Accent2 11 4 5" xfId="10390"/>
    <cellStyle name="40% - Accent2 11 5" xfId="2920"/>
    <cellStyle name="40% - Accent2 11 5 2" xfId="4605"/>
    <cellStyle name="40% - Accent2 11 5 2 2" xfId="11917"/>
    <cellStyle name="40% - Accent2 11 5 3" xfId="5781"/>
    <cellStyle name="40% - Accent2 11 5 3 2" xfId="13083"/>
    <cellStyle name="40% - Accent2 11 5 4" xfId="7394"/>
    <cellStyle name="40% - Accent2 11 5 4 2" xfId="14656"/>
    <cellStyle name="40% - Accent2 11 5 5" xfId="10588"/>
    <cellStyle name="40% - Accent2 11 6" xfId="3034"/>
    <cellStyle name="40% - Accent2 11 6 2" xfId="4606"/>
    <cellStyle name="40% - Accent2 11 6 2 2" xfId="11918"/>
    <cellStyle name="40% - Accent2 11 6 3" xfId="5778"/>
    <cellStyle name="40% - Accent2 11 6 3 2" xfId="13081"/>
    <cellStyle name="40% - Accent2 11 6 4" xfId="7393"/>
    <cellStyle name="40% - Accent2 11 6 4 2" xfId="14655"/>
    <cellStyle name="40% - Accent2 11 6 5" xfId="10680"/>
    <cellStyle name="40% - Accent2 11 7" xfId="3564"/>
    <cellStyle name="40% - Accent2 11 7 2" xfId="4607"/>
    <cellStyle name="40% - Accent2 11 7 2 2" xfId="11919"/>
    <cellStyle name="40% - Accent2 11 7 3" xfId="5777"/>
    <cellStyle name="40% - Accent2 11 7 3 2" xfId="13080"/>
    <cellStyle name="40% - Accent2 11 7 4" xfId="7392"/>
    <cellStyle name="40% - Accent2 11 7 4 2" xfId="14654"/>
    <cellStyle name="40% - Accent2 11 7 5" xfId="10940"/>
    <cellStyle name="40% - Accent2 11 8" xfId="4601"/>
    <cellStyle name="40% - Accent2 11 8 2" xfId="11913"/>
    <cellStyle name="40% - Accent2 11 9" xfId="5787"/>
    <cellStyle name="40% - Accent2 11 9 2" xfId="13088"/>
    <cellStyle name="40% - Accent2 12" xfId="673"/>
    <cellStyle name="40% - Accent2 12 10" xfId="7391"/>
    <cellStyle name="40% - Accent2 12 10 2" xfId="14653"/>
    <cellStyle name="40% - Accent2 12 11" xfId="9413"/>
    <cellStyle name="40% - Accent2 12 2" xfId="1043"/>
    <cellStyle name="40% - Accent2 12 2 2" xfId="4609"/>
    <cellStyle name="40% - Accent2 12 2 2 2" xfId="11921"/>
    <cellStyle name="40% - Accent2 12 2 3" xfId="5774"/>
    <cellStyle name="40% - Accent2 12 2 3 2" xfId="13078"/>
    <cellStyle name="40% - Accent2 12 2 4" xfId="7390"/>
    <cellStyle name="40% - Accent2 12 2 4 2" xfId="14652"/>
    <cellStyle name="40% - Accent2 12 2 5" xfId="9672"/>
    <cellStyle name="40% - Accent2 12 3" xfId="1491"/>
    <cellStyle name="40% - Accent2 12 3 2" xfId="4610"/>
    <cellStyle name="40% - Accent2 12 3 2 2" xfId="11922"/>
    <cellStyle name="40% - Accent2 12 3 3" xfId="5773"/>
    <cellStyle name="40% - Accent2 12 3 3 2" xfId="13077"/>
    <cellStyle name="40% - Accent2 12 3 4" xfId="7389"/>
    <cellStyle name="40% - Accent2 12 3 4 2" xfId="14651"/>
    <cellStyle name="40% - Accent2 12 3 5" xfId="9873"/>
    <cellStyle name="40% - Accent2 12 4" xfId="2707"/>
    <cellStyle name="40% - Accent2 12 4 2" xfId="4611"/>
    <cellStyle name="40% - Accent2 12 4 2 2" xfId="11923"/>
    <cellStyle name="40% - Accent2 12 4 3" xfId="5772"/>
    <cellStyle name="40% - Accent2 12 4 3 2" xfId="13076"/>
    <cellStyle name="40% - Accent2 12 4 4" xfId="7380"/>
    <cellStyle name="40% - Accent2 12 4 4 2" xfId="14650"/>
    <cellStyle name="40% - Accent2 12 4 5" xfId="10400"/>
    <cellStyle name="40% - Accent2 12 5" xfId="2930"/>
    <cellStyle name="40% - Accent2 12 5 2" xfId="4612"/>
    <cellStyle name="40% - Accent2 12 5 2 2" xfId="11924"/>
    <cellStyle name="40% - Accent2 12 5 3" xfId="5771"/>
    <cellStyle name="40% - Accent2 12 5 3 2" xfId="13075"/>
    <cellStyle name="40% - Accent2 12 5 4" xfId="7379"/>
    <cellStyle name="40% - Accent2 12 5 4 2" xfId="14649"/>
    <cellStyle name="40% - Accent2 12 5 5" xfId="10598"/>
    <cellStyle name="40% - Accent2 12 6" xfId="3044"/>
    <cellStyle name="40% - Accent2 12 6 2" xfId="4613"/>
    <cellStyle name="40% - Accent2 12 6 2 2" xfId="11925"/>
    <cellStyle name="40% - Accent2 12 6 3" xfId="5770"/>
    <cellStyle name="40% - Accent2 12 6 3 2" xfId="13074"/>
    <cellStyle name="40% - Accent2 12 6 4" xfId="7378"/>
    <cellStyle name="40% - Accent2 12 6 4 2" xfId="14648"/>
    <cellStyle name="40% - Accent2 12 6 5" xfId="10690"/>
    <cellStyle name="40% - Accent2 12 7" xfId="3574"/>
    <cellStyle name="40% - Accent2 12 7 2" xfId="4614"/>
    <cellStyle name="40% - Accent2 12 7 2 2" xfId="11926"/>
    <cellStyle name="40% - Accent2 12 7 3" xfId="5769"/>
    <cellStyle name="40% - Accent2 12 7 3 2" xfId="13073"/>
    <cellStyle name="40% - Accent2 12 7 4" xfId="7377"/>
    <cellStyle name="40% - Accent2 12 7 4 2" xfId="14647"/>
    <cellStyle name="40% - Accent2 12 7 5" xfId="10950"/>
    <cellStyle name="40% - Accent2 12 8" xfId="4608"/>
    <cellStyle name="40% - Accent2 12 8 2" xfId="11920"/>
    <cellStyle name="40% - Accent2 12 9" xfId="5776"/>
    <cellStyle name="40% - Accent2 12 9 2" xfId="13079"/>
    <cellStyle name="40% - Accent2 13" xfId="696"/>
    <cellStyle name="40% - Accent2 13 2" xfId="4615"/>
    <cellStyle name="40% - Accent2 13 2 2" xfId="11927"/>
    <cellStyle name="40% - Accent2 13 3" xfId="5760"/>
    <cellStyle name="40% - Accent2 13 3 2" xfId="13072"/>
    <cellStyle name="40% - Accent2 13 4" xfId="7376"/>
    <cellStyle name="40% - Accent2 13 4 2" xfId="14646"/>
    <cellStyle name="40% - Accent2 13 5" xfId="9433"/>
    <cellStyle name="40% - Accent2 14" xfId="879"/>
    <cellStyle name="40% - Accent2 14 2" xfId="4616"/>
    <cellStyle name="40% - Accent2 14 2 2" xfId="11928"/>
    <cellStyle name="40% - Accent2 14 3" xfId="5759"/>
    <cellStyle name="40% - Accent2 14 3 2" xfId="13071"/>
    <cellStyle name="40% - Accent2 14 4" xfId="7375"/>
    <cellStyle name="40% - Accent2 14 4 2" xfId="14645"/>
    <cellStyle name="40% - Accent2 14 5" xfId="9515"/>
    <cellStyle name="40% - Accent2 15" xfId="1286"/>
    <cellStyle name="40% - Accent2 16" xfId="1515"/>
    <cellStyle name="40% - Accent2 17" xfId="1565"/>
    <cellStyle name="40% - Accent2 18" xfId="1268"/>
    <cellStyle name="40% - Accent2 19" xfId="1591"/>
    <cellStyle name="40% - Accent2 2" xfId="318"/>
    <cellStyle name="40% - Accent2 2 2" xfId="1736"/>
    <cellStyle name="40% - Accent2 2 3" xfId="1737"/>
    <cellStyle name="40% - Accent2 20" xfId="1632"/>
    <cellStyle name="40% - Accent2 21" xfId="1734"/>
    <cellStyle name="40% - Accent2 21 2" xfId="4626"/>
    <cellStyle name="40% - Accent2 21 2 2" xfId="11938"/>
    <cellStyle name="40% - Accent2 21 3" xfId="5749"/>
    <cellStyle name="40% - Accent2 21 3 2" xfId="13061"/>
    <cellStyle name="40% - Accent2 21 4" xfId="7374"/>
    <cellStyle name="40% - Accent2 21 4 2" xfId="14644"/>
    <cellStyle name="40% - Accent2 21 5" xfId="9901"/>
    <cellStyle name="40% - Accent2 22" xfId="1865"/>
    <cellStyle name="40% - Accent2 22 2" xfId="4627"/>
    <cellStyle name="40% - Accent2 22 2 2" xfId="11939"/>
    <cellStyle name="40% - Accent2 22 3" xfId="5748"/>
    <cellStyle name="40% - Accent2 22 3 2" xfId="13060"/>
    <cellStyle name="40% - Accent2 22 4" xfId="7373"/>
    <cellStyle name="40% - Accent2 22 4 2" xfId="14643"/>
    <cellStyle name="40% - Accent2 22 5" xfId="9922"/>
    <cellStyle name="40% - Accent2 23" xfId="2122"/>
    <cellStyle name="40% - Accent2 23 2" xfId="4628"/>
    <cellStyle name="40% - Accent2 23 2 2" xfId="11940"/>
    <cellStyle name="40% - Accent2 23 3" xfId="5747"/>
    <cellStyle name="40% - Accent2 23 3 2" xfId="13059"/>
    <cellStyle name="40% - Accent2 23 4" xfId="7372"/>
    <cellStyle name="40% - Accent2 23 4 2" xfId="14642"/>
    <cellStyle name="40% - Accent2 23 5" xfId="9957"/>
    <cellStyle name="40% - Accent2 24" xfId="2190"/>
    <cellStyle name="40% - Accent2 24 2" xfId="4629"/>
    <cellStyle name="40% - Accent2 24 2 2" xfId="11941"/>
    <cellStyle name="40% - Accent2 24 3" xfId="5746"/>
    <cellStyle name="40% - Accent2 24 3 2" xfId="13058"/>
    <cellStyle name="40% - Accent2 24 4" xfId="7371"/>
    <cellStyle name="40% - Accent2 24 4 2" xfId="14641"/>
    <cellStyle name="40% - Accent2 24 5" xfId="9977"/>
    <cellStyle name="40% - Accent2 25" xfId="2302"/>
    <cellStyle name="40% - Accent2 25 2" xfId="4630"/>
    <cellStyle name="40% - Accent2 25 2 2" xfId="11942"/>
    <cellStyle name="40% - Accent2 25 3" xfId="5745"/>
    <cellStyle name="40% - Accent2 25 3 2" xfId="13057"/>
    <cellStyle name="40% - Accent2 25 4" xfId="7370"/>
    <cellStyle name="40% - Accent2 25 4 2" xfId="14640"/>
    <cellStyle name="40% - Accent2 25 5" xfId="10022"/>
    <cellStyle name="40% - Accent2 26" xfId="2762"/>
    <cellStyle name="40% - Accent2 26 2" xfId="4631"/>
    <cellStyle name="40% - Accent2 26 2 2" xfId="11943"/>
    <cellStyle name="40% - Accent2 26 3" xfId="5744"/>
    <cellStyle name="40% - Accent2 26 3 2" xfId="13056"/>
    <cellStyle name="40% - Accent2 26 4" xfId="7369"/>
    <cellStyle name="40% - Accent2 26 4 2" xfId="14639"/>
    <cellStyle name="40% - Accent2 26 5" xfId="10444"/>
    <cellStyle name="40% - Accent2 27" xfId="2964"/>
    <cellStyle name="40% - Accent2 27 2" xfId="4632"/>
    <cellStyle name="40% - Accent2 27 2 2" xfId="11944"/>
    <cellStyle name="40% - Accent2 27 3" xfId="5743"/>
    <cellStyle name="40% - Accent2 27 3 2" xfId="13055"/>
    <cellStyle name="40% - Accent2 27 4" xfId="7368"/>
    <cellStyle name="40% - Accent2 27 4 2" xfId="14638"/>
    <cellStyle name="40% - Accent2 27 5" xfId="10622"/>
    <cellStyle name="40% - Accent2 28" xfId="3316"/>
    <cellStyle name="40% - Accent2 28 2" xfId="4633"/>
    <cellStyle name="40% - Accent2 28 2 2" xfId="11945"/>
    <cellStyle name="40% - Accent2 28 3" xfId="5742"/>
    <cellStyle name="40% - Accent2 28 3 2" xfId="13054"/>
    <cellStyle name="40% - Accent2 28 4" xfId="7367"/>
    <cellStyle name="40% - Accent2 28 4 2" xfId="14637"/>
    <cellStyle name="40% - Accent2 28 5" xfId="10734"/>
    <cellStyle name="40% - Accent2 29" xfId="4593"/>
    <cellStyle name="40% - Accent2 29 2" xfId="11905"/>
    <cellStyle name="40% - Accent2 3" xfId="319"/>
    <cellStyle name="40% - Accent2 3 2" xfId="1738"/>
    <cellStyle name="40% - Accent2 3 3" xfId="1739"/>
    <cellStyle name="40% - Accent2 30" xfId="5796"/>
    <cellStyle name="40% - Accent2 30 2" xfId="13096"/>
    <cellStyle name="40% - Accent2 31" xfId="7412"/>
    <cellStyle name="40% - Accent2 31 2" xfId="14670"/>
    <cellStyle name="40% - Accent2 32" xfId="9165"/>
    <cellStyle name="40% - Accent2 4" xfId="408"/>
    <cellStyle name="40% - Accent2 4 10" xfId="2426"/>
    <cellStyle name="40% - Accent2 4 10 2" xfId="4638"/>
    <cellStyle name="40% - Accent2 4 10 2 2" xfId="11950"/>
    <cellStyle name="40% - Accent2 4 10 3" xfId="5737"/>
    <cellStyle name="40% - Accent2 4 10 3 2" xfId="13049"/>
    <cellStyle name="40% - Accent2 4 10 4" xfId="7365"/>
    <cellStyle name="40% - Accent2 4 10 4 2" xfId="14635"/>
    <cellStyle name="40% - Accent2 4 10 5" xfId="10134"/>
    <cellStyle name="40% - Accent2 4 11" xfId="2729"/>
    <cellStyle name="40% - Accent2 4 11 2" xfId="4639"/>
    <cellStyle name="40% - Accent2 4 11 2 2" xfId="11951"/>
    <cellStyle name="40% - Accent2 4 11 3" xfId="5736"/>
    <cellStyle name="40% - Accent2 4 11 3 2" xfId="13048"/>
    <cellStyle name="40% - Accent2 4 11 4" xfId="7364"/>
    <cellStyle name="40% - Accent2 4 11 4 2" xfId="14634"/>
    <cellStyle name="40% - Accent2 4 11 5" xfId="10416"/>
    <cellStyle name="40% - Accent2 4 12" xfId="2949"/>
    <cellStyle name="40% - Accent2 4 12 2" xfId="4640"/>
    <cellStyle name="40% - Accent2 4 12 2 2" xfId="11952"/>
    <cellStyle name="40% - Accent2 4 12 3" xfId="5735"/>
    <cellStyle name="40% - Accent2 4 12 3 2" xfId="13047"/>
    <cellStyle name="40% - Accent2 4 12 4" xfId="7363"/>
    <cellStyle name="40% - Accent2 4 12 4 2" xfId="14633"/>
    <cellStyle name="40% - Accent2 4 12 5" xfId="10611"/>
    <cellStyle name="40% - Accent2 4 13" xfId="3359"/>
    <cellStyle name="40% - Accent2 4 13 2" xfId="4641"/>
    <cellStyle name="40% - Accent2 4 13 2 2" xfId="11953"/>
    <cellStyle name="40% - Accent2 4 13 3" xfId="5734"/>
    <cellStyle name="40% - Accent2 4 13 3 2" xfId="13046"/>
    <cellStyle name="40% - Accent2 4 13 4" xfId="7362"/>
    <cellStyle name="40% - Accent2 4 13 4 2" xfId="14632"/>
    <cellStyle name="40% - Accent2 4 13 5" xfId="10753"/>
    <cellStyle name="40% - Accent2 4 14" xfId="4637"/>
    <cellStyle name="40% - Accent2 4 14 2" xfId="11949"/>
    <cellStyle name="40% - Accent2 4 15" xfId="5738"/>
    <cellStyle name="40% - Accent2 4 15 2" xfId="13050"/>
    <cellStyle name="40% - Accent2 4 16" xfId="7366"/>
    <cellStyle name="40% - Accent2 4 16 2" xfId="14636"/>
    <cellStyle name="40% - Accent2 4 17" xfId="9221"/>
    <cellStyle name="40% - Accent2 4 2" xfId="563"/>
    <cellStyle name="40% - Accent2 4 2 10" xfId="2849"/>
    <cellStyle name="40% - Accent2 4 2 10 2" xfId="4643"/>
    <cellStyle name="40% - Accent2 4 2 10 2 2" xfId="11955"/>
    <cellStyle name="40% - Accent2 4 2 10 3" xfId="5732"/>
    <cellStyle name="40% - Accent2 4 2 10 3 2" xfId="13044"/>
    <cellStyle name="40% - Accent2 4 2 10 4" xfId="7360"/>
    <cellStyle name="40% - Accent2 4 2 10 4 2" xfId="14630"/>
    <cellStyle name="40% - Accent2 4 2 10 5" xfId="10523"/>
    <cellStyle name="40% - Accent2 4 2 11" xfId="3461"/>
    <cellStyle name="40% - Accent2 4 2 11 2" xfId="4644"/>
    <cellStyle name="40% - Accent2 4 2 11 2 2" xfId="11956"/>
    <cellStyle name="40% - Accent2 4 2 11 3" xfId="5731"/>
    <cellStyle name="40% - Accent2 4 2 11 3 2" xfId="13043"/>
    <cellStyle name="40% - Accent2 4 2 11 4" xfId="7359"/>
    <cellStyle name="40% - Accent2 4 2 11 4 2" xfId="14629"/>
    <cellStyle name="40% - Accent2 4 2 11 5" xfId="10839"/>
    <cellStyle name="40% - Accent2 4 2 12" xfId="4642"/>
    <cellStyle name="40% - Accent2 4 2 12 2" xfId="11954"/>
    <cellStyle name="40% - Accent2 4 2 13" xfId="5733"/>
    <cellStyle name="40% - Accent2 4 2 13 2" xfId="13045"/>
    <cellStyle name="40% - Accent2 4 2 14" xfId="7361"/>
    <cellStyle name="40% - Accent2 4 2 14 2" xfId="14631"/>
    <cellStyle name="40% - Accent2 4 2 15" xfId="9306"/>
    <cellStyle name="40% - Accent2 4 2 2" xfId="936"/>
    <cellStyle name="40% - Accent2 4 2 2 2" xfId="4645"/>
    <cellStyle name="40% - Accent2 4 2 2 2 2" xfId="11957"/>
    <cellStyle name="40% - Accent2 4 2 2 3" xfId="5730"/>
    <cellStyle name="40% - Accent2 4 2 2 3 2" xfId="13042"/>
    <cellStyle name="40% - Accent2 4 2 2 4" xfId="7358"/>
    <cellStyle name="40% - Accent2 4 2 2 4 2" xfId="14628"/>
    <cellStyle name="40% - Accent2 4 2 2 5" xfId="9568"/>
    <cellStyle name="40% - Accent2 4 2 3" xfId="1379"/>
    <cellStyle name="40% - Accent2 4 2 3 2" xfId="4646"/>
    <cellStyle name="40% - Accent2 4 2 3 2 2" xfId="11958"/>
    <cellStyle name="40% - Accent2 4 2 3 3" xfId="5729"/>
    <cellStyle name="40% - Accent2 4 2 3 3 2" xfId="13041"/>
    <cellStyle name="40% - Accent2 4 2 3 4" xfId="7357"/>
    <cellStyle name="40% - Accent2 4 2 3 4 2" xfId="14627"/>
    <cellStyle name="40% - Accent2 4 2 3 5" xfId="9762"/>
    <cellStyle name="40% - Accent2 4 2 4" xfId="1741"/>
    <cellStyle name="40% - Accent2 4 2 4 2" xfId="4647"/>
    <cellStyle name="40% - Accent2 4 2 4 2 2" xfId="11959"/>
    <cellStyle name="40% - Accent2 4 2 4 3" xfId="5728"/>
    <cellStyle name="40% - Accent2 4 2 4 3 2" xfId="13040"/>
    <cellStyle name="40% - Accent2 4 2 4 4" xfId="7356"/>
    <cellStyle name="40% - Accent2 4 2 4 4 2" xfId="14626"/>
    <cellStyle name="40% - Accent2 4 2 4 5" xfId="9902"/>
    <cellStyle name="40% - Accent2 4 2 5" xfId="1846"/>
    <cellStyle name="40% - Accent2 4 2 5 2" xfId="4648"/>
    <cellStyle name="40% - Accent2 4 2 5 2 2" xfId="11960"/>
    <cellStyle name="40% - Accent2 4 2 5 3" xfId="5727"/>
    <cellStyle name="40% - Accent2 4 2 5 3 2" xfId="13039"/>
    <cellStyle name="40% - Accent2 4 2 5 4" xfId="7355"/>
    <cellStyle name="40% - Accent2 4 2 5 4 2" xfId="14625"/>
    <cellStyle name="40% - Accent2 4 2 5 5" xfId="9919"/>
    <cellStyle name="40% - Accent2 4 2 6" xfId="2119"/>
    <cellStyle name="40% - Accent2 4 2 6 2" xfId="4649"/>
    <cellStyle name="40% - Accent2 4 2 6 2 2" xfId="11961"/>
    <cellStyle name="40% - Accent2 4 2 6 3" xfId="5726"/>
    <cellStyle name="40% - Accent2 4 2 6 3 2" xfId="13038"/>
    <cellStyle name="40% - Accent2 4 2 6 4" xfId="7354"/>
    <cellStyle name="40% - Accent2 4 2 6 4 2" xfId="14624"/>
    <cellStyle name="40% - Accent2 4 2 6 5" xfId="9956"/>
    <cellStyle name="40% - Accent2 4 2 7" xfId="2022"/>
    <cellStyle name="40% - Accent2 4 2 7 2" xfId="4650"/>
    <cellStyle name="40% - Accent2 4 2 7 2 2" xfId="11962"/>
    <cellStyle name="40% - Accent2 4 2 7 3" xfId="5725"/>
    <cellStyle name="40% - Accent2 4 2 7 3 2" xfId="13037"/>
    <cellStyle name="40% - Accent2 4 2 7 4" xfId="7353"/>
    <cellStyle name="40% - Accent2 4 2 7 4 2" xfId="14623"/>
    <cellStyle name="40% - Accent2 4 2 7 5" xfId="9944"/>
    <cellStyle name="40% - Accent2 4 2 8" xfId="2593"/>
    <cellStyle name="40% - Accent2 4 2 8 2" xfId="4651"/>
    <cellStyle name="40% - Accent2 4 2 8 2 2" xfId="11963"/>
    <cellStyle name="40% - Accent2 4 2 8 3" xfId="5724"/>
    <cellStyle name="40% - Accent2 4 2 8 3 2" xfId="13036"/>
    <cellStyle name="40% - Accent2 4 2 8 4" xfId="7352"/>
    <cellStyle name="40% - Accent2 4 2 8 4 2" xfId="14622"/>
    <cellStyle name="40% - Accent2 4 2 8 5" xfId="10287"/>
    <cellStyle name="40% - Accent2 4 2 9" xfId="2362"/>
    <cellStyle name="40% - Accent2 4 2 9 2" xfId="4652"/>
    <cellStyle name="40% - Accent2 4 2 9 2 2" xfId="11964"/>
    <cellStyle name="40% - Accent2 4 2 9 3" xfId="5723"/>
    <cellStyle name="40% - Accent2 4 2 9 3 2" xfId="13035"/>
    <cellStyle name="40% - Accent2 4 2 9 4" xfId="7351"/>
    <cellStyle name="40% - Accent2 4 2 9 4 2" xfId="14621"/>
    <cellStyle name="40% - Accent2 4 2 9 5" xfId="10080"/>
    <cellStyle name="40% - Accent2 4 3" xfId="536"/>
    <cellStyle name="40% - Accent2 4 3 10" xfId="2754"/>
    <cellStyle name="40% - Accent2 4 3 10 2" xfId="4654"/>
    <cellStyle name="40% - Accent2 4 3 10 2 2" xfId="11966"/>
    <cellStyle name="40% - Accent2 4 3 10 3" xfId="5721"/>
    <cellStyle name="40% - Accent2 4 3 10 3 2" xfId="13033"/>
    <cellStyle name="40% - Accent2 4 3 10 4" xfId="7349"/>
    <cellStyle name="40% - Accent2 4 3 10 4 2" xfId="14619"/>
    <cellStyle name="40% - Accent2 4 3 10 5" xfId="10437"/>
    <cellStyle name="40% - Accent2 4 3 11" xfId="3438"/>
    <cellStyle name="40% - Accent2 4 3 11 2" xfId="4655"/>
    <cellStyle name="40% - Accent2 4 3 11 2 2" xfId="11967"/>
    <cellStyle name="40% - Accent2 4 3 11 3" xfId="5720"/>
    <cellStyle name="40% - Accent2 4 3 11 3 2" xfId="13032"/>
    <cellStyle name="40% - Accent2 4 3 11 4" xfId="7348"/>
    <cellStyle name="40% - Accent2 4 3 11 4 2" xfId="14618"/>
    <cellStyle name="40% - Accent2 4 3 11 5" xfId="10819"/>
    <cellStyle name="40% - Accent2 4 3 12" xfId="4653"/>
    <cellStyle name="40% - Accent2 4 3 12 2" xfId="11965"/>
    <cellStyle name="40% - Accent2 4 3 13" xfId="5722"/>
    <cellStyle name="40% - Accent2 4 3 13 2" xfId="13034"/>
    <cellStyle name="40% - Accent2 4 3 14" xfId="7350"/>
    <cellStyle name="40% - Accent2 4 3 14 2" xfId="14620"/>
    <cellStyle name="40% - Accent2 4 3 15" xfId="9286"/>
    <cellStyle name="40% - Accent2 4 3 2" xfId="912"/>
    <cellStyle name="40% - Accent2 4 3 2 2" xfId="4656"/>
    <cellStyle name="40% - Accent2 4 3 2 2 2" xfId="11968"/>
    <cellStyle name="40% - Accent2 4 3 2 3" xfId="5719"/>
    <cellStyle name="40% - Accent2 4 3 2 3 2" xfId="13031"/>
    <cellStyle name="40% - Accent2 4 3 2 4" xfId="7347"/>
    <cellStyle name="40% - Accent2 4 3 2 4 2" xfId="14617"/>
    <cellStyle name="40% - Accent2 4 3 2 5" xfId="9547"/>
    <cellStyle name="40% - Accent2 4 3 3" xfId="1353"/>
    <cellStyle name="40% - Accent2 4 3 3 2" xfId="4657"/>
    <cellStyle name="40% - Accent2 4 3 3 2 2" xfId="11969"/>
    <cellStyle name="40% - Accent2 4 3 3 3" xfId="5718"/>
    <cellStyle name="40% - Accent2 4 3 3 3 2" xfId="13030"/>
    <cellStyle name="40% - Accent2 4 3 3 4" xfId="7346"/>
    <cellStyle name="40% - Accent2 4 3 3 4 2" xfId="14616"/>
    <cellStyle name="40% - Accent2 4 3 3 5" xfId="9742"/>
    <cellStyle name="40% - Accent2 4 3 4" xfId="1742"/>
    <cellStyle name="40% - Accent2 4 3 5" xfId="1845"/>
    <cellStyle name="40% - Accent2 4 3 6" xfId="2118"/>
    <cellStyle name="40% - Accent2 4 3 7" xfId="2021"/>
    <cellStyle name="40% - Accent2 4 3 8" xfId="2566"/>
    <cellStyle name="40% - Accent2 4 3 8 2" xfId="4662"/>
    <cellStyle name="40% - Accent2 4 3 8 2 2" xfId="11974"/>
    <cellStyle name="40% - Accent2 4 3 8 3" xfId="5717"/>
    <cellStyle name="40% - Accent2 4 3 8 3 2" xfId="13029"/>
    <cellStyle name="40% - Accent2 4 3 8 4" xfId="7345"/>
    <cellStyle name="40% - Accent2 4 3 8 4 2" xfId="14615"/>
    <cellStyle name="40% - Accent2 4 3 8 5" xfId="10261"/>
    <cellStyle name="40% - Accent2 4 3 9" xfId="2374"/>
    <cellStyle name="40% - Accent2 4 3 9 2" xfId="4663"/>
    <cellStyle name="40% - Accent2 4 3 9 2 2" xfId="11975"/>
    <cellStyle name="40% - Accent2 4 3 9 3" xfId="5716"/>
    <cellStyle name="40% - Accent2 4 3 9 3 2" xfId="13028"/>
    <cellStyle name="40% - Accent2 4 3 9 4" xfId="7344"/>
    <cellStyle name="40% - Accent2 4 3 9 4 2" xfId="14614"/>
    <cellStyle name="40% - Accent2 4 3 9 5" xfId="10091"/>
    <cellStyle name="40% - Accent2 4 4" xfId="788"/>
    <cellStyle name="40% - Accent2 4 4 2" xfId="4664"/>
    <cellStyle name="40% - Accent2 4 4 2 2" xfId="11976"/>
    <cellStyle name="40% - Accent2 4 4 3" xfId="5715"/>
    <cellStyle name="40% - Accent2 4 4 3 2" xfId="13027"/>
    <cellStyle name="40% - Accent2 4 4 4" xfId="7343"/>
    <cellStyle name="40% - Accent2 4 4 4 2" xfId="14613"/>
    <cellStyle name="40% - Accent2 4 4 5" xfId="9465"/>
    <cellStyle name="40% - Accent2 4 5" xfId="730"/>
    <cellStyle name="40% - Accent2 4 5 2" xfId="4665"/>
    <cellStyle name="40% - Accent2 4 5 2 2" xfId="11977"/>
    <cellStyle name="40% - Accent2 4 5 3" xfId="5714"/>
    <cellStyle name="40% - Accent2 4 5 3 2" xfId="13026"/>
    <cellStyle name="40% - Accent2 4 5 4" xfId="7342"/>
    <cellStyle name="40% - Accent2 4 5 4 2" xfId="14612"/>
    <cellStyle name="40% - Accent2 4 5 5" xfId="9450"/>
    <cellStyle name="40% - Accent2 4 6" xfId="1740"/>
    <cellStyle name="40% - Accent2 4 7" xfId="1849"/>
    <cellStyle name="40% - Accent2 4 8" xfId="2120"/>
    <cellStyle name="40% - Accent2 4 9" xfId="2025"/>
    <cellStyle name="40% - Accent2 5" xfId="442"/>
    <cellStyle name="40% - Accent2 5 10" xfId="2473"/>
    <cellStyle name="40% - Accent2 5 10 2" xfId="4671"/>
    <cellStyle name="40% - Accent2 5 10 2 2" xfId="11983"/>
    <cellStyle name="40% - Accent2 5 10 3" xfId="5708"/>
    <cellStyle name="40% - Accent2 5 10 3 2" xfId="13020"/>
    <cellStyle name="40% - Accent2 5 10 4" xfId="7340"/>
    <cellStyle name="40% - Accent2 5 10 4 2" xfId="14610"/>
    <cellStyle name="40% - Accent2 5 10 5" xfId="10171"/>
    <cellStyle name="40% - Accent2 5 11" xfId="2799"/>
    <cellStyle name="40% - Accent2 5 11 2" xfId="4672"/>
    <cellStyle name="40% - Accent2 5 11 2 2" xfId="11984"/>
    <cellStyle name="40% - Accent2 5 11 3" xfId="5707"/>
    <cellStyle name="40% - Accent2 5 11 3 2" xfId="13019"/>
    <cellStyle name="40% - Accent2 5 11 4" xfId="7339"/>
    <cellStyle name="40% - Accent2 5 11 4 2" xfId="14609"/>
    <cellStyle name="40% - Accent2 5 11 5" xfId="10479"/>
    <cellStyle name="40% - Accent2 5 12" xfId="2972"/>
    <cellStyle name="40% - Accent2 5 12 2" xfId="4673"/>
    <cellStyle name="40% - Accent2 5 12 2 2" xfId="11985"/>
    <cellStyle name="40% - Accent2 5 12 3" xfId="5706"/>
    <cellStyle name="40% - Accent2 5 12 3 2" xfId="13018"/>
    <cellStyle name="40% - Accent2 5 12 4" xfId="7338"/>
    <cellStyle name="40% - Accent2 5 12 4 2" xfId="14608"/>
    <cellStyle name="40% - Accent2 5 12 5" xfId="10629"/>
    <cellStyle name="40% - Accent2 5 13" xfId="3378"/>
    <cellStyle name="40% - Accent2 5 13 2" xfId="4674"/>
    <cellStyle name="40% - Accent2 5 13 2 2" xfId="11986"/>
    <cellStyle name="40% - Accent2 5 13 3" xfId="5705"/>
    <cellStyle name="40% - Accent2 5 13 3 2" xfId="13017"/>
    <cellStyle name="40% - Accent2 5 13 4" xfId="7337"/>
    <cellStyle name="40% - Accent2 5 13 4 2" xfId="14607"/>
    <cellStyle name="40% - Accent2 5 13 5" xfId="10765"/>
    <cellStyle name="40% - Accent2 5 14" xfId="4670"/>
    <cellStyle name="40% - Accent2 5 14 2" xfId="11982"/>
    <cellStyle name="40% - Accent2 5 15" xfId="5709"/>
    <cellStyle name="40% - Accent2 5 15 2" xfId="13021"/>
    <cellStyle name="40% - Accent2 5 16" xfId="7341"/>
    <cellStyle name="40% - Accent2 5 16 2" xfId="14611"/>
    <cellStyle name="40% - Accent2 5 17" xfId="9233"/>
    <cellStyle name="40% - Accent2 5 2" xfId="579"/>
    <cellStyle name="40% - Accent2 5 2 10" xfId="7336"/>
    <cellStyle name="40% - Accent2 5 2 10 2" xfId="14606"/>
    <cellStyle name="40% - Accent2 5 2 11" xfId="9321"/>
    <cellStyle name="40% - Accent2 5 2 2" xfId="952"/>
    <cellStyle name="40% - Accent2 5 2 2 2" xfId="4676"/>
    <cellStyle name="40% - Accent2 5 2 2 2 2" xfId="11988"/>
    <cellStyle name="40% - Accent2 5 2 2 3" xfId="5703"/>
    <cellStyle name="40% - Accent2 5 2 2 3 2" xfId="13015"/>
    <cellStyle name="40% - Accent2 5 2 2 4" xfId="7335"/>
    <cellStyle name="40% - Accent2 5 2 2 4 2" xfId="14605"/>
    <cellStyle name="40% - Accent2 5 2 2 5" xfId="9583"/>
    <cellStyle name="40% - Accent2 5 2 3" xfId="1397"/>
    <cellStyle name="40% - Accent2 5 2 3 2" xfId="4677"/>
    <cellStyle name="40% - Accent2 5 2 3 2 2" xfId="11989"/>
    <cellStyle name="40% - Accent2 5 2 3 3" xfId="5702"/>
    <cellStyle name="40% - Accent2 5 2 3 3 2" xfId="13014"/>
    <cellStyle name="40% - Accent2 5 2 3 4" xfId="7334"/>
    <cellStyle name="40% - Accent2 5 2 3 4 2" xfId="14604"/>
    <cellStyle name="40% - Accent2 5 2 3 5" xfId="9779"/>
    <cellStyle name="40% - Accent2 5 2 4" xfId="2611"/>
    <cellStyle name="40% - Accent2 5 2 4 2" xfId="4678"/>
    <cellStyle name="40% - Accent2 5 2 4 2 2" xfId="11990"/>
    <cellStyle name="40% - Accent2 5 2 4 3" xfId="5701"/>
    <cellStyle name="40% - Accent2 5 2 4 3 2" xfId="13013"/>
    <cellStyle name="40% - Accent2 5 2 4 4" xfId="7333"/>
    <cellStyle name="40% - Accent2 5 2 4 4 2" xfId="14603"/>
    <cellStyle name="40% - Accent2 5 2 4 5" xfId="10304"/>
    <cellStyle name="40% - Accent2 5 2 5" xfId="2315"/>
    <cellStyle name="40% - Accent2 5 2 5 2" xfId="4679"/>
    <cellStyle name="40% - Accent2 5 2 5 2 2" xfId="11991"/>
    <cellStyle name="40% - Accent2 5 2 5 3" xfId="5700"/>
    <cellStyle name="40% - Accent2 5 2 5 3 2" xfId="13012"/>
    <cellStyle name="40% - Accent2 5 2 5 4" xfId="7332"/>
    <cellStyle name="40% - Accent2 5 2 5 4 2" xfId="14602"/>
    <cellStyle name="40% - Accent2 5 2 5 5" xfId="10035"/>
    <cellStyle name="40% - Accent2 5 2 6" xfId="2739"/>
    <cellStyle name="40% - Accent2 5 2 6 2" xfId="4680"/>
    <cellStyle name="40% - Accent2 5 2 6 2 2" xfId="11992"/>
    <cellStyle name="40% - Accent2 5 2 6 3" xfId="5699"/>
    <cellStyle name="40% - Accent2 5 2 6 3 2" xfId="13011"/>
    <cellStyle name="40% - Accent2 5 2 6 4" xfId="7331"/>
    <cellStyle name="40% - Accent2 5 2 6 4 2" xfId="14601"/>
    <cellStyle name="40% - Accent2 5 2 6 5" xfId="10424"/>
    <cellStyle name="40% - Accent2 5 2 7" xfId="3478"/>
    <cellStyle name="40% - Accent2 5 2 7 2" xfId="4681"/>
    <cellStyle name="40% - Accent2 5 2 7 2 2" xfId="11993"/>
    <cellStyle name="40% - Accent2 5 2 7 3" xfId="5698"/>
    <cellStyle name="40% - Accent2 5 2 7 3 2" xfId="13010"/>
    <cellStyle name="40% - Accent2 5 2 7 4" xfId="7330"/>
    <cellStyle name="40% - Accent2 5 2 7 4 2" xfId="14600"/>
    <cellStyle name="40% - Accent2 5 2 7 5" xfId="10856"/>
    <cellStyle name="40% - Accent2 5 2 8" xfId="4675"/>
    <cellStyle name="40% - Accent2 5 2 8 2" xfId="11987"/>
    <cellStyle name="40% - Accent2 5 2 9" xfId="5704"/>
    <cellStyle name="40% - Accent2 5 2 9 2" xfId="13016"/>
    <cellStyle name="40% - Accent2 5 3" xfId="616"/>
    <cellStyle name="40% - Accent2 5 3 10" xfId="7329"/>
    <cellStyle name="40% - Accent2 5 3 10 2" xfId="14599"/>
    <cellStyle name="40% - Accent2 5 3 11" xfId="9356"/>
    <cellStyle name="40% - Accent2 5 3 2" xfId="989"/>
    <cellStyle name="40% - Accent2 5 3 2 2" xfId="4683"/>
    <cellStyle name="40% - Accent2 5 3 2 2 2" xfId="11995"/>
    <cellStyle name="40% - Accent2 5 3 2 3" xfId="5696"/>
    <cellStyle name="40% - Accent2 5 3 2 3 2" xfId="13008"/>
    <cellStyle name="40% - Accent2 5 3 2 4" xfId="7328"/>
    <cellStyle name="40% - Accent2 5 3 2 4 2" xfId="14598"/>
    <cellStyle name="40% - Accent2 5 3 2 5" xfId="9618"/>
    <cellStyle name="40% - Accent2 5 3 3" xfId="1434"/>
    <cellStyle name="40% - Accent2 5 3 3 2" xfId="4684"/>
    <cellStyle name="40% - Accent2 5 3 3 2 2" xfId="11996"/>
    <cellStyle name="40% - Accent2 5 3 3 3" xfId="5695"/>
    <cellStyle name="40% - Accent2 5 3 3 3 2" xfId="13007"/>
    <cellStyle name="40% - Accent2 5 3 3 4" xfId="7327"/>
    <cellStyle name="40% - Accent2 5 3 3 4 2" xfId="14597"/>
    <cellStyle name="40% - Accent2 5 3 3 5" xfId="9816"/>
    <cellStyle name="40% - Accent2 5 3 4" xfId="2650"/>
    <cellStyle name="40% - Accent2 5 3 4 2" xfId="4685"/>
    <cellStyle name="40% - Accent2 5 3 4 2 2" xfId="11997"/>
    <cellStyle name="40% - Accent2 5 3 4 3" xfId="5694"/>
    <cellStyle name="40% - Accent2 5 3 4 3 2" xfId="13006"/>
    <cellStyle name="40% - Accent2 5 3 4 4" xfId="7326"/>
    <cellStyle name="40% - Accent2 5 3 4 4 2" xfId="14596"/>
    <cellStyle name="40% - Accent2 5 3 4 5" xfId="10343"/>
    <cellStyle name="40% - Accent2 5 3 5" xfId="2330"/>
    <cellStyle name="40% - Accent2 5 3 5 2" xfId="4686"/>
    <cellStyle name="40% - Accent2 5 3 5 2 2" xfId="11998"/>
    <cellStyle name="40% - Accent2 5 3 5 3" xfId="5693"/>
    <cellStyle name="40% - Accent2 5 3 5 3 2" xfId="13005"/>
    <cellStyle name="40% - Accent2 5 3 5 4" xfId="7325"/>
    <cellStyle name="40% - Accent2 5 3 5 4 2" xfId="14595"/>
    <cellStyle name="40% - Accent2 5 3 5 5" xfId="10049"/>
    <cellStyle name="40% - Accent2 5 3 6" xfId="2851"/>
    <cellStyle name="40% - Accent2 5 3 6 2" xfId="4687"/>
    <cellStyle name="40% - Accent2 5 3 6 2 2" xfId="11999"/>
    <cellStyle name="40% - Accent2 5 3 6 3" xfId="5692"/>
    <cellStyle name="40% - Accent2 5 3 6 3 2" xfId="13004"/>
    <cellStyle name="40% - Accent2 5 3 6 4" xfId="7324"/>
    <cellStyle name="40% - Accent2 5 3 6 4 2" xfId="14594"/>
    <cellStyle name="40% - Accent2 5 3 6 5" xfId="10525"/>
    <cellStyle name="40% - Accent2 5 3 7" xfId="3517"/>
    <cellStyle name="40% - Accent2 5 3 7 2" xfId="4688"/>
    <cellStyle name="40% - Accent2 5 3 7 2 2" xfId="12000"/>
    <cellStyle name="40% - Accent2 5 3 7 3" xfId="5691"/>
    <cellStyle name="40% - Accent2 5 3 7 3 2" xfId="13003"/>
    <cellStyle name="40% - Accent2 5 3 7 4" xfId="7323"/>
    <cellStyle name="40% - Accent2 5 3 7 4 2" xfId="14593"/>
    <cellStyle name="40% - Accent2 5 3 7 5" xfId="10893"/>
    <cellStyle name="40% - Accent2 5 3 8" xfId="4682"/>
    <cellStyle name="40% - Accent2 5 3 8 2" xfId="11994"/>
    <cellStyle name="40% - Accent2 5 3 9" xfId="5697"/>
    <cellStyle name="40% - Accent2 5 3 9 2" xfId="13009"/>
    <cellStyle name="40% - Accent2 5 4" xfId="831"/>
    <cellStyle name="40% - Accent2 5 4 2" xfId="4689"/>
    <cellStyle name="40% - Accent2 5 4 2 2" xfId="12001"/>
    <cellStyle name="40% - Accent2 5 4 3" xfId="5690"/>
    <cellStyle name="40% - Accent2 5 4 3 2" xfId="13002"/>
    <cellStyle name="40% - Accent2 5 4 4" xfId="7322"/>
    <cellStyle name="40% - Accent2 5 4 4 2" xfId="14592"/>
    <cellStyle name="40% - Accent2 5 4 5" xfId="9484"/>
    <cellStyle name="40% - Accent2 5 5" xfId="1276"/>
    <cellStyle name="40% - Accent2 5 5 2" xfId="4690"/>
    <cellStyle name="40% - Accent2 5 5 2 2" xfId="12002"/>
    <cellStyle name="40% - Accent2 5 5 3" xfId="5689"/>
    <cellStyle name="40% - Accent2 5 5 3 2" xfId="13001"/>
    <cellStyle name="40% - Accent2 5 5 4" xfId="7321"/>
    <cellStyle name="40% - Accent2 5 5 4 2" xfId="14591"/>
    <cellStyle name="40% - Accent2 5 5 5" xfId="9688"/>
    <cellStyle name="40% - Accent2 5 6" xfId="1743"/>
    <cellStyle name="40% - Accent2 5 7" xfId="1842"/>
    <cellStyle name="40% - Accent2 5 8" xfId="2117"/>
    <cellStyle name="40% - Accent2 5 9" xfId="2013"/>
    <cellStyle name="40% - Accent2 6" xfId="477"/>
    <cellStyle name="40% - Accent2 7" xfId="491"/>
    <cellStyle name="40% - Accent2 7 10" xfId="4696"/>
    <cellStyle name="40% - Accent2 7 10 2" xfId="12008"/>
    <cellStyle name="40% - Accent2 7 11" xfId="5687"/>
    <cellStyle name="40% - Accent2 7 11 2" xfId="12999"/>
    <cellStyle name="40% - Accent2 7 12" xfId="7320"/>
    <cellStyle name="40% - Accent2 7 12 2" xfId="14590"/>
    <cellStyle name="40% - Accent2 7 13" xfId="9249"/>
    <cellStyle name="40% - Accent2 7 2" xfId="600"/>
    <cellStyle name="40% - Accent2 7 2 10" xfId="7319"/>
    <cellStyle name="40% - Accent2 7 2 10 2" xfId="14589"/>
    <cellStyle name="40% - Accent2 7 2 11" xfId="9342"/>
    <cellStyle name="40% - Accent2 7 2 2" xfId="973"/>
    <cellStyle name="40% - Accent2 7 2 2 2" xfId="4698"/>
    <cellStyle name="40% - Accent2 7 2 2 2 2" xfId="12010"/>
    <cellStyle name="40% - Accent2 7 2 2 3" xfId="5685"/>
    <cellStyle name="40% - Accent2 7 2 2 3 2" xfId="12997"/>
    <cellStyle name="40% - Accent2 7 2 2 4" xfId="7318"/>
    <cellStyle name="40% - Accent2 7 2 2 4 2" xfId="14588"/>
    <cellStyle name="40% - Accent2 7 2 2 5" xfId="9604"/>
    <cellStyle name="40% - Accent2 7 2 3" xfId="1420"/>
    <cellStyle name="40% - Accent2 7 2 3 2" xfId="4699"/>
    <cellStyle name="40% - Accent2 7 2 3 2 2" xfId="12011"/>
    <cellStyle name="40% - Accent2 7 2 3 3" xfId="5684"/>
    <cellStyle name="40% - Accent2 7 2 3 3 2" xfId="12996"/>
    <cellStyle name="40% - Accent2 7 2 3 4" xfId="7317"/>
    <cellStyle name="40% - Accent2 7 2 3 4 2" xfId="14587"/>
    <cellStyle name="40% - Accent2 7 2 3 5" xfId="9802"/>
    <cellStyle name="40% - Accent2 7 2 4" xfId="2634"/>
    <cellStyle name="40% - Accent2 7 2 4 2" xfId="4700"/>
    <cellStyle name="40% - Accent2 7 2 4 2 2" xfId="12012"/>
    <cellStyle name="40% - Accent2 7 2 4 3" xfId="5683"/>
    <cellStyle name="40% - Accent2 7 2 4 3 2" xfId="12995"/>
    <cellStyle name="40% - Accent2 7 2 4 4" xfId="7316"/>
    <cellStyle name="40% - Accent2 7 2 4 4 2" xfId="14586"/>
    <cellStyle name="40% - Accent2 7 2 4 5" xfId="10327"/>
    <cellStyle name="40% - Accent2 7 2 5" xfId="2501"/>
    <cellStyle name="40% - Accent2 7 2 5 2" xfId="4701"/>
    <cellStyle name="40% - Accent2 7 2 5 2 2" xfId="12013"/>
    <cellStyle name="40% - Accent2 7 2 5 3" xfId="5682"/>
    <cellStyle name="40% - Accent2 7 2 5 3 2" xfId="12994"/>
    <cellStyle name="40% - Accent2 7 2 5 4" xfId="7315"/>
    <cellStyle name="40% - Accent2 7 2 5 4 2" xfId="14585"/>
    <cellStyle name="40% - Accent2 7 2 5 5" xfId="10199"/>
    <cellStyle name="40% - Accent2 7 2 6" xfId="2811"/>
    <cellStyle name="40% - Accent2 7 2 6 2" xfId="4702"/>
    <cellStyle name="40% - Accent2 7 2 6 2 2" xfId="12014"/>
    <cellStyle name="40% - Accent2 7 2 6 3" xfId="5681"/>
    <cellStyle name="40% - Accent2 7 2 6 3 2" xfId="12993"/>
    <cellStyle name="40% - Accent2 7 2 6 4" xfId="7314"/>
    <cellStyle name="40% - Accent2 7 2 6 4 2" xfId="14584"/>
    <cellStyle name="40% - Accent2 7 2 6 5" xfId="10491"/>
    <cellStyle name="40% - Accent2 7 2 7" xfId="3501"/>
    <cellStyle name="40% - Accent2 7 2 7 2" xfId="4703"/>
    <cellStyle name="40% - Accent2 7 2 7 2 2" xfId="12015"/>
    <cellStyle name="40% - Accent2 7 2 7 3" xfId="5680"/>
    <cellStyle name="40% - Accent2 7 2 7 3 2" xfId="12992"/>
    <cellStyle name="40% - Accent2 7 2 7 4" xfId="7313"/>
    <cellStyle name="40% - Accent2 7 2 7 4 2" xfId="14583"/>
    <cellStyle name="40% - Accent2 7 2 7 5" xfId="10879"/>
    <cellStyle name="40% - Accent2 7 2 8" xfId="4697"/>
    <cellStyle name="40% - Accent2 7 2 8 2" xfId="12009"/>
    <cellStyle name="40% - Accent2 7 2 9" xfId="5686"/>
    <cellStyle name="40% - Accent2 7 2 9 2" xfId="12998"/>
    <cellStyle name="40% - Accent2 7 3" xfId="632"/>
    <cellStyle name="40% - Accent2 7 3 10" xfId="7312"/>
    <cellStyle name="40% - Accent2 7 3 10 2" xfId="14582"/>
    <cellStyle name="40% - Accent2 7 3 11" xfId="9372"/>
    <cellStyle name="40% - Accent2 7 3 2" xfId="1005"/>
    <cellStyle name="40% - Accent2 7 3 2 2" xfId="4705"/>
    <cellStyle name="40% - Accent2 7 3 2 2 2" xfId="12017"/>
    <cellStyle name="40% - Accent2 7 3 2 3" xfId="5678"/>
    <cellStyle name="40% - Accent2 7 3 2 3 2" xfId="12990"/>
    <cellStyle name="40% - Accent2 7 3 2 4" xfId="7311"/>
    <cellStyle name="40% - Accent2 7 3 2 4 2" xfId="14581"/>
    <cellStyle name="40% - Accent2 7 3 2 5" xfId="9634"/>
    <cellStyle name="40% - Accent2 7 3 3" xfId="1450"/>
    <cellStyle name="40% - Accent2 7 3 3 2" xfId="4706"/>
    <cellStyle name="40% - Accent2 7 3 3 2 2" xfId="12018"/>
    <cellStyle name="40% - Accent2 7 3 3 3" xfId="5677"/>
    <cellStyle name="40% - Accent2 7 3 3 3 2" xfId="12989"/>
    <cellStyle name="40% - Accent2 7 3 3 4" xfId="7310"/>
    <cellStyle name="40% - Accent2 7 3 3 4 2" xfId="14580"/>
    <cellStyle name="40% - Accent2 7 3 3 5" xfId="9832"/>
    <cellStyle name="40% - Accent2 7 3 4" xfId="2666"/>
    <cellStyle name="40% - Accent2 7 3 4 2" xfId="4707"/>
    <cellStyle name="40% - Accent2 7 3 4 2 2" xfId="12019"/>
    <cellStyle name="40% - Accent2 7 3 4 3" xfId="5676"/>
    <cellStyle name="40% - Accent2 7 3 4 3 2" xfId="12988"/>
    <cellStyle name="40% - Accent2 7 3 4 4" xfId="7309"/>
    <cellStyle name="40% - Accent2 7 3 4 4 2" xfId="14579"/>
    <cellStyle name="40% - Accent2 7 3 4 5" xfId="10359"/>
    <cellStyle name="40% - Accent2 7 3 5" xfId="2889"/>
    <cellStyle name="40% - Accent2 7 3 5 2" xfId="4708"/>
    <cellStyle name="40% - Accent2 7 3 5 2 2" xfId="12020"/>
    <cellStyle name="40% - Accent2 7 3 5 3" xfId="5675"/>
    <cellStyle name="40% - Accent2 7 3 5 3 2" xfId="12987"/>
    <cellStyle name="40% - Accent2 7 3 5 4" xfId="7308"/>
    <cellStyle name="40% - Accent2 7 3 5 4 2" xfId="14578"/>
    <cellStyle name="40% - Accent2 7 3 5 5" xfId="10557"/>
    <cellStyle name="40% - Accent2 7 3 6" xfId="3003"/>
    <cellStyle name="40% - Accent2 7 3 6 2" xfId="4709"/>
    <cellStyle name="40% - Accent2 7 3 6 2 2" xfId="12021"/>
    <cellStyle name="40% - Accent2 7 3 6 3" xfId="5674"/>
    <cellStyle name="40% - Accent2 7 3 6 3 2" xfId="12986"/>
    <cellStyle name="40% - Accent2 7 3 6 4" xfId="7307"/>
    <cellStyle name="40% - Accent2 7 3 6 4 2" xfId="14577"/>
    <cellStyle name="40% - Accent2 7 3 6 5" xfId="10649"/>
    <cellStyle name="40% - Accent2 7 3 7" xfId="3533"/>
    <cellStyle name="40% - Accent2 7 3 7 2" xfId="4710"/>
    <cellStyle name="40% - Accent2 7 3 7 2 2" xfId="12022"/>
    <cellStyle name="40% - Accent2 7 3 7 3" xfId="5673"/>
    <cellStyle name="40% - Accent2 7 3 7 3 2" xfId="12985"/>
    <cellStyle name="40% - Accent2 7 3 7 4" xfId="7306"/>
    <cellStyle name="40% - Accent2 7 3 7 4 2" xfId="14576"/>
    <cellStyle name="40% - Accent2 7 3 7 5" xfId="10909"/>
    <cellStyle name="40% - Accent2 7 3 8" xfId="4704"/>
    <cellStyle name="40% - Accent2 7 3 8 2" xfId="12016"/>
    <cellStyle name="40% - Accent2 7 3 9" xfId="5679"/>
    <cellStyle name="40% - Accent2 7 3 9 2" xfId="12991"/>
    <cellStyle name="40% - Accent2 7 4" xfId="869"/>
    <cellStyle name="40% - Accent2 7 4 2" xfId="4711"/>
    <cellStyle name="40% - Accent2 7 4 2 2" xfId="12023"/>
    <cellStyle name="40% - Accent2 7 4 3" xfId="5672"/>
    <cellStyle name="40% - Accent2 7 4 3 2" xfId="12984"/>
    <cellStyle name="40% - Accent2 7 4 4" xfId="7305"/>
    <cellStyle name="40% - Accent2 7 4 4 2" xfId="14575"/>
    <cellStyle name="40% - Accent2 7 4 5" xfId="9506"/>
    <cellStyle name="40% - Accent2 7 5" xfId="1311"/>
    <cellStyle name="40% - Accent2 7 5 2" xfId="4712"/>
    <cellStyle name="40% - Accent2 7 5 2 2" xfId="12024"/>
    <cellStyle name="40% - Accent2 7 5 3" xfId="5671"/>
    <cellStyle name="40% - Accent2 7 5 3 2" xfId="12983"/>
    <cellStyle name="40% - Accent2 7 5 4" xfId="7304"/>
    <cellStyle name="40% - Accent2 7 5 4 2" xfId="14574"/>
    <cellStyle name="40% - Accent2 7 5 5" xfId="9704"/>
    <cellStyle name="40% - Accent2 7 6" xfId="2520"/>
    <cellStyle name="40% - Accent2 7 6 2" xfId="4713"/>
    <cellStyle name="40% - Accent2 7 6 2 2" xfId="12025"/>
    <cellStyle name="40% - Accent2 7 6 3" xfId="5670"/>
    <cellStyle name="40% - Accent2 7 6 3 2" xfId="12982"/>
    <cellStyle name="40% - Accent2 7 6 4" xfId="7303"/>
    <cellStyle name="40% - Accent2 7 6 4 2" xfId="14573"/>
    <cellStyle name="40% - Accent2 7 6 5" xfId="10215"/>
    <cellStyle name="40% - Accent2 7 7" xfId="2855"/>
    <cellStyle name="40% - Accent2 7 7 2" xfId="4714"/>
    <cellStyle name="40% - Accent2 7 7 2 2" xfId="12026"/>
    <cellStyle name="40% - Accent2 7 7 3" xfId="5669"/>
    <cellStyle name="40% - Accent2 7 7 3 2" xfId="12981"/>
    <cellStyle name="40% - Accent2 7 7 4" xfId="7302"/>
    <cellStyle name="40% - Accent2 7 7 4 2" xfId="14572"/>
    <cellStyle name="40% - Accent2 7 7 5" xfId="10529"/>
    <cellStyle name="40% - Accent2 7 8" xfId="2990"/>
    <cellStyle name="40% - Accent2 7 8 2" xfId="4715"/>
    <cellStyle name="40% - Accent2 7 8 2 2" xfId="12027"/>
    <cellStyle name="40% - Accent2 7 8 3" xfId="5668"/>
    <cellStyle name="40% - Accent2 7 8 3 2" xfId="12980"/>
    <cellStyle name="40% - Accent2 7 8 4" xfId="7301"/>
    <cellStyle name="40% - Accent2 7 8 4 2" xfId="14571"/>
    <cellStyle name="40% - Accent2 7 8 5" xfId="10641"/>
    <cellStyle name="40% - Accent2 7 9" xfId="3396"/>
    <cellStyle name="40% - Accent2 7 9 2" xfId="4716"/>
    <cellStyle name="40% - Accent2 7 9 2 2" xfId="12028"/>
    <cellStyle name="40% - Accent2 7 9 3" xfId="5667"/>
    <cellStyle name="40% - Accent2 7 9 3 2" xfId="12979"/>
    <cellStyle name="40% - Accent2 7 9 4" xfId="7300"/>
    <cellStyle name="40% - Accent2 7 9 4 2" xfId="14570"/>
    <cellStyle name="40% - Accent2 7 9 5" xfId="10781"/>
    <cellStyle name="40% - Accent2 8" xfId="516"/>
    <cellStyle name="40% - Accent2 8 10" xfId="7299"/>
    <cellStyle name="40% - Accent2 8 10 2" xfId="14569"/>
    <cellStyle name="40% - Accent2 8 11" xfId="9268"/>
    <cellStyle name="40% - Accent2 8 2" xfId="892"/>
    <cellStyle name="40% - Accent2 8 2 2" xfId="4718"/>
    <cellStyle name="40% - Accent2 8 2 2 2" xfId="12030"/>
    <cellStyle name="40% - Accent2 8 2 3" xfId="5665"/>
    <cellStyle name="40% - Accent2 8 2 3 2" xfId="12977"/>
    <cellStyle name="40% - Accent2 8 2 4" xfId="7298"/>
    <cellStyle name="40% - Accent2 8 2 4 2" xfId="14568"/>
    <cellStyle name="40% - Accent2 8 2 5" xfId="9528"/>
    <cellStyle name="40% - Accent2 8 3" xfId="1334"/>
    <cellStyle name="40% - Accent2 8 3 2" xfId="4719"/>
    <cellStyle name="40% - Accent2 8 3 2 2" xfId="12031"/>
    <cellStyle name="40% - Accent2 8 3 3" xfId="5664"/>
    <cellStyle name="40% - Accent2 8 3 3 2" xfId="12976"/>
    <cellStyle name="40% - Accent2 8 3 4" xfId="7297"/>
    <cellStyle name="40% - Accent2 8 3 4 2" xfId="14567"/>
    <cellStyle name="40% - Accent2 8 3 5" xfId="9724"/>
    <cellStyle name="40% - Accent2 8 4" xfId="2546"/>
    <cellStyle name="40% - Accent2 8 4 2" xfId="4720"/>
    <cellStyle name="40% - Accent2 8 4 2 2" xfId="12032"/>
    <cellStyle name="40% - Accent2 8 4 3" xfId="5663"/>
    <cellStyle name="40% - Accent2 8 4 3 2" xfId="12975"/>
    <cellStyle name="40% - Accent2 8 4 4" xfId="7296"/>
    <cellStyle name="40% - Accent2 8 4 4 2" xfId="14566"/>
    <cellStyle name="40% - Accent2 8 4 5" xfId="10241"/>
    <cellStyle name="40% - Accent2 8 5" xfId="2384"/>
    <cellStyle name="40% - Accent2 8 5 2" xfId="4721"/>
    <cellStyle name="40% - Accent2 8 5 2 2" xfId="12033"/>
    <cellStyle name="40% - Accent2 8 5 3" xfId="5662"/>
    <cellStyle name="40% - Accent2 8 5 3 2" xfId="12974"/>
    <cellStyle name="40% - Accent2 8 5 4" xfId="7295"/>
    <cellStyle name="40% - Accent2 8 5 4 2" xfId="14565"/>
    <cellStyle name="40% - Accent2 8 5 5" xfId="10101"/>
    <cellStyle name="40% - Accent2 8 6" xfId="2864"/>
    <cellStyle name="40% - Accent2 8 6 2" xfId="4722"/>
    <cellStyle name="40% - Accent2 8 6 2 2" xfId="12034"/>
    <cellStyle name="40% - Accent2 8 6 3" xfId="5661"/>
    <cellStyle name="40% - Accent2 8 6 3 2" xfId="12973"/>
    <cellStyle name="40% - Accent2 8 6 4" xfId="7294"/>
    <cellStyle name="40% - Accent2 8 6 4 2" xfId="14564"/>
    <cellStyle name="40% - Accent2 8 6 5" xfId="10536"/>
    <cellStyle name="40% - Accent2 8 7" xfId="3419"/>
    <cellStyle name="40% - Accent2 8 7 2" xfId="4723"/>
    <cellStyle name="40% - Accent2 8 7 2 2" xfId="12035"/>
    <cellStyle name="40% - Accent2 8 7 3" xfId="5660"/>
    <cellStyle name="40% - Accent2 8 7 3 2" xfId="12972"/>
    <cellStyle name="40% - Accent2 8 7 4" xfId="7293"/>
    <cellStyle name="40% - Accent2 8 7 4 2" xfId="14563"/>
    <cellStyle name="40% - Accent2 8 7 5" xfId="10801"/>
    <cellStyle name="40% - Accent2 8 8" xfId="4717"/>
    <cellStyle name="40% - Accent2 8 8 2" xfId="12029"/>
    <cellStyle name="40% - Accent2 8 9" xfId="5666"/>
    <cellStyle name="40% - Accent2 8 9 2" xfId="12978"/>
    <cellStyle name="40% - Accent2 9" xfId="589"/>
    <cellStyle name="40% - Accent2 9 10" xfId="7292"/>
    <cellStyle name="40% - Accent2 9 10 2" xfId="14562"/>
    <cellStyle name="40% - Accent2 9 11" xfId="9331"/>
    <cellStyle name="40% - Accent2 9 2" xfId="961"/>
    <cellStyle name="40% - Accent2 9 2 2" xfId="4725"/>
    <cellStyle name="40% - Accent2 9 2 2 2" xfId="12037"/>
    <cellStyle name="40% - Accent2 9 2 3" xfId="5658"/>
    <cellStyle name="40% - Accent2 9 2 3 2" xfId="12970"/>
    <cellStyle name="40% - Accent2 9 2 4" xfId="7291"/>
    <cellStyle name="40% - Accent2 9 2 4 2" xfId="14561"/>
    <cellStyle name="40% - Accent2 9 2 5" xfId="9592"/>
    <cellStyle name="40% - Accent2 9 3" xfId="1407"/>
    <cellStyle name="40% - Accent2 9 3 2" xfId="4726"/>
    <cellStyle name="40% - Accent2 9 3 2 2" xfId="12038"/>
    <cellStyle name="40% - Accent2 9 3 3" xfId="5657"/>
    <cellStyle name="40% - Accent2 9 3 3 2" xfId="12969"/>
    <cellStyle name="40% - Accent2 9 3 4" xfId="7290"/>
    <cellStyle name="40% - Accent2 9 3 4 2" xfId="14560"/>
    <cellStyle name="40% - Accent2 9 3 5" xfId="9789"/>
    <cellStyle name="40% - Accent2 9 4" xfId="2621"/>
    <cellStyle name="40% - Accent2 9 4 2" xfId="4727"/>
    <cellStyle name="40% - Accent2 9 4 2 2" xfId="12039"/>
    <cellStyle name="40% - Accent2 9 4 3" xfId="5656"/>
    <cellStyle name="40% - Accent2 9 4 3 2" xfId="12968"/>
    <cellStyle name="40% - Accent2 9 4 4" xfId="7289"/>
    <cellStyle name="40% - Accent2 9 4 4 2" xfId="14559"/>
    <cellStyle name="40% - Accent2 9 4 5" xfId="10314"/>
    <cellStyle name="40% - Accent2 9 5" xfId="2348"/>
    <cellStyle name="40% - Accent2 9 5 2" xfId="4728"/>
    <cellStyle name="40% - Accent2 9 5 2 2" xfId="12040"/>
    <cellStyle name="40% - Accent2 9 5 3" xfId="5655"/>
    <cellStyle name="40% - Accent2 9 5 3 2" xfId="12967"/>
    <cellStyle name="40% - Accent2 9 5 4" xfId="7288"/>
    <cellStyle name="40% - Accent2 9 5 4 2" xfId="14558"/>
    <cellStyle name="40% - Accent2 9 5 5" xfId="10067"/>
    <cellStyle name="40% - Accent2 9 6" xfId="2738"/>
    <cellStyle name="40% - Accent2 9 6 2" xfId="4729"/>
    <cellStyle name="40% - Accent2 9 6 2 2" xfId="12041"/>
    <cellStyle name="40% - Accent2 9 6 3" xfId="5654"/>
    <cellStyle name="40% - Accent2 9 6 3 2" xfId="12966"/>
    <cellStyle name="40% - Accent2 9 6 4" xfId="7287"/>
    <cellStyle name="40% - Accent2 9 6 4 2" xfId="14557"/>
    <cellStyle name="40% - Accent2 9 6 5" xfId="10423"/>
    <cellStyle name="40% - Accent2 9 7" xfId="3488"/>
    <cellStyle name="40% - Accent2 9 7 2" xfId="4730"/>
    <cellStyle name="40% - Accent2 9 7 2 2" xfId="12042"/>
    <cellStyle name="40% - Accent2 9 7 3" xfId="5653"/>
    <cellStyle name="40% - Accent2 9 7 3 2" xfId="12965"/>
    <cellStyle name="40% - Accent2 9 7 4" xfId="7286"/>
    <cellStyle name="40% - Accent2 9 7 4 2" xfId="14556"/>
    <cellStyle name="40% - Accent2 9 7 5" xfId="10866"/>
    <cellStyle name="40% - Accent2 9 8" xfId="4724"/>
    <cellStyle name="40% - Accent2 9 8 2" xfId="12036"/>
    <cellStyle name="40% - Accent2 9 9" xfId="5659"/>
    <cellStyle name="40% - Accent2 9 9 2" xfId="12971"/>
    <cellStyle name="40% - Accent3" xfId="19" builtinId="39" customBuiltin="1"/>
    <cellStyle name="40% - Accent3 10" xfId="660"/>
    <cellStyle name="40% - Accent3 10 10" xfId="7284"/>
    <cellStyle name="40% - Accent3 10 10 2" xfId="14554"/>
    <cellStyle name="40% - Accent3 10 11" xfId="9400"/>
    <cellStyle name="40% - Accent3 10 2" xfId="1030"/>
    <cellStyle name="40% - Accent3 10 2 2" xfId="4733"/>
    <cellStyle name="40% - Accent3 10 2 2 2" xfId="12045"/>
    <cellStyle name="40% - Accent3 10 2 3" xfId="5650"/>
    <cellStyle name="40% - Accent3 10 2 3 2" xfId="12962"/>
    <cellStyle name="40% - Accent3 10 2 4" xfId="7283"/>
    <cellStyle name="40% - Accent3 10 2 4 2" xfId="14553"/>
    <cellStyle name="40% - Accent3 10 2 5" xfId="9659"/>
    <cellStyle name="40% - Accent3 10 3" xfId="1478"/>
    <cellStyle name="40% - Accent3 10 3 2" xfId="4734"/>
    <cellStyle name="40% - Accent3 10 3 2 2" xfId="12046"/>
    <cellStyle name="40% - Accent3 10 3 3" xfId="5649"/>
    <cellStyle name="40% - Accent3 10 3 3 2" xfId="12961"/>
    <cellStyle name="40% - Accent3 10 3 4" xfId="7282"/>
    <cellStyle name="40% - Accent3 10 3 4 2" xfId="14552"/>
    <cellStyle name="40% - Accent3 10 3 5" xfId="9860"/>
    <cellStyle name="40% - Accent3 10 4" xfId="2694"/>
    <cellStyle name="40% - Accent3 10 4 2" xfId="4735"/>
    <cellStyle name="40% - Accent3 10 4 2 2" xfId="12047"/>
    <cellStyle name="40% - Accent3 10 4 3" xfId="5648"/>
    <cellStyle name="40% - Accent3 10 4 3 2" xfId="12960"/>
    <cellStyle name="40% - Accent3 10 4 4" xfId="7281"/>
    <cellStyle name="40% - Accent3 10 4 4 2" xfId="14551"/>
    <cellStyle name="40% - Accent3 10 4 5" xfId="10387"/>
    <cellStyle name="40% - Accent3 10 5" xfId="2917"/>
    <cellStyle name="40% - Accent3 10 5 2" xfId="4736"/>
    <cellStyle name="40% - Accent3 10 5 2 2" xfId="12048"/>
    <cellStyle name="40% - Accent3 10 5 3" xfId="5647"/>
    <cellStyle name="40% - Accent3 10 5 3 2" xfId="12959"/>
    <cellStyle name="40% - Accent3 10 5 4" xfId="7280"/>
    <cellStyle name="40% - Accent3 10 5 4 2" xfId="14550"/>
    <cellStyle name="40% - Accent3 10 5 5" xfId="10585"/>
    <cellStyle name="40% - Accent3 10 6" xfId="3031"/>
    <cellStyle name="40% - Accent3 10 6 2" xfId="4737"/>
    <cellStyle name="40% - Accent3 10 6 2 2" xfId="12049"/>
    <cellStyle name="40% - Accent3 10 6 3" xfId="5646"/>
    <cellStyle name="40% - Accent3 10 6 3 2" xfId="12958"/>
    <cellStyle name="40% - Accent3 10 6 4" xfId="7279"/>
    <cellStyle name="40% - Accent3 10 6 4 2" xfId="14549"/>
    <cellStyle name="40% - Accent3 10 6 5" xfId="10677"/>
    <cellStyle name="40% - Accent3 10 7" xfId="3561"/>
    <cellStyle name="40% - Accent3 10 7 2" xfId="4738"/>
    <cellStyle name="40% - Accent3 10 7 2 2" xfId="12050"/>
    <cellStyle name="40% - Accent3 10 7 3" xfId="5645"/>
    <cellStyle name="40% - Accent3 10 7 3 2" xfId="12957"/>
    <cellStyle name="40% - Accent3 10 7 4" xfId="7278"/>
    <cellStyle name="40% - Accent3 10 7 4 2" xfId="14548"/>
    <cellStyle name="40% - Accent3 10 7 5" xfId="10937"/>
    <cellStyle name="40% - Accent3 10 8" xfId="4732"/>
    <cellStyle name="40% - Accent3 10 8 2" xfId="12044"/>
    <cellStyle name="40% - Accent3 10 9" xfId="5651"/>
    <cellStyle name="40% - Accent3 10 9 2" xfId="12963"/>
    <cellStyle name="40% - Accent3 11" xfId="670"/>
    <cellStyle name="40% - Accent3 11 10" xfId="7277"/>
    <cellStyle name="40% - Accent3 11 10 2" xfId="14547"/>
    <cellStyle name="40% - Accent3 11 11" xfId="9410"/>
    <cellStyle name="40% - Accent3 11 2" xfId="1040"/>
    <cellStyle name="40% - Accent3 11 2 2" xfId="4740"/>
    <cellStyle name="40% - Accent3 11 2 2 2" xfId="12052"/>
    <cellStyle name="40% - Accent3 11 2 3" xfId="5643"/>
    <cellStyle name="40% - Accent3 11 2 3 2" xfId="12955"/>
    <cellStyle name="40% - Accent3 11 2 4" xfId="7276"/>
    <cellStyle name="40% - Accent3 11 2 4 2" xfId="14546"/>
    <cellStyle name="40% - Accent3 11 2 5" xfId="9669"/>
    <cellStyle name="40% - Accent3 11 3" xfId="1488"/>
    <cellStyle name="40% - Accent3 11 3 2" xfId="4741"/>
    <cellStyle name="40% - Accent3 11 3 2 2" xfId="12053"/>
    <cellStyle name="40% - Accent3 11 3 3" xfId="5642"/>
    <cellStyle name="40% - Accent3 11 3 3 2" xfId="12954"/>
    <cellStyle name="40% - Accent3 11 3 4" xfId="7275"/>
    <cellStyle name="40% - Accent3 11 3 4 2" xfId="14545"/>
    <cellStyle name="40% - Accent3 11 3 5" xfId="9870"/>
    <cellStyle name="40% - Accent3 11 4" xfId="2704"/>
    <cellStyle name="40% - Accent3 11 4 2" xfId="4742"/>
    <cellStyle name="40% - Accent3 11 4 2 2" xfId="12054"/>
    <cellStyle name="40% - Accent3 11 4 3" xfId="5641"/>
    <cellStyle name="40% - Accent3 11 4 3 2" xfId="12953"/>
    <cellStyle name="40% - Accent3 11 4 4" xfId="7274"/>
    <cellStyle name="40% - Accent3 11 4 4 2" xfId="14544"/>
    <cellStyle name="40% - Accent3 11 4 5" xfId="10397"/>
    <cellStyle name="40% - Accent3 11 5" xfId="2927"/>
    <cellStyle name="40% - Accent3 11 5 2" xfId="4743"/>
    <cellStyle name="40% - Accent3 11 5 2 2" xfId="12055"/>
    <cellStyle name="40% - Accent3 11 5 3" xfId="5640"/>
    <cellStyle name="40% - Accent3 11 5 3 2" xfId="12952"/>
    <cellStyle name="40% - Accent3 11 5 4" xfId="7273"/>
    <cellStyle name="40% - Accent3 11 5 4 2" xfId="14543"/>
    <cellStyle name="40% - Accent3 11 5 5" xfId="10595"/>
    <cellStyle name="40% - Accent3 11 6" xfId="3041"/>
    <cellStyle name="40% - Accent3 11 6 2" xfId="4744"/>
    <cellStyle name="40% - Accent3 11 6 2 2" xfId="12056"/>
    <cellStyle name="40% - Accent3 11 6 3" xfId="5639"/>
    <cellStyle name="40% - Accent3 11 6 3 2" xfId="12951"/>
    <cellStyle name="40% - Accent3 11 6 4" xfId="7272"/>
    <cellStyle name="40% - Accent3 11 6 4 2" xfId="14542"/>
    <cellStyle name="40% - Accent3 11 6 5" xfId="10687"/>
    <cellStyle name="40% - Accent3 11 7" xfId="3571"/>
    <cellStyle name="40% - Accent3 11 7 2" xfId="4745"/>
    <cellStyle name="40% - Accent3 11 7 2 2" xfId="12057"/>
    <cellStyle name="40% - Accent3 11 7 3" xfId="5638"/>
    <cellStyle name="40% - Accent3 11 7 3 2" xfId="12950"/>
    <cellStyle name="40% - Accent3 11 7 4" xfId="7271"/>
    <cellStyle name="40% - Accent3 11 7 4 2" xfId="14541"/>
    <cellStyle name="40% - Accent3 11 7 5" xfId="10947"/>
    <cellStyle name="40% - Accent3 11 8" xfId="4739"/>
    <cellStyle name="40% - Accent3 11 8 2" xfId="12051"/>
    <cellStyle name="40% - Accent3 11 9" xfId="5644"/>
    <cellStyle name="40% - Accent3 11 9 2" xfId="12956"/>
    <cellStyle name="40% - Accent3 12" xfId="679"/>
    <cellStyle name="40% - Accent3 12 10" xfId="7270"/>
    <cellStyle name="40% - Accent3 12 10 2" xfId="14540"/>
    <cellStyle name="40% - Accent3 12 11" xfId="9419"/>
    <cellStyle name="40% - Accent3 12 2" xfId="1049"/>
    <cellStyle name="40% - Accent3 12 2 2" xfId="4747"/>
    <cellStyle name="40% - Accent3 12 2 2 2" xfId="12059"/>
    <cellStyle name="40% - Accent3 12 2 3" xfId="5636"/>
    <cellStyle name="40% - Accent3 12 2 3 2" xfId="12948"/>
    <cellStyle name="40% - Accent3 12 2 4" xfId="7269"/>
    <cellStyle name="40% - Accent3 12 2 4 2" xfId="14539"/>
    <cellStyle name="40% - Accent3 12 2 5" xfId="9678"/>
    <cellStyle name="40% - Accent3 12 3" xfId="1497"/>
    <cellStyle name="40% - Accent3 12 3 2" xfId="4748"/>
    <cellStyle name="40% - Accent3 12 3 2 2" xfId="12060"/>
    <cellStyle name="40% - Accent3 12 3 3" xfId="5635"/>
    <cellStyle name="40% - Accent3 12 3 3 2" xfId="12947"/>
    <cellStyle name="40% - Accent3 12 3 4" xfId="7268"/>
    <cellStyle name="40% - Accent3 12 3 4 2" xfId="14538"/>
    <cellStyle name="40% - Accent3 12 3 5" xfId="9879"/>
    <cellStyle name="40% - Accent3 12 4" xfId="2713"/>
    <cellStyle name="40% - Accent3 12 4 2" xfId="4749"/>
    <cellStyle name="40% - Accent3 12 4 2 2" xfId="12061"/>
    <cellStyle name="40% - Accent3 12 4 3" xfId="5634"/>
    <cellStyle name="40% - Accent3 12 4 3 2" xfId="12946"/>
    <cellStyle name="40% - Accent3 12 4 4" xfId="7267"/>
    <cellStyle name="40% - Accent3 12 4 4 2" xfId="14537"/>
    <cellStyle name="40% - Accent3 12 4 5" xfId="10406"/>
    <cellStyle name="40% - Accent3 12 5" xfId="2936"/>
    <cellStyle name="40% - Accent3 12 5 2" xfId="4750"/>
    <cellStyle name="40% - Accent3 12 5 2 2" xfId="12062"/>
    <cellStyle name="40% - Accent3 12 5 3" xfId="5633"/>
    <cellStyle name="40% - Accent3 12 5 3 2" xfId="12945"/>
    <cellStyle name="40% - Accent3 12 5 4" xfId="7266"/>
    <cellStyle name="40% - Accent3 12 5 4 2" xfId="14536"/>
    <cellStyle name="40% - Accent3 12 5 5" xfId="10604"/>
    <cellStyle name="40% - Accent3 12 6" xfId="3050"/>
    <cellStyle name="40% - Accent3 12 6 2" xfId="4751"/>
    <cellStyle name="40% - Accent3 12 6 2 2" xfId="12063"/>
    <cellStyle name="40% - Accent3 12 6 3" xfId="5632"/>
    <cellStyle name="40% - Accent3 12 6 3 2" xfId="12944"/>
    <cellStyle name="40% - Accent3 12 6 4" xfId="7265"/>
    <cellStyle name="40% - Accent3 12 6 4 2" xfId="14535"/>
    <cellStyle name="40% - Accent3 12 6 5" xfId="10696"/>
    <cellStyle name="40% - Accent3 12 7" xfId="3580"/>
    <cellStyle name="40% - Accent3 12 7 2" xfId="4752"/>
    <cellStyle name="40% - Accent3 12 7 2 2" xfId="12064"/>
    <cellStyle name="40% - Accent3 12 7 3" xfId="5631"/>
    <cellStyle name="40% - Accent3 12 7 3 2" xfId="12943"/>
    <cellStyle name="40% - Accent3 12 7 4" xfId="7264"/>
    <cellStyle name="40% - Accent3 12 7 4 2" xfId="14534"/>
    <cellStyle name="40% - Accent3 12 7 5" xfId="10956"/>
    <cellStyle name="40% - Accent3 12 8" xfId="4746"/>
    <cellStyle name="40% - Accent3 12 8 2" xfId="12058"/>
    <cellStyle name="40% - Accent3 12 9" xfId="5637"/>
    <cellStyle name="40% - Accent3 12 9 2" xfId="12949"/>
    <cellStyle name="40% - Accent3 13" xfId="700"/>
    <cellStyle name="40% - Accent3 13 2" xfId="4753"/>
    <cellStyle name="40% - Accent3 13 2 2" xfId="12065"/>
    <cellStyle name="40% - Accent3 13 3" xfId="5630"/>
    <cellStyle name="40% - Accent3 13 3 2" xfId="12942"/>
    <cellStyle name="40% - Accent3 13 4" xfId="7263"/>
    <cellStyle name="40% - Accent3 13 4 2" xfId="14533"/>
    <cellStyle name="40% - Accent3 13 5" xfId="9436"/>
    <cellStyle name="40% - Accent3 14" xfId="813"/>
    <cellStyle name="40% - Accent3 14 2" xfId="4754"/>
    <cellStyle name="40% - Accent3 14 2 2" xfId="12066"/>
    <cellStyle name="40% - Accent3 14 3" xfId="5629"/>
    <cellStyle name="40% - Accent3 14 3 2" xfId="12941"/>
    <cellStyle name="40% - Accent3 14 4" xfId="7262"/>
    <cellStyle name="40% - Accent3 14 4 2" xfId="14532"/>
    <cellStyle name="40% - Accent3 14 5" xfId="9475"/>
    <cellStyle name="40% - Accent3 15" xfId="743"/>
    <cellStyle name="40% - Accent3 16" xfId="1554"/>
    <cellStyle name="40% - Accent3 17" xfId="1534"/>
    <cellStyle name="40% - Accent3 18" xfId="750"/>
    <cellStyle name="40% - Accent3 19" xfId="1592"/>
    <cellStyle name="40% - Accent3 2" xfId="320"/>
    <cellStyle name="40% - Accent3 2 2" xfId="1745"/>
    <cellStyle name="40% - Accent3 2 3" xfId="1746"/>
    <cellStyle name="40% - Accent3 20" xfId="1633"/>
    <cellStyle name="40% - Accent3 21" xfId="1744"/>
    <cellStyle name="40% - Accent3 21 2" xfId="4764"/>
    <cellStyle name="40% - Accent3 21 2 2" xfId="12076"/>
    <cellStyle name="40% - Accent3 21 3" xfId="5619"/>
    <cellStyle name="40% - Accent3 21 3 2" xfId="12931"/>
    <cellStyle name="40% - Accent3 21 4" xfId="7261"/>
    <cellStyle name="40% - Accent3 21 4 2" xfId="14531"/>
    <cellStyle name="40% - Accent3 21 5" xfId="9903"/>
    <cellStyle name="40% - Accent3 22" xfId="1839"/>
    <cellStyle name="40% - Accent3 22 2" xfId="4765"/>
    <cellStyle name="40% - Accent3 22 2 2" xfId="12077"/>
    <cellStyle name="40% - Accent3 22 3" xfId="5618"/>
    <cellStyle name="40% - Accent3 22 3 2" xfId="12930"/>
    <cellStyle name="40% - Accent3 22 4" xfId="7260"/>
    <cellStyle name="40% - Accent3 22 4 2" xfId="14530"/>
    <cellStyle name="40% - Accent3 22 5" xfId="9918"/>
    <cellStyle name="40% - Accent3 23" xfId="2116"/>
    <cellStyle name="40% - Accent3 23 2" xfId="4766"/>
    <cellStyle name="40% - Accent3 23 2 2" xfId="12078"/>
    <cellStyle name="40% - Accent3 23 3" xfId="5617"/>
    <cellStyle name="40% - Accent3 23 3 2" xfId="12929"/>
    <cellStyle name="40% - Accent3 23 4" xfId="7259"/>
    <cellStyle name="40% - Accent3 23 4 2" xfId="14529"/>
    <cellStyle name="40% - Accent3 23 5" xfId="9955"/>
    <cellStyle name="40% - Accent3 24" xfId="2010"/>
    <cellStyle name="40% - Accent3 24 2" xfId="4767"/>
    <cellStyle name="40% - Accent3 24 2 2" xfId="12079"/>
    <cellStyle name="40% - Accent3 24 3" xfId="5616"/>
    <cellStyle name="40% - Accent3 24 3 2" xfId="12928"/>
    <cellStyle name="40% - Accent3 24 4" xfId="7258"/>
    <cellStyle name="40% - Accent3 24 4 2" xfId="14528"/>
    <cellStyle name="40% - Accent3 24 5" xfId="9940"/>
    <cellStyle name="40% - Accent3 25" xfId="2306"/>
    <cellStyle name="40% - Accent3 25 2" xfId="4768"/>
    <cellStyle name="40% - Accent3 25 2 2" xfId="12080"/>
    <cellStyle name="40% - Accent3 25 3" xfId="5615"/>
    <cellStyle name="40% - Accent3 25 3 2" xfId="12927"/>
    <cellStyle name="40% - Accent3 25 4" xfId="7257"/>
    <cellStyle name="40% - Accent3 25 4 2" xfId="14527"/>
    <cellStyle name="40% - Accent3 25 5" xfId="10026"/>
    <cellStyle name="40% - Accent3 26" xfId="2869"/>
    <cellStyle name="40% - Accent3 26 2" xfId="4769"/>
    <cellStyle name="40% - Accent3 26 2 2" xfId="12081"/>
    <cellStyle name="40% - Accent3 26 3" xfId="5614"/>
    <cellStyle name="40% - Accent3 26 3 2" xfId="12926"/>
    <cellStyle name="40% - Accent3 26 4" xfId="7256"/>
    <cellStyle name="40% - Accent3 26 4 2" xfId="14526"/>
    <cellStyle name="40% - Accent3 26 5" xfId="10541"/>
    <cellStyle name="40% - Accent3 27" xfId="2996"/>
    <cellStyle name="40% - Accent3 27 2" xfId="4770"/>
    <cellStyle name="40% - Accent3 27 2 2" xfId="12082"/>
    <cellStyle name="40% - Accent3 27 3" xfId="5613"/>
    <cellStyle name="40% - Accent3 27 3 2" xfId="12925"/>
    <cellStyle name="40% - Accent3 27 4" xfId="7255"/>
    <cellStyle name="40% - Accent3 27 4 2" xfId="14525"/>
    <cellStyle name="40% - Accent3 27 5" xfId="10645"/>
    <cellStyle name="40% - Accent3 28" xfId="3318"/>
    <cellStyle name="40% - Accent3 28 2" xfId="4771"/>
    <cellStyle name="40% - Accent3 28 2 2" xfId="12083"/>
    <cellStyle name="40% - Accent3 28 3" xfId="5612"/>
    <cellStyle name="40% - Accent3 28 3 2" xfId="12924"/>
    <cellStyle name="40% - Accent3 28 4" xfId="7254"/>
    <cellStyle name="40% - Accent3 28 4 2" xfId="14524"/>
    <cellStyle name="40% - Accent3 28 5" xfId="10736"/>
    <cellStyle name="40% - Accent3 29" xfId="4731"/>
    <cellStyle name="40% - Accent3 29 2" xfId="12043"/>
    <cellStyle name="40% - Accent3 3" xfId="321"/>
    <cellStyle name="40% - Accent3 3 2" xfId="1748"/>
    <cellStyle name="40% - Accent3 3 3" xfId="1749"/>
    <cellStyle name="40% - Accent3 30" xfId="5652"/>
    <cellStyle name="40% - Accent3 30 2" xfId="12964"/>
    <cellStyle name="40% - Accent3 31" xfId="7285"/>
    <cellStyle name="40% - Accent3 31 2" xfId="14555"/>
    <cellStyle name="40% - Accent3 32" xfId="9167"/>
    <cellStyle name="40% - Accent3 4" xfId="409"/>
    <cellStyle name="40% - Accent3 4 10" xfId="2427"/>
    <cellStyle name="40% - Accent3 4 10 2" xfId="4776"/>
    <cellStyle name="40% - Accent3 4 10 2 2" xfId="12088"/>
    <cellStyle name="40% - Accent3 4 10 3" xfId="5607"/>
    <cellStyle name="40% - Accent3 4 10 3 2" xfId="12919"/>
    <cellStyle name="40% - Accent3 4 10 4" xfId="7252"/>
    <cellStyle name="40% - Accent3 4 10 4 2" xfId="14522"/>
    <cellStyle name="40% - Accent3 4 10 5" xfId="10135"/>
    <cellStyle name="40% - Accent3 4 11" xfId="2408"/>
    <cellStyle name="40% - Accent3 4 11 2" xfId="4777"/>
    <cellStyle name="40% - Accent3 4 11 2 2" xfId="12089"/>
    <cellStyle name="40% - Accent3 4 11 3" xfId="5606"/>
    <cellStyle name="40% - Accent3 4 11 3 2" xfId="12918"/>
    <cellStyle name="40% - Accent3 4 11 4" xfId="7251"/>
    <cellStyle name="40% - Accent3 4 11 4 2" xfId="14521"/>
    <cellStyle name="40% - Accent3 4 11 5" xfId="10118"/>
    <cellStyle name="40% - Accent3 4 12" xfId="2789"/>
    <cellStyle name="40% - Accent3 4 12 2" xfId="4778"/>
    <cellStyle name="40% - Accent3 4 12 2 2" xfId="12090"/>
    <cellStyle name="40% - Accent3 4 12 3" xfId="5605"/>
    <cellStyle name="40% - Accent3 4 12 3 2" xfId="12917"/>
    <cellStyle name="40% - Accent3 4 12 4" xfId="7250"/>
    <cellStyle name="40% - Accent3 4 12 4 2" xfId="14520"/>
    <cellStyle name="40% - Accent3 4 12 5" xfId="10469"/>
    <cellStyle name="40% - Accent3 4 13" xfId="3360"/>
    <cellStyle name="40% - Accent3 4 13 2" xfId="4779"/>
    <cellStyle name="40% - Accent3 4 13 2 2" xfId="12091"/>
    <cellStyle name="40% - Accent3 4 13 3" xfId="5604"/>
    <cellStyle name="40% - Accent3 4 13 3 2" xfId="12916"/>
    <cellStyle name="40% - Accent3 4 13 4" xfId="7249"/>
    <cellStyle name="40% - Accent3 4 13 4 2" xfId="14519"/>
    <cellStyle name="40% - Accent3 4 13 5" xfId="10754"/>
    <cellStyle name="40% - Accent3 4 14" xfId="4775"/>
    <cellStyle name="40% - Accent3 4 14 2" xfId="12087"/>
    <cellStyle name="40% - Accent3 4 15" xfId="5608"/>
    <cellStyle name="40% - Accent3 4 15 2" xfId="12920"/>
    <cellStyle name="40% - Accent3 4 16" xfId="7253"/>
    <cellStyle name="40% - Accent3 4 16 2" xfId="14523"/>
    <cellStyle name="40% - Accent3 4 17" xfId="9222"/>
    <cellStyle name="40% - Accent3 4 2" xfId="564"/>
    <cellStyle name="40% - Accent3 4 2 10" xfId="2797"/>
    <cellStyle name="40% - Accent3 4 2 10 2" xfId="4781"/>
    <cellStyle name="40% - Accent3 4 2 10 2 2" xfId="12093"/>
    <cellStyle name="40% - Accent3 4 2 10 3" xfId="5602"/>
    <cellStyle name="40% - Accent3 4 2 10 3 2" xfId="12914"/>
    <cellStyle name="40% - Accent3 4 2 10 4" xfId="7247"/>
    <cellStyle name="40% - Accent3 4 2 10 4 2" xfId="14517"/>
    <cellStyle name="40% - Accent3 4 2 10 5" xfId="10477"/>
    <cellStyle name="40% - Accent3 4 2 11" xfId="3462"/>
    <cellStyle name="40% - Accent3 4 2 11 2" xfId="4782"/>
    <cellStyle name="40% - Accent3 4 2 11 2 2" xfId="12094"/>
    <cellStyle name="40% - Accent3 4 2 11 3" xfId="5601"/>
    <cellStyle name="40% - Accent3 4 2 11 3 2" xfId="12913"/>
    <cellStyle name="40% - Accent3 4 2 11 4" xfId="7246"/>
    <cellStyle name="40% - Accent3 4 2 11 4 2" xfId="14516"/>
    <cellStyle name="40% - Accent3 4 2 11 5" xfId="10840"/>
    <cellStyle name="40% - Accent3 4 2 12" xfId="4780"/>
    <cellStyle name="40% - Accent3 4 2 12 2" xfId="12092"/>
    <cellStyle name="40% - Accent3 4 2 13" xfId="5603"/>
    <cellStyle name="40% - Accent3 4 2 13 2" xfId="12915"/>
    <cellStyle name="40% - Accent3 4 2 14" xfId="7248"/>
    <cellStyle name="40% - Accent3 4 2 14 2" xfId="14518"/>
    <cellStyle name="40% - Accent3 4 2 15" xfId="9307"/>
    <cellStyle name="40% - Accent3 4 2 2" xfId="937"/>
    <cellStyle name="40% - Accent3 4 2 2 2" xfId="4783"/>
    <cellStyle name="40% - Accent3 4 2 2 2 2" xfId="12095"/>
    <cellStyle name="40% - Accent3 4 2 2 3" xfId="5600"/>
    <cellStyle name="40% - Accent3 4 2 2 3 2" xfId="12912"/>
    <cellStyle name="40% - Accent3 4 2 2 4" xfId="7245"/>
    <cellStyle name="40% - Accent3 4 2 2 4 2" xfId="14515"/>
    <cellStyle name="40% - Accent3 4 2 2 5" xfId="9569"/>
    <cellStyle name="40% - Accent3 4 2 3" xfId="1380"/>
    <cellStyle name="40% - Accent3 4 2 3 2" xfId="4784"/>
    <cellStyle name="40% - Accent3 4 2 3 2 2" xfId="12096"/>
    <cellStyle name="40% - Accent3 4 2 3 3" xfId="5599"/>
    <cellStyle name="40% - Accent3 4 2 3 3 2" xfId="12911"/>
    <cellStyle name="40% - Accent3 4 2 3 4" xfId="7244"/>
    <cellStyle name="40% - Accent3 4 2 3 4 2" xfId="14514"/>
    <cellStyle name="40% - Accent3 4 2 3 5" xfId="9763"/>
    <cellStyle name="40% - Accent3 4 2 4" xfId="1751"/>
    <cellStyle name="40% - Accent3 4 2 4 2" xfId="4785"/>
    <cellStyle name="40% - Accent3 4 2 4 2 2" xfId="12097"/>
    <cellStyle name="40% - Accent3 4 2 4 3" xfId="5598"/>
    <cellStyle name="40% - Accent3 4 2 4 3 2" xfId="12910"/>
    <cellStyle name="40% - Accent3 4 2 4 4" xfId="7243"/>
    <cellStyle name="40% - Accent3 4 2 4 4 2" xfId="14513"/>
    <cellStyle name="40% - Accent3 4 2 4 5" xfId="9905"/>
    <cellStyle name="40% - Accent3 4 2 5" xfId="1824"/>
    <cellStyle name="40% - Accent3 4 2 5 2" xfId="4786"/>
    <cellStyle name="40% - Accent3 4 2 5 2 2" xfId="12098"/>
    <cellStyle name="40% - Accent3 4 2 5 3" xfId="5597"/>
    <cellStyle name="40% - Accent3 4 2 5 3 2" xfId="12909"/>
    <cellStyle name="40% - Accent3 4 2 5 4" xfId="7242"/>
    <cellStyle name="40% - Accent3 4 2 5 4 2" xfId="14512"/>
    <cellStyle name="40% - Accent3 4 2 5 5" xfId="9917"/>
    <cellStyle name="40% - Accent3 4 2 6" xfId="2113"/>
    <cellStyle name="40% - Accent3 4 2 6 2" xfId="4787"/>
    <cellStyle name="40% - Accent3 4 2 6 2 2" xfId="12099"/>
    <cellStyle name="40% - Accent3 4 2 6 3" xfId="5596"/>
    <cellStyle name="40% - Accent3 4 2 6 3 2" xfId="12908"/>
    <cellStyle name="40% - Accent3 4 2 6 4" xfId="7241"/>
    <cellStyle name="40% - Accent3 4 2 6 4 2" xfId="14511"/>
    <cellStyle name="40% - Accent3 4 2 6 5" xfId="9954"/>
    <cellStyle name="40% - Accent3 4 2 7" xfId="1964"/>
    <cellStyle name="40% - Accent3 4 2 7 2" xfId="4788"/>
    <cellStyle name="40% - Accent3 4 2 7 2 2" xfId="12100"/>
    <cellStyle name="40% - Accent3 4 2 7 3" xfId="5595"/>
    <cellStyle name="40% - Accent3 4 2 7 3 2" xfId="12907"/>
    <cellStyle name="40% - Accent3 4 2 7 4" xfId="7240"/>
    <cellStyle name="40% - Accent3 4 2 7 4 2" xfId="14510"/>
    <cellStyle name="40% - Accent3 4 2 7 5" xfId="9933"/>
    <cellStyle name="40% - Accent3 4 2 8" xfId="2594"/>
    <cellStyle name="40% - Accent3 4 2 8 2" xfId="4789"/>
    <cellStyle name="40% - Accent3 4 2 8 2 2" xfId="12101"/>
    <cellStyle name="40% - Accent3 4 2 8 3" xfId="5594"/>
    <cellStyle name="40% - Accent3 4 2 8 3 2" xfId="12906"/>
    <cellStyle name="40% - Accent3 4 2 8 4" xfId="7239"/>
    <cellStyle name="40% - Accent3 4 2 8 4 2" xfId="14509"/>
    <cellStyle name="40% - Accent3 4 2 8 5" xfId="10288"/>
    <cellStyle name="40% - Accent3 4 2 9" xfId="2361"/>
    <cellStyle name="40% - Accent3 4 2 9 2" xfId="4790"/>
    <cellStyle name="40% - Accent3 4 2 9 2 2" xfId="12102"/>
    <cellStyle name="40% - Accent3 4 2 9 3" xfId="5593"/>
    <cellStyle name="40% - Accent3 4 2 9 3 2" xfId="12905"/>
    <cellStyle name="40% - Accent3 4 2 9 4" xfId="7238"/>
    <cellStyle name="40% - Accent3 4 2 9 4 2" xfId="14508"/>
    <cellStyle name="40% - Accent3 4 2 9 5" xfId="10079"/>
    <cellStyle name="40% - Accent3 4 3" xfId="523"/>
    <cellStyle name="40% - Accent3 4 3 10" xfId="2857"/>
    <cellStyle name="40% - Accent3 4 3 10 2" xfId="4792"/>
    <cellStyle name="40% - Accent3 4 3 10 2 2" xfId="12104"/>
    <cellStyle name="40% - Accent3 4 3 10 3" xfId="5591"/>
    <cellStyle name="40% - Accent3 4 3 10 3 2" xfId="12903"/>
    <cellStyle name="40% - Accent3 4 3 10 4" xfId="7236"/>
    <cellStyle name="40% - Accent3 4 3 10 4 2" xfId="14506"/>
    <cellStyle name="40% - Accent3 4 3 10 5" xfId="10531"/>
    <cellStyle name="40% - Accent3 4 3 11" xfId="3426"/>
    <cellStyle name="40% - Accent3 4 3 11 2" xfId="4793"/>
    <cellStyle name="40% - Accent3 4 3 11 2 2" xfId="12105"/>
    <cellStyle name="40% - Accent3 4 3 11 3" xfId="5590"/>
    <cellStyle name="40% - Accent3 4 3 11 3 2" xfId="12902"/>
    <cellStyle name="40% - Accent3 4 3 11 4" xfId="7235"/>
    <cellStyle name="40% - Accent3 4 3 11 4 2" xfId="14505"/>
    <cellStyle name="40% - Accent3 4 3 11 5" xfId="10807"/>
    <cellStyle name="40% - Accent3 4 3 12" xfId="4791"/>
    <cellStyle name="40% - Accent3 4 3 12 2" xfId="12103"/>
    <cellStyle name="40% - Accent3 4 3 13" xfId="5592"/>
    <cellStyle name="40% - Accent3 4 3 13 2" xfId="12904"/>
    <cellStyle name="40% - Accent3 4 3 14" xfId="7237"/>
    <cellStyle name="40% - Accent3 4 3 14 2" xfId="14507"/>
    <cellStyle name="40% - Accent3 4 3 15" xfId="9274"/>
    <cellStyle name="40% - Accent3 4 3 2" xfId="899"/>
    <cellStyle name="40% - Accent3 4 3 2 2" xfId="4794"/>
    <cellStyle name="40% - Accent3 4 3 2 2 2" xfId="12106"/>
    <cellStyle name="40% - Accent3 4 3 2 3" xfId="5589"/>
    <cellStyle name="40% - Accent3 4 3 2 3 2" xfId="12901"/>
    <cellStyle name="40% - Accent3 4 3 2 4" xfId="7234"/>
    <cellStyle name="40% - Accent3 4 3 2 4 2" xfId="14504"/>
    <cellStyle name="40% - Accent3 4 3 2 5" xfId="9534"/>
    <cellStyle name="40% - Accent3 4 3 3" xfId="1340"/>
    <cellStyle name="40% - Accent3 4 3 3 2" xfId="4795"/>
    <cellStyle name="40% - Accent3 4 3 3 2 2" xfId="12107"/>
    <cellStyle name="40% - Accent3 4 3 3 3" xfId="5588"/>
    <cellStyle name="40% - Accent3 4 3 3 3 2" xfId="12900"/>
    <cellStyle name="40% - Accent3 4 3 3 4" xfId="7233"/>
    <cellStyle name="40% - Accent3 4 3 3 4 2" xfId="14503"/>
    <cellStyle name="40% - Accent3 4 3 3 5" xfId="9730"/>
    <cellStyle name="40% - Accent3 4 3 4" xfId="1752"/>
    <cellStyle name="40% - Accent3 4 3 5" xfId="1821"/>
    <cellStyle name="40% - Accent3 4 3 6" xfId="2112"/>
    <cellStyle name="40% - Accent3 4 3 7" xfId="1961"/>
    <cellStyle name="40% - Accent3 4 3 8" xfId="2553"/>
    <cellStyle name="40% - Accent3 4 3 8 2" xfId="4800"/>
    <cellStyle name="40% - Accent3 4 3 8 2 2" xfId="12112"/>
    <cellStyle name="40% - Accent3 4 3 8 3" xfId="5583"/>
    <cellStyle name="40% - Accent3 4 3 8 3 2" xfId="12895"/>
    <cellStyle name="40% - Accent3 4 3 8 4" xfId="7232"/>
    <cellStyle name="40% - Accent3 4 3 8 4 2" xfId="14502"/>
    <cellStyle name="40% - Accent3 4 3 8 5" xfId="10248"/>
    <cellStyle name="40% - Accent3 4 3 9" xfId="2381"/>
    <cellStyle name="40% - Accent3 4 3 9 2" xfId="4801"/>
    <cellStyle name="40% - Accent3 4 3 9 2 2" xfId="12113"/>
    <cellStyle name="40% - Accent3 4 3 9 3" xfId="5582"/>
    <cellStyle name="40% - Accent3 4 3 9 3 2" xfId="12894"/>
    <cellStyle name="40% - Accent3 4 3 9 4" xfId="7231"/>
    <cellStyle name="40% - Accent3 4 3 9 4 2" xfId="14501"/>
    <cellStyle name="40% - Accent3 4 3 9 5" xfId="10098"/>
    <cellStyle name="40% - Accent3 4 4" xfId="789"/>
    <cellStyle name="40% - Accent3 4 4 2" xfId="4802"/>
    <cellStyle name="40% - Accent3 4 4 2 2" xfId="12114"/>
    <cellStyle name="40% - Accent3 4 4 3" xfId="5581"/>
    <cellStyle name="40% - Accent3 4 4 3 2" xfId="12893"/>
    <cellStyle name="40% - Accent3 4 4 4" xfId="7230"/>
    <cellStyle name="40% - Accent3 4 4 4 2" xfId="14500"/>
    <cellStyle name="40% - Accent3 4 4 5" xfId="9466"/>
    <cellStyle name="40% - Accent3 4 5" xfId="693"/>
    <cellStyle name="40% - Accent3 4 5 2" xfId="4803"/>
    <cellStyle name="40% - Accent3 4 5 2 2" xfId="12115"/>
    <cellStyle name="40% - Accent3 4 5 3" xfId="5580"/>
    <cellStyle name="40% - Accent3 4 5 3 2" xfId="12892"/>
    <cellStyle name="40% - Accent3 4 5 4" xfId="7229"/>
    <cellStyle name="40% - Accent3 4 5 4 2" xfId="14499"/>
    <cellStyle name="40% - Accent3 4 5 5" xfId="9430"/>
    <cellStyle name="40% - Accent3 4 6" xfId="1750"/>
    <cellStyle name="40% - Accent3 4 7" xfId="1827"/>
    <cellStyle name="40% - Accent3 4 8" xfId="2114"/>
    <cellStyle name="40% - Accent3 4 9" xfId="1967"/>
    <cellStyle name="40% - Accent3 5" xfId="444"/>
    <cellStyle name="40% - Accent3 5 10" xfId="2475"/>
    <cellStyle name="40% - Accent3 5 10 2" xfId="4809"/>
    <cellStyle name="40% - Accent3 5 10 2 2" xfId="12121"/>
    <cellStyle name="40% - Accent3 5 10 3" xfId="5574"/>
    <cellStyle name="40% - Accent3 5 10 3 2" xfId="12886"/>
    <cellStyle name="40% - Accent3 5 10 4" xfId="7227"/>
    <cellStyle name="40% - Accent3 5 10 4 2" xfId="14497"/>
    <cellStyle name="40% - Accent3 5 10 5" xfId="10173"/>
    <cellStyle name="40% - Accent3 5 11" xfId="2747"/>
    <cellStyle name="40% - Accent3 5 11 2" xfId="4810"/>
    <cellStyle name="40% - Accent3 5 11 2 2" xfId="12122"/>
    <cellStyle name="40% - Accent3 5 11 3" xfId="5573"/>
    <cellStyle name="40% - Accent3 5 11 3 2" xfId="12885"/>
    <cellStyle name="40% - Accent3 5 11 4" xfId="7226"/>
    <cellStyle name="40% - Accent3 5 11 4 2" xfId="14496"/>
    <cellStyle name="40% - Accent3 5 11 5" xfId="10431"/>
    <cellStyle name="40% - Accent3 5 12" xfId="2958"/>
    <cellStyle name="40% - Accent3 5 12 2" xfId="4811"/>
    <cellStyle name="40% - Accent3 5 12 2 2" xfId="12123"/>
    <cellStyle name="40% - Accent3 5 12 3" xfId="5572"/>
    <cellStyle name="40% - Accent3 5 12 3 2" xfId="12884"/>
    <cellStyle name="40% - Accent3 5 12 4" xfId="7225"/>
    <cellStyle name="40% - Accent3 5 12 4 2" xfId="14495"/>
    <cellStyle name="40% - Accent3 5 12 5" xfId="10617"/>
    <cellStyle name="40% - Accent3 5 13" xfId="3380"/>
    <cellStyle name="40% - Accent3 5 13 2" xfId="4812"/>
    <cellStyle name="40% - Accent3 5 13 2 2" xfId="12124"/>
    <cellStyle name="40% - Accent3 5 13 3" xfId="5571"/>
    <cellStyle name="40% - Accent3 5 13 3 2" xfId="12883"/>
    <cellStyle name="40% - Accent3 5 13 4" xfId="7224"/>
    <cellStyle name="40% - Accent3 5 13 4 2" xfId="14494"/>
    <cellStyle name="40% - Accent3 5 13 5" xfId="10767"/>
    <cellStyle name="40% - Accent3 5 14" xfId="4808"/>
    <cellStyle name="40% - Accent3 5 14 2" xfId="12120"/>
    <cellStyle name="40% - Accent3 5 15" xfId="5575"/>
    <cellStyle name="40% - Accent3 5 15 2" xfId="12887"/>
    <cellStyle name="40% - Accent3 5 16" xfId="7228"/>
    <cellStyle name="40% - Accent3 5 16 2" xfId="14498"/>
    <cellStyle name="40% - Accent3 5 17" xfId="9235"/>
    <cellStyle name="40% - Accent3 5 2" xfId="581"/>
    <cellStyle name="40% - Accent3 5 2 10" xfId="7223"/>
    <cellStyle name="40% - Accent3 5 2 10 2" xfId="14493"/>
    <cellStyle name="40% - Accent3 5 2 11" xfId="9323"/>
    <cellStyle name="40% - Accent3 5 2 2" xfId="954"/>
    <cellStyle name="40% - Accent3 5 2 2 2" xfId="4814"/>
    <cellStyle name="40% - Accent3 5 2 2 2 2" xfId="12126"/>
    <cellStyle name="40% - Accent3 5 2 2 3" xfId="5569"/>
    <cellStyle name="40% - Accent3 5 2 2 3 2" xfId="12881"/>
    <cellStyle name="40% - Accent3 5 2 2 4" xfId="7222"/>
    <cellStyle name="40% - Accent3 5 2 2 4 2" xfId="14492"/>
    <cellStyle name="40% - Accent3 5 2 2 5" xfId="9585"/>
    <cellStyle name="40% - Accent3 5 2 3" xfId="1399"/>
    <cellStyle name="40% - Accent3 5 2 3 2" xfId="4815"/>
    <cellStyle name="40% - Accent3 5 2 3 2 2" xfId="12127"/>
    <cellStyle name="40% - Accent3 5 2 3 3" xfId="5568"/>
    <cellStyle name="40% - Accent3 5 2 3 3 2" xfId="12880"/>
    <cellStyle name="40% - Accent3 5 2 3 4" xfId="7221"/>
    <cellStyle name="40% - Accent3 5 2 3 4 2" xfId="14491"/>
    <cellStyle name="40% - Accent3 5 2 3 5" xfId="9781"/>
    <cellStyle name="40% - Accent3 5 2 4" xfId="2613"/>
    <cellStyle name="40% - Accent3 5 2 4 2" xfId="4816"/>
    <cellStyle name="40% - Accent3 5 2 4 2 2" xfId="12128"/>
    <cellStyle name="40% - Accent3 5 2 4 3" xfId="5567"/>
    <cellStyle name="40% - Accent3 5 2 4 3 2" xfId="12879"/>
    <cellStyle name="40% - Accent3 5 2 4 4" xfId="7220"/>
    <cellStyle name="40% - Accent3 5 2 4 4 2" xfId="14490"/>
    <cellStyle name="40% - Accent3 5 2 4 5" xfId="10306"/>
    <cellStyle name="40% - Accent3 5 2 5" xfId="2352"/>
    <cellStyle name="40% - Accent3 5 2 5 2" xfId="4817"/>
    <cellStyle name="40% - Accent3 5 2 5 2 2" xfId="12129"/>
    <cellStyle name="40% - Accent3 5 2 5 3" xfId="5566"/>
    <cellStyle name="40% - Accent3 5 2 5 3 2" xfId="12878"/>
    <cellStyle name="40% - Accent3 5 2 5 4" xfId="7219"/>
    <cellStyle name="40% - Accent3 5 2 5 4 2" xfId="14489"/>
    <cellStyle name="40% - Accent3 5 2 5 5" xfId="10071"/>
    <cellStyle name="40% - Accent3 5 2 6" xfId="2886"/>
    <cellStyle name="40% - Accent3 5 2 6 2" xfId="4818"/>
    <cellStyle name="40% - Accent3 5 2 6 2 2" xfId="12130"/>
    <cellStyle name="40% - Accent3 5 2 6 3" xfId="5565"/>
    <cellStyle name="40% - Accent3 5 2 6 3 2" xfId="12877"/>
    <cellStyle name="40% - Accent3 5 2 6 4" xfId="7218"/>
    <cellStyle name="40% - Accent3 5 2 6 4 2" xfId="14488"/>
    <cellStyle name="40% - Accent3 5 2 6 5" xfId="10554"/>
    <cellStyle name="40% - Accent3 5 2 7" xfId="3480"/>
    <cellStyle name="40% - Accent3 5 2 7 2" xfId="4819"/>
    <cellStyle name="40% - Accent3 5 2 7 2 2" xfId="12131"/>
    <cellStyle name="40% - Accent3 5 2 7 3" xfId="5564"/>
    <cellStyle name="40% - Accent3 5 2 7 3 2" xfId="12876"/>
    <cellStyle name="40% - Accent3 5 2 7 4" xfId="7217"/>
    <cellStyle name="40% - Accent3 5 2 7 4 2" xfId="14487"/>
    <cellStyle name="40% - Accent3 5 2 7 5" xfId="10858"/>
    <cellStyle name="40% - Accent3 5 2 8" xfId="4813"/>
    <cellStyle name="40% - Accent3 5 2 8 2" xfId="12125"/>
    <cellStyle name="40% - Accent3 5 2 9" xfId="5570"/>
    <cellStyle name="40% - Accent3 5 2 9 2" xfId="12882"/>
    <cellStyle name="40% - Accent3 5 3" xfId="618"/>
    <cellStyle name="40% - Accent3 5 3 10" xfId="7216"/>
    <cellStyle name="40% - Accent3 5 3 10 2" xfId="14486"/>
    <cellStyle name="40% - Accent3 5 3 11" xfId="9358"/>
    <cellStyle name="40% - Accent3 5 3 2" xfId="991"/>
    <cellStyle name="40% - Accent3 5 3 2 2" xfId="4821"/>
    <cellStyle name="40% - Accent3 5 3 2 2 2" xfId="12133"/>
    <cellStyle name="40% - Accent3 5 3 2 3" xfId="5562"/>
    <cellStyle name="40% - Accent3 5 3 2 3 2" xfId="12874"/>
    <cellStyle name="40% - Accent3 5 3 2 4" xfId="7215"/>
    <cellStyle name="40% - Accent3 5 3 2 4 2" xfId="14485"/>
    <cellStyle name="40% - Accent3 5 3 2 5" xfId="9620"/>
    <cellStyle name="40% - Accent3 5 3 3" xfId="1436"/>
    <cellStyle name="40% - Accent3 5 3 3 2" xfId="4822"/>
    <cellStyle name="40% - Accent3 5 3 3 2 2" xfId="12134"/>
    <cellStyle name="40% - Accent3 5 3 3 3" xfId="5561"/>
    <cellStyle name="40% - Accent3 5 3 3 3 2" xfId="12873"/>
    <cellStyle name="40% - Accent3 5 3 3 4" xfId="7214"/>
    <cellStyle name="40% - Accent3 5 3 3 4 2" xfId="14484"/>
    <cellStyle name="40% - Accent3 5 3 3 5" xfId="9818"/>
    <cellStyle name="40% - Accent3 5 3 4" xfId="2652"/>
    <cellStyle name="40% - Accent3 5 3 4 2" xfId="4823"/>
    <cellStyle name="40% - Accent3 5 3 4 2 2" xfId="12135"/>
    <cellStyle name="40% - Accent3 5 3 4 3" xfId="5560"/>
    <cellStyle name="40% - Accent3 5 3 4 3 2" xfId="12872"/>
    <cellStyle name="40% - Accent3 5 3 4 4" xfId="7213"/>
    <cellStyle name="40% - Accent3 5 3 4 4 2" xfId="14483"/>
    <cellStyle name="40% - Accent3 5 3 4 5" xfId="10345"/>
    <cellStyle name="40% - Accent3 5 3 5" xfId="2509"/>
    <cellStyle name="40% - Accent3 5 3 5 2" xfId="4824"/>
    <cellStyle name="40% - Accent3 5 3 5 2 2" xfId="12136"/>
    <cellStyle name="40% - Accent3 5 3 5 3" xfId="5559"/>
    <cellStyle name="40% - Accent3 5 3 5 3 2" xfId="12871"/>
    <cellStyle name="40% - Accent3 5 3 5 4" xfId="7212"/>
    <cellStyle name="40% - Accent3 5 3 5 4 2" xfId="14482"/>
    <cellStyle name="40% - Accent3 5 3 5 5" xfId="10206"/>
    <cellStyle name="40% - Accent3 5 3 6" xfId="2813"/>
    <cellStyle name="40% - Accent3 5 3 6 2" xfId="4825"/>
    <cellStyle name="40% - Accent3 5 3 6 2 2" xfId="12137"/>
    <cellStyle name="40% - Accent3 5 3 6 3" xfId="5558"/>
    <cellStyle name="40% - Accent3 5 3 6 3 2" xfId="12870"/>
    <cellStyle name="40% - Accent3 5 3 6 4" xfId="7211"/>
    <cellStyle name="40% - Accent3 5 3 6 4 2" xfId="14481"/>
    <cellStyle name="40% - Accent3 5 3 6 5" xfId="10493"/>
    <cellStyle name="40% - Accent3 5 3 7" xfId="3519"/>
    <cellStyle name="40% - Accent3 5 3 7 2" xfId="4826"/>
    <cellStyle name="40% - Accent3 5 3 7 2 2" xfId="12138"/>
    <cellStyle name="40% - Accent3 5 3 7 3" xfId="5557"/>
    <cellStyle name="40% - Accent3 5 3 7 3 2" xfId="12869"/>
    <cellStyle name="40% - Accent3 5 3 7 4" xfId="7210"/>
    <cellStyle name="40% - Accent3 5 3 7 4 2" xfId="14480"/>
    <cellStyle name="40% - Accent3 5 3 7 5" xfId="10895"/>
    <cellStyle name="40% - Accent3 5 3 8" xfId="4820"/>
    <cellStyle name="40% - Accent3 5 3 8 2" xfId="12132"/>
    <cellStyle name="40% - Accent3 5 3 9" xfId="5563"/>
    <cellStyle name="40% - Accent3 5 3 9 2" xfId="12875"/>
    <cellStyle name="40% - Accent3 5 4" xfId="833"/>
    <cellStyle name="40% - Accent3 5 4 2" xfId="4827"/>
    <cellStyle name="40% - Accent3 5 4 2 2" xfId="12139"/>
    <cellStyle name="40% - Accent3 5 4 3" xfId="5556"/>
    <cellStyle name="40% - Accent3 5 4 3 2" xfId="12868"/>
    <cellStyle name="40% - Accent3 5 4 4" xfId="7209"/>
    <cellStyle name="40% - Accent3 5 4 4 2" xfId="14479"/>
    <cellStyle name="40% - Accent3 5 4 5" xfId="9486"/>
    <cellStyle name="40% - Accent3 5 5" xfId="1278"/>
    <cellStyle name="40% - Accent3 5 5 2" xfId="4828"/>
    <cellStyle name="40% - Accent3 5 5 2 2" xfId="12140"/>
    <cellStyle name="40% - Accent3 5 5 3" xfId="5555"/>
    <cellStyle name="40% - Accent3 5 5 3 2" xfId="12867"/>
    <cellStyle name="40% - Accent3 5 5 4" xfId="7208"/>
    <cellStyle name="40% - Accent3 5 5 4 2" xfId="14478"/>
    <cellStyle name="40% - Accent3 5 5 5" xfId="9690"/>
    <cellStyle name="40% - Accent3 5 6" xfId="1753"/>
    <cellStyle name="40% - Accent3 5 7" xfId="1820"/>
    <cellStyle name="40% - Accent3 5 8" xfId="2111"/>
    <cellStyle name="40% - Accent3 5 9" xfId="1959"/>
    <cellStyle name="40% - Accent3 6" xfId="432"/>
    <cellStyle name="40% - Accent3 7" xfId="493"/>
    <cellStyle name="40% - Accent3 7 10" xfId="4834"/>
    <cellStyle name="40% - Accent3 7 10 2" xfId="12146"/>
    <cellStyle name="40% - Accent3 7 11" xfId="5552"/>
    <cellStyle name="40% - Accent3 7 11 2" xfId="12864"/>
    <cellStyle name="40% - Accent3 7 12" xfId="7207"/>
    <cellStyle name="40% - Accent3 7 12 2" xfId="14477"/>
    <cellStyle name="40% - Accent3 7 13" xfId="9251"/>
    <cellStyle name="40% - Accent3 7 2" xfId="602"/>
    <cellStyle name="40% - Accent3 7 2 10" xfId="7206"/>
    <cellStyle name="40% - Accent3 7 2 10 2" xfId="14476"/>
    <cellStyle name="40% - Accent3 7 2 11" xfId="9344"/>
    <cellStyle name="40% - Accent3 7 2 2" xfId="975"/>
    <cellStyle name="40% - Accent3 7 2 2 2" xfId="4836"/>
    <cellStyle name="40% - Accent3 7 2 2 2 2" xfId="12148"/>
    <cellStyle name="40% - Accent3 7 2 2 3" xfId="5550"/>
    <cellStyle name="40% - Accent3 7 2 2 3 2" xfId="12862"/>
    <cellStyle name="40% - Accent3 7 2 2 4" xfId="7205"/>
    <cellStyle name="40% - Accent3 7 2 2 4 2" xfId="14475"/>
    <cellStyle name="40% - Accent3 7 2 2 5" xfId="9606"/>
    <cellStyle name="40% - Accent3 7 2 3" xfId="1422"/>
    <cellStyle name="40% - Accent3 7 2 3 2" xfId="4837"/>
    <cellStyle name="40% - Accent3 7 2 3 2 2" xfId="12149"/>
    <cellStyle name="40% - Accent3 7 2 3 3" xfId="5549"/>
    <cellStyle name="40% - Accent3 7 2 3 3 2" xfId="12861"/>
    <cellStyle name="40% - Accent3 7 2 3 4" xfId="7204"/>
    <cellStyle name="40% - Accent3 7 2 3 4 2" xfId="14474"/>
    <cellStyle name="40% - Accent3 7 2 3 5" xfId="9804"/>
    <cellStyle name="40% - Accent3 7 2 4" xfId="2636"/>
    <cellStyle name="40% - Accent3 7 2 4 2" xfId="4838"/>
    <cellStyle name="40% - Accent3 7 2 4 2 2" xfId="12150"/>
    <cellStyle name="40% - Accent3 7 2 4 3" xfId="5548"/>
    <cellStyle name="40% - Accent3 7 2 4 3 2" xfId="12860"/>
    <cellStyle name="40% - Accent3 7 2 4 4" xfId="7203"/>
    <cellStyle name="40% - Accent3 7 2 4 4 2" xfId="14473"/>
    <cellStyle name="40% - Accent3 7 2 4 5" xfId="10329"/>
    <cellStyle name="40% - Accent3 7 2 5" xfId="2339"/>
    <cellStyle name="40% - Accent3 7 2 5 2" xfId="4839"/>
    <cellStyle name="40% - Accent3 7 2 5 2 2" xfId="12151"/>
    <cellStyle name="40% - Accent3 7 2 5 3" xfId="5547"/>
    <cellStyle name="40% - Accent3 7 2 5 3 2" xfId="12859"/>
    <cellStyle name="40% - Accent3 7 2 5 4" xfId="7202"/>
    <cellStyle name="40% - Accent3 7 2 5 4 2" xfId="14472"/>
    <cellStyle name="40% - Accent3 7 2 5 5" xfId="10058"/>
    <cellStyle name="40% - Accent3 7 2 6" xfId="2741"/>
    <cellStyle name="40% - Accent3 7 2 6 2" xfId="4840"/>
    <cellStyle name="40% - Accent3 7 2 6 2 2" xfId="12152"/>
    <cellStyle name="40% - Accent3 7 2 6 3" xfId="5546"/>
    <cellStyle name="40% - Accent3 7 2 6 3 2" xfId="12858"/>
    <cellStyle name="40% - Accent3 7 2 6 4" xfId="7201"/>
    <cellStyle name="40% - Accent3 7 2 6 4 2" xfId="14471"/>
    <cellStyle name="40% - Accent3 7 2 6 5" xfId="10426"/>
    <cellStyle name="40% - Accent3 7 2 7" xfId="3503"/>
    <cellStyle name="40% - Accent3 7 2 7 2" xfId="4841"/>
    <cellStyle name="40% - Accent3 7 2 7 2 2" xfId="12153"/>
    <cellStyle name="40% - Accent3 7 2 7 3" xfId="5545"/>
    <cellStyle name="40% - Accent3 7 2 7 3 2" xfId="12857"/>
    <cellStyle name="40% - Accent3 7 2 7 4" xfId="7200"/>
    <cellStyle name="40% - Accent3 7 2 7 4 2" xfId="14470"/>
    <cellStyle name="40% - Accent3 7 2 7 5" xfId="10881"/>
    <cellStyle name="40% - Accent3 7 2 8" xfId="4835"/>
    <cellStyle name="40% - Accent3 7 2 8 2" xfId="12147"/>
    <cellStyle name="40% - Accent3 7 2 9" xfId="5551"/>
    <cellStyle name="40% - Accent3 7 2 9 2" xfId="12863"/>
    <cellStyle name="40% - Accent3 7 3" xfId="634"/>
    <cellStyle name="40% - Accent3 7 3 10" xfId="7199"/>
    <cellStyle name="40% - Accent3 7 3 10 2" xfId="14469"/>
    <cellStyle name="40% - Accent3 7 3 11" xfId="9374"/>
    <cellStyle name="40% - Accent3 7 3 2" xfId="1007"/>
    <cellStyle name="40% - Accent3 7 3 2 2" xfId="4843"/>
    <cellStyle name="40% - Accent3 7 3 2 2 2" xfId="12155"/>
    <cellStyle name="40% - Accent3 7 3 2 3" xfId="5543"/>
    <cellStyle name="40% - Accent3 7 3 2 3 2" xfId="12855"/>
    <cellStyle name="40% - Accent3 7 3 2 4" xfId="7198"/>
    <cellStyle name="40% - Accent3 7 3 2 4 2" xfId="14468"/>
    <cellStyle name="40% - Accent3 7 3 2 5" xfId="9636"/>
    <cellStyle name="40% - Accent3 7 3 3" xfId="1452"/>
    <cellStyle name="40% - Accent3 7 3 3 2" xfId="4844"/>
    <cellStyle name="40% - Accent3 7 3 3 2 2" xfId="12156"/>
    <cellStyle name="40% - Accent3 7 3 3 3" xfId="5542"/>
    <cellStyle name="40% - Accent3 7 3 3 3 2" xfId="12854"/>
    <cellStyle name="40% - Accent3 7 3 3 4" xfId="7197"/>
    <cellStyle name="40% - Accent3 7 3 3 4 2" xfId="14467"/>
    <cellStyle name="40% - Accent3 7 3 3 5" xfId="9834"/>
    <cellStyle name="40% - Accent3 7 3 4" xfId="2668"/>
    <cellStyle name="40% - Accent3 7 3 4 2" xfId="4845"/>
    <cellStyle name="40% - Accent3 7 3 4 2 2" xfId="12157"/>
    <cellStyle name="40% - Accent3 7 3 4 3" xfId="5541"/>
    <cellStyle name="40% - Accent3 7 3 4 3 2" xfId="12853"/>
    <cellStyle name="40% - Accent3 7 3 4 4" xfId="7196"/>
    <cellStyle name="40% - Accent3 7 3 4 4 2" xfId="14466"/>
    <cellStyle name="40% - Accent3 7 3 4 5" xfId="10361"/>
    <cellStyle name="40% - Accent3 7 3 5" xfId="2891"/>
    <cellStyle name="40% - Accent3 7 3 5 2" xfId="4846"/>
    <cellStyle name="40% - Accent3 7 3 5 2 2" xfId="12158"/>
    <cellStyle name="40% - Accent3 7 3 5 3" xfId="5540"/>
    <cellStyle name="40% - Accent3 7 3 5 3 2" xfId="12852"/>
    <cellStyle name="40% - Accent3 7 3 5 4" xfId="7195"/>
    <cellStyle name="40% - Accent3 7 3 5 4 2" xfId="14465"/>
    <cellStyle name="40% - Accent3 7 3 5 5" xfId="10559"/>
    <cellStyle name="40% - Accent3 7 3 6" xfId="3005"/>
    <cellStyle name="40% - Accent3 7 3 6 2" xfId="4847"/>
    <cellStyle name="40% - Accent3 7 3 6 2 2" xfId="12159"/>
    <cellStyle name="40% - Accent3 7 3 6 3" xfId="5539"/>
    <cellStyle name="40% - Accent3 7 3 6 3 2" xfId="12851"/>
    <cellStyle name="40% - Accent3 7 3 6 4" xfId="7194"/>
    <cellStyle name="40% - Accent3 7 3 6 4 2" xfId="14464"/>
    <cellStyle name="40% - Accent3 7 3 6 5" xfId="10651"/>
    <cellStyle name="40% - Accent3 7 3 7" xfId="3535"/>
    <cellStyle name="40% - Accent3 7 3 7 2" xfId="4848"/>
    <cellStyle name="40% - Accent3 7 3 7 2 2" xfId="12160"/>
    <cellStyle name="40% - Accent3 7 3 7 3" xfId="5538"/>
    <cellStyle name="40% - Accent3 7 3 7 3 2" xfId="12850"/>
    <cellStyle name="40% - Accent3 7 3 7 4" xfId="7193"/>
    <cellStyle name="40% - Accent3 7 3 7 4 2" xfId="14463"/>
    <cellStyle name="40% - Accent3 7 3 7 5" xfId="10911"/>
    <cellStyle name="40% - Accent3 7 3 8" xfId="4842"/>
    <cellStyle name="40% - Accent3 7 3 8 2" xfId="12154"/>
    <cellStyle name="40% - Accent3 7 3 9" xfId="5544"/>
    <cellStyle name="40% - Accent3 7 3 9 2" xfId="12856"/>
    <cellStyle name="40% - Accent3 7 4" xfId="871"/>
    <cellStyle name="40% - Accent3 7 4 2" xfId="4849"/>
    <cellStyle name="40% - Accent3 7 4 2 2" xfId="12161"/>
    <cellStyle name="40% - Accent3 7 4 3" xfId="5537"/>
    <cellStyle name="40% - Accent3 7 4 3 2" xfId="12849"/>
    <cellStyle name="40% - Accent3 7 4 4" xfId="7192"/>
    <cellStyle name="40% - Accent3 7 4 4 2" xfId="14462"/>
    <cellStyle name="40% - Accent3 7 4 5" xfId="9508"/>
    <cellStyle name="40% - Accent3 7 5" xfId="1313"/>
    <cellStyle name="40% - Accent3 7 5 2" xfId="4850"/>
    <cellStyle name="40% - Accent3 7 5 2 2" xfId="12162"/>
    <cellStyle name="40% - Accent3 7 5 3" xfId="5536"/>
    <cellStyle name="40% - Accent3 7 5 3 2" xfId="12848"/>
    <cellStyle name="40% - Accent3 7 5 4" xfId="7191"/>
    <cellStyle name="40% - Accent3 7 5 4 2" xfId="14461"/>
    <cellStyle name="40% - Accent3 7 5 5" xfId="9706"/>
    <cellStyle name="40% - Accent3 7 6" xfId="2522"/>
    <cellStyle name="40% - Accent3 7 6 2" xfId="4851"/>
    <cellStyle name="40% - Accent3 7 6 2 2" xfId="12163"/>
    <cellStyle name="40% - Accent3 7 6 3" xfId="5535"/>
    <cellStyle name="40% - Accent3 7 6 3 2" xfId="12847"/>
    <cellStyle name="40% - Accent3 7 6 4" xfId="7190"/>
    <cellStyle name="40% - Accent3 7 6 4 2" xfId="14460"/>
    <cellStyle name="40% - Accent3 7 6 5" xfId="10217"/>
    <cellStyle name="40% - Accent3 7 7" xfId="2440"/>
    <cellStyle name="40% - Accent3 7 7 2" xfId="4852"/>
    <cellStyle name="40% - Accent3 7 7 2 2" xfId="12164"/>
    <cellStyle name="40% - Accent3 7 7 3" xfId="5534"/>
    <cellStyle name="40% - Accent3 7 7 3 2" xfId="12846"/>
    <cellStyle name="40% - Accent3 7 7 4" xfId="7189"/>
    <cellStyle name="40% - Accent3 7 7 4 2" xfId="14459"/>
    <cellStyle name="40% - Accent3 7 7 5" xfId="10145"/>
    <cellStyle name="40% - Accent3 7 8" xfId="2826"/>
    <cellStyle name="40% - Accent3 7 8 2" xfId="4853"/>
    <cellStyle name="40% - Accent3 7 8 2 2" xfId="12165"/>
    <cellStyle name="40% - Accent3 7 8 3" xfId="5533"/>
    <cellStyle name="40% - Accent3 7 8 3 2" xfId="12845"/>
    <cellStyle name="40% - Accent3 7 8 4" xfId="7188"/>
    <cellStyle name="40% - Accent3 7 8 4 2" xfId="14458"/>
    <cellStyle name="40% - Accent3 7 8 5" xfId="10503"/>
    <cellStyle name="40% - Accent3 7 9" xfId="3398"/>
    <cellStyle name="40% - Accent3 7 9 2" xfId="4854"/>
    <cellStyle name="40% - Accent3 7 9 2 2" xfId="12166"/>
    <cellStyle name="40% - Accent3 7 9 3" xfId="5532"/>
    <cellStyle name="40% - Accent3 7 9 3 2" xfId="12844"/>
    <cellStyle name="40% - Accent3 7 9 4" xfId="7187"/>
    <cellStyle name="40% - Accent3 7 9 4 2" xfId="14457"/>
    <cellStyle name="40% - Accent3 7 9 5" xfId="10783"/>
    <cellStyle name="40% - Accent3 8" xfId="517"/>
    <cellStyle name="40% - Accent3 8 10" xfId="7186"/>
    <cellStyle name="40% - Accent3 8 10 2" xfId="14456"/>
    <cellStyle name="40% - Accent3 8 11" xfId="9269"/>
    <cellStyle name="40% - Accent3 8 2" xfId="893"/>
    <cellStyle name="40% - Accent3 8 2 2" xfId="4856"/>
    <cellStyle name="40% - Accent3 8 2 2 2" xfId="12168"/>
    <cellStyle name="40% - Accent3 8 2 3" xfId="5530"/>
    <cellStyle name="40% - Accent3 8 2 3 2" xfId="12842"/>
    <cellStyle name="40% - Accent3 8 2 4" xfId="7185"/>
    <cellStyle name="40% - Accent3 8 2 4 2" xfId="14455"/>
    <cellStyle name="40% - Accent3 8 2 5" xfId="9529"/>
    <cellStyle name="40% - Accent3 8 3" xfId="1335"/>
    <cellStyle name="40% - Accent3 8 3 2" xfId="4857"/>
    <cellStyle name="40% - Accent3 8 3 2 2" xfId="12169"/>
    <cellStyle name="40% - Accent3 8 3 3" xfId="5529"/>
    <cellStyle name="40% - Accent3 8 3 3 2" xfId="12841"/>
    <cellStyle name="40% - Accent3 8 3 4" xfId="7184"/>
    <cellStyle name="40% - Accent3 8 3 4 2" xfId="14454"/>
    <cellStyle name="40% - Accent3 8 3 5" xfId="9725"/>
    <cellStyle name="40% - Accent3 8 4" xfId="2547"/>
    <cellStyle name="40% - Accent3 8 4 2" xfId="4858"/>
    <cellStyle name="40% - Accent3 8 4 2 2" xfId="12170"/>
    <cellStyle name="40% - Accent3 8 4 3" xfId="5528"/>
    <cellStyle name="40% - Accent3 8 4 3 2" xfId="12840"/>
    <cellStyle name="40% - Accent3 8 4 4" xfId="7183"/>
    <cellStyle name="40% - Accent3 8 4 4 2" xfId="14453"/>
    <cellStyle name="40% - Accent3 8 4 5" xfId="10242"/>
    <cellStyle name="40% - Accent3 8 5" xfId="2285"/>
    <cellStyle name="40% - Accent3 8 5 2" xfId="4859"/>
    <cellStyle name="40% - Accent3 8 5 2 2" xfId="12171"/>
    <cellStyle name="40% - Accent3 8 5 3" xfId="5527"/>
    <cellStyle name="40% - Accent3 8 5 3 2" xfId="12839"/>
    <cellStyle name="40% - Accent3 8 5 4" xfId="7182"/>
    <cellStyle name="40% - Accent3 8 5 4 2" xfId="14452"/>
    <cellStyle name="40% - Accent3 8 5 5" xfId="10005"/>
    <cellStyle name="40% - Accent3 8 6" xfId="2397"/>
    <cellStyle name="40% - Accent3 8 6 2" xfId="4860"/>
    <cellStyle name="40% - Accent3 8 6 2 2" xfId="12172"/>
    <cellStyle name="40% - Accent3 8 6 3" xfId="5526"/>
    <cellStyle name="40% - Accent3 8 6 3 2" xfId="12838"/>
    <cellStyle name="40% - Accent3 8 6 4" xfId="7181"/>
    <cellStyle name="40% - Accent3 8 6 4 2" xfId="14451"/>
    <cellStyle name="40% - Accent3 8 6 5" xfId="10112"/>
    <cellStyle name="40% - Accent3 8 7" xfId="3420"/>
    <cellStyle name="40% - Accent3 8 7 2" xfId="4861"/>
    <cellStyle name="40% - Accent3 8 7 2 2" xfId="12173"/>
    <cellStyle name="40% - Accent3 8 7 3" xfId="5525"/>
    <cellStyle name="40% - Accent3 8 7 3 2" xfId="12837"/>
    <cellStyle name="40% - Accent3 8 7 4" xfId="7180"/>
    <cellStyle name="40% - Accent3 8 7 4 2" xfId="14450"/>
    <cellStyle name="40% - Accent3 8 7 5" xfId="10802"/>
    <cellStyle name="40% - Accent3 8 8" xfId="4855"/>
    <cellStyle name="40% - Accent3 8 8 2" xfId="12167"/>
    <cellStyle name="40% - Accent3 8 9" xfId="5531"/>
    <cellStyle name="40% - Accent3 8 9 2" xfId="12843"/>
    <cellStyle name="40% - Accent3 9" xfId="549"/>
    <cellStyle name="40% - Accent3 9 10" xfId="7179"/>
    <cellStyle name="40% - Accent3 9 10 2" xfId="14449"/>
    <cellStyle name="40% - Accent3 9 11" xfId="9294"/>
    <cellStyle name="40% - Accent3 9 2" xfId="923"/>
    <cellStyle name="40% - Accent3 9 2 2" xfId="4863"/>
    <cellStyle name="40% - Accent3 9 2 2 2" xfId="12175"/>
    <cellStyle name="40% - Accent3 9 2 3" xfId="5523"/>
    <cellStyle name="40% - Accent3 9 2 3 2" xfId="12835"/>
    <cellStyle name="40% - Accent3 9 2 4" xfId="7178"/>
    <cellStyle name="40% - Accent3 9 2 4 2" xfId="14448"/>
    <cellStyle name="40% - Accent3 9 2 5" xfId="9556"/>
    <cellStyle name="40% - Accent3 9 3" xfId="1365"/>
    <cellStyle name="40% - Accent3 9 3 2" xfId="4864"/>
    <cellStyle name="40% - Accent3 9 3 2 2" xfId="12176"/>
    <cellStyle name="40% - Accent3 9 3 3" xfId="5522"/>
    <cellStyle name="40% - Accent3 9 3 3 2" xfId="12834"/>
    <cellStyle name="40% - Accent3 9 3 4" xfId="7177"/>
    <cellStyle name="40% - Accent3 9 3 4 2" xfId="14447"/>
    <cellStyle name="40% - Accent3 9 3 5" xfId="9750"/>
    <cellStyle name="40% - Accent3 9 4" xfId="2579"/>
    <cellStyle name="40% - Accent3 9 4 2" xfId="4865"/>
    <cellStyle name="40% - Accent3 9 4 2 2" xfId="12177"/>
    <cellStyle name="40% - Accent3 9 4 3" xfId="5521"/>
    <cellStyle name="40% - Accent3 9 4 3 2" xfId="12833"/>
    <cellStyle name="40% - Accent3 9 4 4" xfId="7176"/>
    <cellStyle name="40% - Accent3 9 4 4 2" xfId="14446"/>
    <cellStyle name="40% - Accent3 9 4 5" xfId="10274"/>
    <cellStyle name="40% - Accent3 9 5" xfId="2287"/>
    <cellStyle name="40% - Accent3 9 5 2" xfId="4866"/>
    <cellStyle name="40% - Accent3 9 5 2 2" xfId="12178"/>
    <cellStyle name="40% - Accent3 9 5 3" xfId="5520"/>
    <cellStyle name="40% - Accent3 9 5 3 2" xfId="12832"/>
    <cellStyle name="40% - Accent3 9 5 4" xfId="7175"/>
    <cellStyle name="40% - Accent3 9 5 4 2" xfId="14445"/>
    <cellStyle name="40% - Accent3 9 5 5" xfId="10007"/>
    <cellStyle name="40% - Accent3 9 6" xfId="2295"/>
    <cellStyle name="40% - Accent3 9 6 2" xfId="4867"/>
    <cellStyle name="40% - Accent3 9 6 2 2" xfId="12179"/>
    <cellStyle name="40% - Accent3 9 6 3" xfId="5519"/>
    <cellStyle name="40% - Accent3 9 6 3 2" xfId="12831"/>
    <cellStyle name="40% - Accent3 9 6 4" xfId="7174"/>
    <cellStyle name="40% - Accent3 9 6 4 2" xfId="14444"/>
    <cellStyle name="40% - Accent3 9 6 5" xfId="10015"/>
    <cellStyle name="40% - Accent3 9 7" xfId="3447"/>
    <cellStyle name="40% - Accent3 9 7 2" xfId="4868"/>
    <cellStyle name="40% - Accent3 9 7 2 2" xfId="12180"/>
    <cellStyle name="40% - Accent3 9 7 3" xfId="5518"/>
    <cellStyle name="40% - Accent3 9 7 3 2" xfId="12830"/>
    <cellStyle name="40% - Accent3 9 7 4" xfId="7173"/>
    <cellStyle name="40% - Accent3 9 7 4 2" xfId="14443"/>
    <cellStyle name="40% - Accent3 9 7 5" xfId="10827"/>
    <cellStyle name="40% - Accent3 9 8" xfId="4862"/>
    <cellStyle name="40% - Accent3 9 8 2" xfId="12174"/>
    <cellStyle name="40% - Accent3 9 9" xfId="5524"/>
    <cellStyle name="40% - Accent3 9 9 2" xfId="12836"/>
    <cellStyle name="40% - Accent4" xfId="23" builtinId="43" customBuiltin="1"/>
    <cellStyle name="40% - Accent4 10" xfId="662"/>
    <cellStyle name="40% - Accent4 10 10" xfId="7171"/>
    <cellStyle name="40% - Accent4 10 10 2" xfId="14441"/>
    <cellStyle name="40% - Accent4 10 11" xfId="9402"/>
    <cellStyle name="40% - Accent4 10 2" xfId="1032"/>
    <cellStyle name="40% - Accent4 10 2 2" xfId="4871"/>
    <cellStyle name="40% - Accent4 10 2 2 2" xfId="12183"/>
    <cellStyle name="40% - Accent4 10 2 3" xfId="5515"/>
    <cellStyle name="40% - Accent4 10 2 3 2" xfId="12827"/>
    <cellStyle name="40% - Accent4 10 2 4" xfId="7170"/>
    <cellStyle name="40% - Accent4 10 2 4 2" xfId="14440"/>
    <cellStyle name="40% - Accent4 10 2 5" xfId="9661"/>
    <cellStyle name="40% - Accent4 10 3" xfId="1480"/>
    <cellStyle name="40% - Accent4 10 3 2" xfId="4872"/>
    <cellStyle name="40% - Accent4 10 3 2 2" xfId="12184"/>
    <cellStyle name="40% - Accent4 10 3 3" xfId="5514"/>
    <cellStyle name="40% - Accent4 10 3 3 2" xfId="12826"/>
    <cellStyle name="40% - Accent4 10 3 4" xfId="7169"/>
    <cellStyle name="40% - Accent4 10 3 4 2" xfId="14439"/>
    <cellStyle name="40% - Accent4 10 3 5" xfId="9862"/>
    <cellStyle name="40% - Accent4 10 4" xfId="2696"/>
    <cellStyle name="40% - Accent4 10 4 2" xfId="4873"/>
    <cellStyle name="40% - Accent4 10 4 2 2" xfId="12185"/>
    <cellStyle name="40% - Accent4 10 4 3" xfId="5513"/>
    <cellStyle name="40% - Accent4 10 4 3 2" xfId="12825"/>
    <cellStyle name="40% - Accent4 10 4 4" xfId="7168"/>
    <cellStyle name="40% - Accent4 10 4 4 2" xfId="14438"/>
    <cellStyle name="40% - Accent4 10 4 5" xfId="10389"/>
    <cellStyle name="40% - Accent4 10 5" xfId="2919"/>
    <cellStyle name="40% - Accent4 10 5 2" xfId="4874"/>
    <cellStyle name="40% - Accent4 10 5 2 2" xfId="12186"/>
    <cellStyle name="40% - Accent4 10 5 3" xfId="5512"/>
    <cellStyle name="40% - Accent4 10 5 3 2" xfId="12824"/>
    <cellStyle name="40% - Accent4 10 5 4" xfId="7167"/>
    <cellStyle name="40% - Accent4 10 5 4 2" xfId="14437"/>
    <cellStyle name="40% - Accent4 10 5 5" xfId="10587"/>
    <cellStyle name="40% - Accent4 10 6" xfId="3033"/>
    <cellStyle name="40% - Accent4 10 6 2" xfId="4875"/>
    <cellStyle name="40% - Accent4 10 6 2 2" xfId="12187"/>
    <cellStyle name="40% - Accent4 10 6 3" xfId="5511"/>
    <cellStyle name="40% - Accent4 10 6 3 2" xfId="12823"/>
    <cellStyle name="40% - Accent4 10 6 4" xfId="7166"/>
    <cellStyle name="40% - Accent4 10 6 4 2" xfId="14436"/>
    <cellStyle name="40% - Accent4 10 6 5" xfId="10679"/>
    <cellStyle name="40% - Accent4 10 7" xfId="3563"/>
    <cellStyle name="40% - Accent4 10 7 2" xfId="4876"/>
    <cellStyle name="40% - Accent4 10 7 2 2" xfId="12188"/>
    <cellStyle name="40% - Accent4 10 7 3" xfId="5510"/>
    <cellStyle name="40% - Accent4 10 7 3 2" xfId="12822"/>
    <cellStyle name="40% - Accent4 10 7 4" xfId="7165"/>
    <cellStyle name="40% - Accent4 10 7 4 2" xfId="14435"/>
    <cellStyle name="40% - Accent4 10 7 5" xfId="10939"/>
    <cellStyle name="40% - Accent4 10 8" xfId="4870"/>
    <cellStyle name="40% - Accent4 10 8 2" xfId="12182"/>
    <cellStyle name="40% - Accent4 10 9" xfId="5516"/>
    <cellStyle name="40% - Accent4 10 9 2" xfId="12828"/>
    <cellStyle name="40% - Accent4 11" xfId="672"/>
    <cellStyle name="40% - Accent4 11 10" xfId="7164"/>
    <cellStyle name="40% - Accent4 11 10 2" xfId="14434"/>
    <cellStyle name="40% - Accent4 11 11" xfId="9412"/>
    <cellStyle name="40% - Accent4 11 2" xfId="1042"/>
    <cellStyle name="40% - Accent4 11 2 2" xfId="4878"/>
    <cellStyle name="40% - Accent4 11 2 2 2" xfId="12190"/>
    <cellStyle name="40% - Accent4 11 2 3" xfId="5508"/>
    <cellStyle name="40% - Accent4 11 2 3 2" xfId="12820"/>
    <cellStyle name="40% - Accent4 11 2 4" xfId="7163"/>
    <cellStyle name="40% - Accent4 11 2 4 2" xfId="14433"/>
    <cellStyle name="40% - Accent4 11 2 5" xfId="9671"/>
    <cellStyle name="40% - Accent4 11 3" xfId="1490"/>
    <cellStyle name="40% - Accent4 11 3 2" xfId="4879"/>
    <cellStyle name="40% - Accent4 11 3 2 2" xfId="12191"/>
    <cellStyle name="40% - Accent4 11 3 3" xfId="5507"/>
    <cellStyle name="40% - Accent4 11 3 3 2" xfId="12819"/>
    <cellStyle name="40% - Accent4 11 3 4" xfId="7162"/>
    <cellStyle name="40% - Accent4 11 3 4 2" xfId="14432"/>
    <cellStyle name="40% - Accent4 11 3 5" xfId="9872"/>
    <cellStyle name="40% - Accent4 11 4" xfId="2706"/>
    <cellStyle name="40% - Accent4 11 4 2" xfId="4880"/>
    <cellStyle name="40% - Accent4 11 4 2 2" xfId="12192"/>
    <cellStyle name="40% - Accent4 11 4 3" xfId="5506"/>
    <cellStyle name="40% - Accent4 11 4 3 2" xfId="12818"/>
    <cellStyle name="40% - Accent4 11 4 4" xfId="7161"/>
    <cellStyle name="40% - Accent4 11 4 4 2" xfId="14431"/>
    <cellStyle name="40% - Accent4 11 4 5" xfId="10399"/>
    <cellStyle name="40% - Accent4 11 5" xfId="2929"/>
    <cellStyle name="40% - Accent4 11 5 2" xfId="4881"/>
    <cellStyle name="40% - Accent4 11 5 2 2" xfId="12193"/>
    <cellStyle name="40% - Accent4 11 5 3" xfId="5505"/>
    <cellStyle name="40% - Accent4 11 5 3 2" xfId="12817"/>
    <cellStyle name="40% - Accent4 11 5 4" xfId="7160"/>
    <cellStyle name="40% - Accent4 11 5 4 2" xfId="14430"/>
    <cellStyle name="40% - Accent4 11 5 5" xfId="10597"/>
    <cellStyle name="40% - Accent4 11 6" xfId="3043"/>
    <cellStyle name="40% - Accent4 11 6 2" xfId="4882"/>
    <cellStyle name="40% - Accent4 11 6 2 2" xfId="12194"/>
    <cellStyle name="40% - Accent4 11 6 3" xfId="5504"/>
    <cellStyle name="40% - Accent4 11 6 3 2" xfId="12816"/>
    <cellStyle name="40% - Accent4 11 6 4" xfId="7159"/>
    <cellStyle name="40% - Accent4 11 6 4 2" xfId="14429"/>
    <cellStyle name="40% - Accent4 11 6 5" xfId="10689"/>
    <cellStyle name="40% - Accent4 11 7" xfId="3573"/>
    <cellStyle name="40% - Accent4 11 7 2" xfId="4883"/>
    <cellStyle name="40% - Accent4 11 7 2 2" xfId="12195"/>
    <cellStyle name="40% - Accent4 11 7 3" xfId="5503"/>
    <cellStyle name="40% - Accent4 11 7 3 2" xfId="12815"/>
    <cellStyle name="40% - Accent4 11 7 4" xfId="7158"/>
    <cellStyle name="40% - Accent4 11 7 4 2" xfId="14428"/>
    <cellStyle name="40% - Accent4 11 7 5" xfId="10949"/>
    <cellStyle name="40% - Accent4 11 8" xfId="4877"/>
    <cellStyle name="40% - Accent4 11 8 2" xfId="12189"/>
    <cellStyle name="40% - Accent4 11 9" xfId="5509"/>
    <cellStyle name="40% - Accent4 11 9 2" xfId="12821"/>
    <cellStyle name="40% - Accent4 12" xfId="681"/>
    <cellStyle name="40% - Accent4 12 10" xfId="7157"/>
    <cellStyle name="40% - Accent4 12 10 2" xfId="14427"/>
    <cellStyle name="40% - Accent4 12 11" xfId="9421"/>
    <cellStyle name="40% - Accent4 12 2" xfId="1051"/>
    <cellStyle name="40% - Accent4 12 2 2" xfId="4885"/>
    <cellStyle name="40% - Accent4 12 2 2 2" xfId="12197"/>
    <cellStyle name="40% - Accent4 12 2 3" xfId="5501"/>
    <cellStyle name="40% - Accent4 12 2 3 2" xfId="12813"/>
    <cellStyle name="40% - Accent4 12 2 4" xfId="7156"/>
    <cellStyle name="40% - Accent4 12 2 4 2" xfId="14426"/>
    <cellStyle name="40% - Accent4 12 2 5" xfId="9680"/>
    <cellStyle name="40% - Accent4 12 3" xfId="1499"/>
    <cellStyle name="40% - Accent4 12 3 2" xfId="4886"/>
    <cellStyle name="40% - Accent4 12 3 2 2" xfId="12198"/>
    <cellStyle name="40% - Accent4 12 3 3" xfId="5500"/>
    <cellStyle name="40% - Accent4 12 3 3 2" xfId="12812"/>
    <cellStyle name="40% - Accent4 12 3 4" xfId="7155"/>
    <cellStyle name="40% - Accent4 12 3 4 2" xfId="14425"/>
    <cellStyle name="40% - Accent4 12 3 5" xfId="9881"/>
    <cellStyle name="40% - Accent4 12 4" xfId="2715"/>
    <cellStyle name="40% - Accent4 12 4 2" xfId="4887"/>
    <cellStyle name="40% - Accent4 12 4 2 2" xfId="12199"/>
    <cellStyle name="40% - Accent4 12 4 3" xfId="5499"/>
    <cellStyle name="40% - Accent4 12 4 3 2" xfId="12811"/>
    <cellStyle name="40% - Accent4 12 4 4" xfId="7154"/>
    <cellStyle name="40% - Accent4 12 4 4 2" xfId="14424"/>
    <cellStyle name="40% - Accent4 12 4 5" xfId="10408"/>
    <cellStyle name="40% - Accent4 12 5" xfId="2938"/>
    <cellStyle name="40% - Accent4 12 5 2" xfId="4888"/>
    <cellStyle name="40% - Accent4 12 5 2 2" xfId="12200"/>
    <cellStyle name="40% - Accent4 12 5 3" xfId="5498"/>
    <cellStyle name="40% - Accent4 12 5 3 2" xfId="12810"/>
    <cellStyle name="40% - Accent4 12 5 4" xfId="7153"/>
    <cellStyle name="40% - Accent4 12 5 4 2" xfId="14423"/>
    <cellStyle name="40% - Accent4 12 5 5" xfId="10606"/>
    <cellStyle name="40% - Accent4 12 6" xfId="3052"/>
    <cellStyle name="40% - Accent4 12 6 2" xfId="4889"/>
    <cellStyle name="40% - Accent4 12 6 2 2" xfId="12201"/>
    <cellStyle name="40% - Accent4 12 6 3" xfId="5497"/>
    <cellStyle name="40% - Accent4 12 6 3 2" xfId="12809"/>
    <cellStyle name="40% - Accent4 12 6 4" xfId="7152"/>
    <cellStyle name="40% - Accent4 12 6 4 2" xfId="14422"/>
    <cellStyle name="40% - Accent4 12 6 5" xfId="10698"/>
    <cellStyle name="40% - Accent4 12 7" xfId="3582"/>
    <cellStyle name="40% - Accent4 12 7 2" xfId="4890"/>
    <cellStyle name="40% - Accent4 12 7 2 2" xfId="12202"/>
    <cellStyle name="40% - Accent4 12 7 3" xfId="5496"/>
    <cellStyle name="40% - Accent4 12 7 3 2" xfId="12808"/>
    <cellStyle name="40% - Accent4 12 7 4" xfId="7151"/>
    <cellStyle name="40% - Accent4 12 7 4 2" xfId="14421"/>
    <cellStyle name="40% - Accent4 12 7 5" xfId="10958"/>
    <cellStyle name="40% - Accent4 12 8" xfId="4884"/>
    <cellStyle name="40% - Accent4 12 8 2" xfId="12196"/>
    <cellStyle name="40% - Accent4 12 9" xfId="5502"/>
    <cellStyle name="40% - Accent4 12 9 2" xfId="12814"/>
    <cellStyle name="40% - Accent4 13" xfId="704"/>
    <cellStyle name="40% - Accent4 13 2" xfId="4891"/>
    <cellStyle name="40% - Accent4 13 2 2" xfId="12203"/>
    <cellStyle name="40% - Accent4 13 3" xfId="5495"/>
    <cellStyle name="40% - Accent4 13 3 2" xfId="12807"/>
    <cellStyle name="40% - Accent4 13 4" xfId="7150"/>
    <cellStyle name="40% - Accent4 13 4 2" xfId="14420"/>
    <cellStyle name="40% - Accent4 13 5" xfId="9439"/>
    <cellStyle name="40% - Accent4 14" xfId="902"/>
    <cellStyle name="40% - Accent4 14 2" xfId="4892"/>
    <cellStyle name="40% - Accent4 14 2 2" xfId="12204"/>
    <cellStyle name="40% - Accent4 14 3" xfId="5494"/>
    <cellStyle name="40% - Accent4 14 3 2" xfId="12806"/>
    <cellStyle name="40% - Accent4 14 4" xfId="7149"/>
    <cellStyle name="40% - Accent4 14 4 2" xfId="14419"/>
    <cellStyle name="40% - Accent4 14 5" xfId="9537"/>
    <cellStyle name="40% - Accent4 15" xfId="823"/>
    <cellStyle name="40% - Accent4 16" xfId="1560"/>
    <cellStyle name="40% - Accent4 17" xfId="1535"/>
    <cellStyle name="40% - Accent4 18" xfId="844"/>
    <cellStyle name="40% - Accent4 19" xfId="1593"/>
    <cellStyle name="40% - Accent4 2" xfId="323"/>
    <cellStyle name="40% - Accent4 2 2" xfId="1756"/>
    <cellStyle name="40% - Accent4 2 3" xfId="1757"/>
    <cellStyle name="40% - Accent4 20" xfId="1634"/>
    <cellStyle name="40% - Accent4 21" xfId="1754"/>
    <cellStyle name="40% - Accent4 21 2" xfId="4902"/>
    <cellStyle name="40% - Accent4 21 2 2" xfId="12214"/>
    <cellStyle name="40% - Accent4 21 3" xfId="5487"/>
    <cellStyle name="40% - Accent4 21 3 2" xfId="12799"/>
    <cellStyle name="40% - Accent4 21 4" xfId="7148"/>
    <cellStyle name="40% - Accent4 21 4 2" xfId="14418"/>
    <cellStyle name="40% - Accent4 21 5" xfId="9906"/>
    <cellStyle name="40% - Accent4 22" xfId="1817"/>
    <cellStyle name="40% - Accent4 22 2" xfId="4903"/>
    <cellStyle name="40% - Accent4 22 2 2" xfId="12215"/>
    <cellStyle name="40% - Accent4 22 3" xfId="5486"/>
    <cellStyle name="40% - Accent4 22 3 2" xfId="12798"/>
    <cellStyle name="40% - Accent4 22 4" xfId="7147"/>
    <cellStyle name="40% - Accent4 22 4 2" xfId="14417"/>
    <cellStyle name="40% - Accent4 22 5" xfId="9916"/>
    <cellStyle name="40% - Accent4 23" xfId="2110"/>
    <cellStyle name="40% - Accent4 23 2" xfId="4904"/>
    <cellStyle name="40% - Accent4 23 2 2" xfId="12216"/>
    <cellStyle name="40% - Accent4 23 3" xfId="5485"/>
    <cellStyle name="40% - Accent4 23 3 2" xfId="12797"/>
    <cellStyle name="40% - Accent4 23 4" xfId="7146"/>
    <cellStyle name="40% - Accent4 23 4 2" xfId="14416"/>
    <cellStyle name="40% - Accent4 23 5" xfId="9953"/>
    <cellStyle name="40% - Accent4 24" xfId="1958"/>
    <cellStyle name="40% - Accent4 24 2" xfId="4905"/>
    <cellStyle name="40% - Accent4 24 2 2" xfId="12217"/>
    <cellStyle name="40% - Accent4 24 3" xfId="5484"/>
    <cellStyle name="40% - Accent4 24 3 2" xfId="12796"/>
    <cellStyle name="40% - Accent4 24 4" xfId="7145"/>
    <cellStyle name="40% - Accent4 24 4 2" xfId="14415"/>
    <cellStyle name="40% - Accent4 24 5" xfId="9932"/>
    <cellStyle name="40% - Accent4 25" xfId="2310"/>
    <cellStyle name="40% - Accent4 25 2" xfId="4906"/>
    <cellStyle name="40% - Accent4 25 2 2" xfId="12218"/>
    <cellStyle name="40% - Accent4 25 3" xfId="5483"/>
    <cellStyle name="40% - Accent4 25 3 2" xfId="12795"/>
    <cellStyle name="40% - Accent4 25 4" xfId="7144"/>
    <cellStyle name="40% - Accent4 25 4 2" xfId="14414"/>
    <cellStyle name="40% - Accent4 25 5" xfId="10030"/>
    <cellStyle name="40% - Accent4 26" xfId="2823"/>
    <cellStyle name="40% - Accent4 26 2" xfId="4907"/>
    <cellStyle name="40% - Accent4 26 2 2" xfId="12219"/>
    <cellStyle name="40% - Accent4 26 3" xfId="5482"/>
    <cellStyle name="40% - Accent4 26 3 2" xfId="12794"/>
    <cellStyle name="40% - Accent4 26 4" xfId="7143"/>
    <cellStyle name="40% - Accent4 26 4 2" xfId="14413"/>
    <cellStyle name="40% - Accent4 26 5" xfId="10500"/>
    <cellStyle name="40% - Accent4 27" xfId="2981"/>
    <cellStyle name="40% - Accent4 27 2" xfId="4908"/>
    <cellStyle name="40% - Accent4 27 2 2" xfId="12220"/>
    <cellStyle name="40% - Accent4 27 3" xfId="5481"/>
    <cellStyle name="40% - Accent4 27 3 2" xfId="12793"/>
    <cellStyle name="40% - Accent4 27 4" xfId="7142"/>
    <cellStyle name="40% - Accent4 27 4 2" xfId="14412"/>
    <cellStyle name="40% - Accent4 27 5" xfId="10635"/>
    <cellStyle name="40% - Accent4 28" xfId="3320"/>
    <cellStyle name="40% - Accent4 28 2" xfId="4909"/>
    <cellStyle name="40% - Accent4 28 2 2" xfId="12221"/>
    <cellStyle name="40% - Accent4 28 3" xfId="5480"/>
    <cellStyle name="40% - Accent4 28 3 2" xfId="12792"/>
    <cellStyle name="40% - Accent4 28 4" xfId="7141"/>
    <cellStyle name="40% - Accent4 28 4 2" xfId="14411"/>
    <cellStyle name="40% - Accent4 28 5" xfId="10738"/>
    <cellStyle name="40% - Accent4 29" xfId="4869"/>
    <cellStyle name="40% - Accent4 29 2" xfId="12181"/>
    <cellStyle name="40% - Accent4 3" xfId="324"/>
    <cellStyle name="40% - Accent4 3 2" xfId="1759"/>
    <cellStyle name="40% - Accent4 3 3" xfId="1760"/>
    <cellStyle name="40% - Accent4 30" xfId="5517"/>
    <cellStyle name="40% - Accent4 30 2" xfId="12829"/>
    <cellStyle name="40% - Accent4 31" xfId="7172"/>
    <cellStyle name="40% - Accent4 31 2" xfId="14442"/>
    <cellStyle name="40% - Accent4 32" xfId="9169"/>
    <cellStyle name="40% - Accent4 4" xfId="410"/>
    <cellStyle name="40% - Accent4 4 10" xfId="2428"/>
    <cellStyle name="40% - Accent4 4 10 2" xfId="4914"/>
    <cellStyle name="40% - Accent4 4 10 2 2" xfId="12226"/>
    <cellStyle name="40% - Accent4 4 10 3" xfId="5478"/>
    <cellStyle name="40% - Accent4 4 10 3 2" xfId="12790"/>
    <cellStyle name="40% - Accent4 4 10 4" xfId="7139"/>
    <cellStyle name="40% - Accent4 4 10 4 2" xfId="14409"/>
    <cellStyle name="40% - Accent4 4 10 5" xfId="10136"/>
    <cellStyle name="40% - Accent4 4 11" xfId="2534"/>
    <cellStyle name="40% - Accent4 4 11 2" xfId="4915"/>
    <cellStyle name="40% - Accent4 4 11 2 2" xfId="12227"/>
    <cellStyle name="40% - Accent4 4 11 3" xfId="5477"/>
    <cellStyle name="40% - Accent4 4 11 3 2" xfId="12789"/>
    <cellStyle name="40% - Accent4 4 11 4" xfId="7138"/>
    <cellStyle name="40% - Accent4 4 11 4 2" xfId="14408"/>
    <cellStyle name="40% - Accent4 4 11 5" xfId="10229"/>
    <cellStyle name="40% - Accent4 4 12" xfId="2389"/>
    <cellStyle name="40% - Accent4 4 12 2" xfId="4916"/>
    <cellStyle name="40% - Accent4 4 12 2 2" xfId="12228"/>
    <cellStyle name="40% - Accent4 4 12 3" xfId="5476"/>
    <cellStyle name="40% - Accent4 4 12 3 2" xfId="12788"/>
    <cellStyle name="40% - Accent4 4 12 4" xfId="7137"/>
    <cellStyle name="40% - Accent4 4 12 4 2" xfId="14407"/>
    <cellStyle name="40% - Accent4 4 12 5" xfId="10106"/>
    <cellStyle name="40% - Accent4 4 13" xfId="3361"/>
    <cellStyle name="40% - Accent4 4 13 2" xfId="4917"/>
    <cellStyle name="40% - Accent4 4 13 2 2" xfId="12229"/>
    <cellStyle name="40% - Accent4 4 13 3" xfId="5475"/>
    <cellStyle name="40% - Accent4 4 13 3 2" xfId="12787"/>
    <cellStyle name="40% - Accent4 4 13 4" xfId="7136"/>
    <cellStyle name="40% - Accent4 4 13 4 2" xfId="14406"/>
    <cellStyle name="40% - Accent4 4 13 5" xfId="10755"/>
    <cellStyle name="40% - Accent4 4 14" xfId="4913"/>
    <cellStyle name="40% - Accent4 4 14 2" xfId="12225"/>
    <cellStyle name="40% - Accent4 4 15" xfId="5479"/>
    <cellStyle name="40% - Accent4 4 15 2" xfId="12791"/>
    <cellStyle name="40% - Accent4 4 16" xfId="7140"/>
    <cellStyle name="40% - Accent4 4 16 2" xfId="14410"/>
    <cellStyle name="40% - Accent4 4 17" xfId="9223"/>
    <cellStyle name="40% - Accent4 4 2" xfId="565"/>
    <cellStyle name="40% - Accent4 4 2 10" xfId="2434"/>
    <cellStyle name="40% - Accent4 4 2 10 2" xfId="4919"/>
    <cellStyle name="40% - Accent4 4 2 10 2 2" xfId="12231"/>
    <cellStyle name="40% - Accent4 4 2 10 3" xfId="5473"/>
    <cellStyle name="40% - Accent4 4 2 10 3 2" xfId="12785"/>
    <cellStyle name="40% - Accent4 4 2 10 4" xfId="7134"/>
    <cellStyle name="40% - Accent4 4 2 10 4 2" xfId="14404"/>
    <cellStyle name="40% - Accent4 4 2 10 5" xfId="10141"/>
    <cellStyle name="40% - Accent4 4 2 11" xfId="3463"/>
    <cellStyle name="40% - Accent4 4 2 11 2" xfId="4920"/>
    <cellStyle name="40% - Accent4 4 2 11 2 2" xfId="12232"/>
    <cellStyle name="40% - Accent4 4 2 11 3" xfId="5472"/>
    <cellStyle name="40% - Accent4 4 2 11 3 2" xfId="12784"/>
    <cellStyle name="40% - Accent4 4 2 11 4" xfId="7133"/>
    <cellStyle name="40% - Accent4 4 2 11 4 2" xfId="14403"/>
    <cellStyle name="40% - Accent4 4 2 11 5" xfId="10841"/>
    <cellStyle name="40% - Accent4 4 2 12" xfId="4918"/>
    <cellStyle name="40% - Accent4 4 2 12 2" xfId="12230"/>
    <cellStyle name="40% - Accent4 4 2 13" xfId="5474"/>
    <cellStyle name="40% - Accent4 4 2 13 2" xfId="12786"/>
    <cellStyle name="40% - Accent4 4 2 14" xfId="7135"/>
    <cellStyle name="40% - Accent4 4 2 14 2" xfId="14405"/>
    <cellStyle name="40% - Accent4 4 2 15" xfId="9308"/>
    <cellStyle name="40% - Accent4 4 2 2" xfId="938"/>
    <cellStyle name="40% - Accent4 4 2 2 2" xfId="4921"/>
    <cellStyle name="40% - Accent4 4 2 2 2 2" xfId="12233"/>
    <cellStyle name="40% - Accent4 4 2 2 3" xfId="5471"/>
    <cellStyle name="40% - Accent4 4 2 2 3 2" xfId="12783"/>
    <cellStyle name="40% - Accent4 4 2 2 4" xfId="7132"/>
    <cellStyle name="40% - Accent4 4 2 2 4 2" xfId="14402"/>
    <cellStyle name="40% - Accent4 4 2 2 5" xfId="9570"/>
    <cellStyle name="40% - Accent4 4 2 3" xfId="1381"/>
    <cellStyle name="40% - Accent4 4 2 3 2" xfId="4922"/>
    <cellStyle name="40% - Accent4 4 2 3 2 2" xfId="12234"/>
    <cellStyle name="40% - Accent4 4 2 3 3" xfId="5470"/>
    <cellStyle name="40% - Accent4 4 2 3 3 2" xfId="12782"/>
    <cellStyle name="40% - Accent4 4 2 3 4" xfId="7131"/>
    <cellStyle name="40% - Accent4 4 2 3 4 2" xfId="14401"/>
    <cellStyle name="40% - Accent4 4 2 3 5" xfId="9764"/>
    <cellStyle name="40% - Accent4 4 2 4" xfId="1762"/>
    <cellStyle name="40% - Accent4 4 2 4 2" xfId="4923"/>
    <cellStyle name="40% - Accent4 4 2 4 2 2" xfId="12235"/>
    <cellStyle name="40% - Accent4 4 2 4 3" xfId="5469"/>
    <cellStyle name="40% - Accent4 4 2 4 3 2" xfId="12781"/>
    <cellStyle name="40% - Accent4 4 2 4 4" xfId="7130"/>
    <cellStyle name="40% - Accent4 4 2 4 4 2" xfId="14400"/>
    <cellStyle name="40% - Accent4 4 2 4 5" xfId="9907"/>
    <cellStyle name="40% - Accent4 4 2 5" xfId="1799"/>
    <cellStyle name="40% - Accent4 4 2 5 2" xfId="4924"/>
    <cellStyle name="40% - Accent4 4 2 5 2 2" xfId="12236"/>
    <cellStyle name="40% - Accent4 4 2 5 3" xfId="5468"/>
    <cellStyle name="40% - Accent4 4 2 5 3 2" xfId="12780"/>
    <cellStyle name="40% - Accent4 4 2 5 4" xfId="7129"/>
    <cellStyle name="40% - Accent4 4 2 5 4 2" xfId="14399"/>
    <cellStyle name="40% - Accent4 4 2 5 5" xfId="9914"/>
    <cellStyle name="40% - Accent4 4 2 6" xfId="2106"/>
    <cellStyle name="40% - Accent4 4 2 6 2" xfId="4925"/>
    <cellStyle name="40% - Accent4 4 2 6 2 2" xfId="12237"/>
    <cellStyle name="40% - Accent4 4 2 6 3" xfId="5467"/>
    <cellStyle name="40% - Accent4 4 2 6 3 2" xfId="12779"/>
    <cellStyle name="40% - Accent4 4 2 6 4" xfId="7128"/>
    <cellStyle name="40% - Accent4 4 2 6 4 2" xfId="14398"/>
    <cellStyle name="40% - Accent4 4 2 6 5" xfId="9952"/>
    <cellStyle name="40% - Accent4 4 2 7" xfId="1909"/>
    <cellStyle name="40% - Accent4 4 2 7 2" xfId="4926"/>
    <cellStyle name="40% - Accent4 4 2 7 2 2" xfId="12238"/>
    <cellStyle name="40% - Accent4 4 2 7 3" xfId="5466"/>
    <cellStyle name="40% - Accent4 4 2 7 3 2" xfId="12778"/>
    <cellStyle name="40% - Accent4 4 2 7 4" xfId="7127"/>
    <cellStyle name="40% - Accent4 4 2 7 4 2" xfId="14397"/>
    <cellStyle name="40% - Accent4 4 2 7 5" xfId="9927"/>
    <cellStyle name="40% - Accent4 4 2 8" xfId="2595"/>
    <cellStyle name="40% - Accent4 4 2 8 2" xfId="4927"/>
    <cellStyle name="40% - Accent4 4 2 8 2 2" xfId="12239"/>
    <cellStyle name="40% - Accent4 4 2 8 3" xfId="5465"/>
    <cellStyle name="40% - Accent4 4 2 8 3 2" xfId="12777"/>
    <cellStyle name="40% - Accent4 4 2 8 4" xfId="7126"/>
    <cellStyle name="40% - Accent4 4 2 8 4 2" xfId="14396"/>
    <cellStyle name="40% - Accent4 4 2 8 5" xfId="10289"/>
    <cellStyle name="40% - Accent4 4 2 9" xfId="2304"/>
    <cellStyle name="40% - Accent4 4 2 9 2" xfId="4928"/>
    <cellStyle name="40% - Accent4 4 2 9 2 2" xfId="12240"/>
    <cellStyle name="40% - Accent4 4 2 9 3" xfId="5464"/>
    <cellStyle name="40% - Accent4 4 2 9 3 2" xfId="12776"/>
    <cellStyle name="40% - Accent4 4 2 9 4" xfId="7125"/>
    <cellStyle name="40% - Accent4 4 2 9 4 2" xfId="14395"/>
    <cellStyle name="40% - Accent4 4 2 9 5" xfId="10024"/>
    <cellStyle name="40% - Accent4 4 3" xfId="593"/>
    <cellStyle name="40% - Accent4 4 3 10" xfId="2413"/>
    <cellStyle name="40% - Accent4 4 3 10 2" xfId="4930"/>
    <cellStyle name="40% - Accent4 4 3 10 2 2" xfId="12242"/>
    <cellStyle name="40% - Accent4 4 3 10 3" xfId="5462"/>
    <cellStyle name="40% - Accent4 4 3 10 3 2" xfId="12774"/>
    <cellStyle name="40% - Accent4 4 3 10 4" xfId="7123"/>
    <cellStyle name="40% - Accent4 4 3 10 4 2" xfId="14393"/>
    <cellStyle name="40% - Accent4 4 3 10 5" xfId="10123"/>
    <cellStyle name="40% - Accent4 4 3 11" xfId="3492"/>
    <cellStyle name="40% - Accent4 4 3 11 2" xfId="4931"/>
    <cellStyle name="40% - Accent4 4 3 11 2 2" xfId="12243"/>
    <cellStyle name="40% - Accent4 4 3 11 3" xfId="5461"/>
    <cellStyle name="40% - Accent4 4 3 11 3 2" xfId="12773"/>
    <cellStyle name="40% - Accent4 4 3 11 4" xfId="7122"/>
    <cellStyle name="40% - Accent4 4 3 11 4 2" xfId="14392"/>
    <cellStyle name="40% - Accent4 4 3 11 5" xfId="10870"/>
    <cellStyle name="40% - Accent4 4 3 12" xfId="4929"/>
    <cellStyle name="40% - Accent4 4 3 12 2" xfId="12241"/>
    <cellStyle name="40% - Accent4 4 3 13" xfId="5463"/>
    <cellStyle name="40% - Accent4 4 3 13 2" xfId="12775"/>
    <cellStyle name="40% - Accent4 4 3 14" xfId="7124"/>
    <cellStyle name="40% - Accent4 4 3 14 2" xfId="14394"/>
    <cellStyle name="40% - Accent4 4 3 15" xfId="9335"/>
    <cellStyle name="40% - Accent4 4 3 2" xfId="965"/>
    <cellStyle name="40% - Accent4 4 3 2 2" xfId="4932"/>
    <cellStyle name="40% - Accent4 4 3 2 2 2" xfId="12244"/>
    <cellStyle name="40% - Accent4 4 3 2 3" xfId="5460"/>
    <cellStyle name="40% - Accent4 4 3 2 3 2" xfId="12772"/>
    <cellStyle name="40% - Accent4 4 3 2 4" xfId="7121"/>
    <cellStyle name="40% - Accent4 4 3 2 4 2" xfId="14391"/>
    <cellStyle name="40% - Accent4 4 3 2 5" xfId="9596"/>
    <cellStyle name="40% - Accent4 4 3 3" xfId="1411"/>
    <cellStyle name="40% - Accent4 4 3 3 2" xfId="4933"/>
    <cellStyle name="40% - Accent4 4 3 3 2 2" xfId="12245"/>
    <cellStyle name="40% - Accent4 4 3 3 3" xfId="5459"/>
    <cellStyle name="40% - Accent4 4 3 3 3 2" xfId="12771"/>
    <cellStyle name="40% - Accent4 4 3 3 4" xfId="7120"/>
    <cellStyle name="40% - Accent4 4 3 3 4 2" xfId="14390"/>
    <cellStyle name="40% - Accent4 4 3 3 5" xfId="9793"/>
    <cellStyle name="40% - Accent4 4 3 4" xfId="1763"/>
    <cellStyle name="40% - Accent4 4 3 5" xfId="1796"/>
    <cellStyle name="40% - Accent4 4 3 6" xfId="2105"/>
    <cellStyle name="40% - Accent4 4 3 7" xfId="1908"/>
    <cellStyle name="40% - Accent4 4 3 8" xfId="2625"/>
    <cellStyle name="40% - Accent4 4 3 8 2" xfId="4938"/>
    <cellStyle name="40% - Accent4 4 3 8 2 2" xfId="12250"/>
    <cellStyle name="40% - Accent4 4 3 8 3" xfId="5457"/>
    <cellStyle name="40% - Accent4 4 3 8 3 2" xfId="12769"/>
    <cellStyle name="40% - Accent4 4 3 8 4" xfId="7119"/>
    <cellStyle name="40% - Accent4 4 3 8 4 2" xfId="14389"/>
    <cellStyle name="40% - Accent4 4 3 8 5" xfId="10318"/>
    <cellStyle name="40% - Accent4 4 3 9" xfId="2346"/>
    <cellStyle name="40% - Accent4 4 3 9 2" xfId="4939"/>
    <cellStyle name="40% - Accent4 4 3 9 2 2" xfId="12251"/>
    <cellStyle name="40% - Accent4 4 3 9 3" xfId="5456"/>
    <cellStyle name="40% - Accent4 4 3 9 3 2" xfId="12768"/>
    <cellStyle name="40% - Accent4 4 3 9 4" xfId="7118"/>
    <cellStyle name="40% - Accent4 4 3 9 4 2" xfId="14388"/>
    <cellStyle name="40% - Accent4 4 3 9 5" xfId="10065"/>
    <cellStyle name="40% - Accent4 4 4" xfId="790"/>
    <cellStyle name="40% - Accent4 4 4 2" xfId="4940"/>
    <cellStyle name="40% - Accent4 4 4 2 2" xfId="12252"/>
    <cellStyle name="40% - Accent4 4 4 3" xfId="5455"/>
    <cellStyle name="40% - Accent4 4 4 3 2" xfId="12767"/>
    <cellStyle name="40% - Accent4 4 4 4" xfId="7117"/>
    <cellStyle name="40% - Accent4 4 4 4 2" xfId="14387"/>
    <cellStyle name="40% - Accent4 4 4 5" xfId="9467"/>
    <cellStyle name="40% - Accent4 4 5" xfId="824"/>
    <cellStyle name="40% - Accent4 4 5 2" xfId="4941"/>
    <cellStyle name="40% - Accent4 4 5 2 2" xfId="12253"/>
    <cellStyle name="40% - Accent4 4 5 3" xfId="5454"/>
    <cellStyle name="40% - Accent4 4 5 3 2" xfId="12766"/>
    <cellStyle name="40% - Accent4 4 5 4" xfId="7116"/>
    <cellStyle name="40% - Accent4 4 5 4 2" xfId="14386"/>
    <cellStyle name="40% - Accent4 4 5 5" xfId="9479"/>
    <cellStyle name="40% - Accent4 4 6" xfId="1761"/>
    <cellStyle name="40% - Accent4 4 7" xfId="1802"/>
    <cellStyle name="40% - Accent4 4 8" xfId="2107"/>
    <cellStyle name="40% - Accent4 4 9" xfId="1912"/>
    <cellStyle name="40% - Accent4 5" xfId="446"/>
    <cellStyle name="40% - Accent4 5 10" xfId="2477"/>
    <cellStyle name="40% - Accent4 5 10 2" xfId="4947"/>
    <cellStyle name="40% - Accent4 5 10 2 2" xfId="12259"/>
    <cellStyle name="40% - Accent4 5 10 3" xfId="5448"/>
    <cellStyle name="40% - Accent4 5 10 3 2" xfId="12760"/>
    <cellStyle name="40% - Accent4 5 10 4" xfId="7114"/>
    <cellStyle name="40% - Accent4 5 10 4 2" xfId="14384"/>
    <cellStyle name="40% - Accent4 5 10 5" xfId="10175"/>
    <cellStyle name="40% - Accent4 5 11" xfId="2552"/>
    <cellStyle name="40% - Accent4 5 11 2" xfId="4948"/>
    <cellStyle name="40% - Accent4 5 11 2 2" xfId="12260"/>
    <cellStyle name="40% - Accent4 5 11 3" xfId="5447"/>
    <cellStyle name="40% - Accent4 5 11 3 2" xfId="12759"/>
    <cellStyle name="40% - Accent4 5 11 4" xfId="7113"/>
    <cellStyle name="40% - Accent4 5 11 4 2" xfId="14383"/>
    <cellStyle name="40% - Accent4 5 11 5" xfId="10247"/>
    <cellStyle name="40% - Accent4 5 12" xfId="2461"/>
    <cellStyle name="40% - Accent4 5 12 2" xfId="4949"/>
    <cellStyle name="40% - Accent4 5 12 2 2" xfId="12261"/>
    <cellStyle name="40% - Accent4 5 12 3" xfId="5446"/>
    <cellStyle name="40% - Accent4 5 12 3 2" xfId="12758"/>
    <cellStyle name="40% - Accent4 5 12 4" xfId="7112"/>
    <cellStyle name="40% - Accent4 5 12 4 2" xfId="14382"/>
    <cellStyle name="40% - Accent4 5 12 5" xfId="10160"/>
    <cellStyle name="40% - Accent4 5 13" xfId="3382"/>
    <cellStyle name="40% - Accent4 5 13 2" xfId="4950"/>
    <cellStyle name="40% - Accent4 5 13 2 2" xfId="12262"/>
    <cellStyle name="40% - Accent4 5 13 3" xfId="5445"/>
    <cellStyle name="40% - Accent4 5 13 3 2" xfId="12757"/>
    <cellStyle name="40% - Accent4 5 13 4" xfId="7111"/>
    <cellStyle name="40% - Accent4 5 13 4 2" xfId="14381"/>
    <cellStyle name="40% - Accent4 5 13 5" xfId="10769"/>
    <cellStyle name="40% - Accent4 5 14" xfId="4946"/>
    <cellStyle name="40% - Accent4 5 14 2" xfId="12258"/>
    <cellStyle name="40% - Accent4 5 15" xfId="5449"/>
    <cellStyle name="40% - Accent4 5 15 2" xfId="12761"/>
    <cellStyle name="40% - Accent4 5 16" xfId="7115"/>
    <cellStyle name="40% - Accent4 5 16 2" xfId="14385"/>
    <cellStyle name="40% - Accent4 5 17" xfId="9237"/>
    <cellStyle name="40% - Accent4 5 2" xfId="583"/>
    <cellStyle name="40% - Accent4 5 2 10" xfId="7110"/>
    <cellStyle name="40% - Accent4 5 2 10 2" xfId="14380"/>
    <cellStyle name="40% - Accent4 5 2 11" xfId="9325"/>
    <cellStyle name="40% - Accent4 5 2 2" xfId="956"/>
    <cellStyle name="40% - Accent4 5 2 2 2" xfId="4952"/>
    <cellStyle name="40% - Accent4 5 2 2 2 2" xfId="12264"/>
    <cellStyle name="40% - Accent4 5 2 2 3" xfId="5443"/>
    <cellStyle name="40% - Accent4 5 2 2 3 2" xfId="12755"/>
    <cellStyle name="40% - Accent4 5 2 2 4" xfId="7109"/>
    <cellStyle name="40% - Accent4 5 2 2 4 2" xfId="14379"/>
    <cellStyle name="40% - Accent4 5 2 2 5" xfId="9587"/>
    <cellStyle name="40% - Accent4 5 2 3" xfId="1401"/>
    <cellStyle name="40% - Accent4 5 2 3 2" xfId="4953"/>
    <cellStyle name="40% - Accent4 5 2 3 2 2" xfId="12265"/>
    <cellStyle name="40% - Accent4 5 2 3 3" xfId="5442"/>
    <cellStyle name="40% - Accent4 5 2 3 3 2" xfId="12754"/>
    <cellStyle name="40% - Accent4 5 2 3 4" xfId="7108"/>
    <cellStyle name="40% - Accent4 5 2 3 4 2" xfId="14378"/>
    <cellStyle name="40% - Accent4 5 2 3 5" xfId="9783"/>
    <cellStyle name="40% - Accent4 5 2 4" xfId="2615"/>
    <cellStyle name="40% - Accent4 5 2 4 2" xfId="4954"/>
    <cellStyle name="40% - Accent4 5 2 4 2 2" xfId="12266"/>
    <cellStyle name="40% - Accent4 5 2 4 3" xfId="5441"/>
    <cellStyle name="40% - Accent4 5 2 4 3 2" xfId="12753"/>
    <cellStyle name="40% - Accent4 5 2 4 4" xfId="7107"/>
    <cellStyle name="40% - Accent4 5 2 4 4 2" xfId="14377"/>
    <cellStyle name="40% - Accent4 5 2 4 5" xfId="10308"/>
    <cellStyle name="40% - Accent4 5 2 5" xfId="2311"/>
    <cellStyle name="40% - Accent4 5 2 5 2" xfId="4955"/>
    <cellStyle name="40% - Accent4 5 2 5 2 2" xfId="12267"/>
    <cellStyle name="40% - Accent4 5 2 5 3" xfId="5440"/>
    <cellStyle name="40% - Accent4 5 2 5 3 2" xfId="12752"/>
    <cellStyle name="40% - Accent4 5 2 5 4" xfId="7106"/>
    <cellStyle name="40% - Accent4 5 2 5 4 2" xfId="14376"/>
    <cellStyle name="40% - Accent4 5 2 5 5" xfId="10031"/>
    <cellStyle name="40% - Accent4 5 2 6" xfId="2868"/>
    <cellStyle name="40% - Accent4 5 2 6 2" xfId="4956"/>
    <cellStyle name="40% - Accent4 5 2 6 2 2" xfId="12268"/>
    <cellStyle name="40% - Accent4 5 2 6 3" xfId="5439"/>
    <cellStyle name="40% - Accent4 5 2 6 3 2" xfId="12751"/>
    <cellStyle name="40% - Accent4 5 2 6 4" xfId="7105"/>
    <cellStyle name="40% - Accent4 5 2 6 4 2" xfId="14375"/>
    <cellStyle name="40% - Accent4 5 2 6 5" xfId="10540"/>
    <cellStyle name="40% - Accent4 5 2 7" xfId="3482"/>
    <cellStyle name="40% - Accent4 5 2 7 2" xfId="4957"/>
    <cellStyle name="40% - Accent4 5 2 7 2 2" xfId="12269"/>
    <cellStyle name="40% - Accent4 5 2 7 3" xfId="5438"/>
    <cellStyle name="40% - Accent4 5 2 7 3 2" xfId="12750"/>
    <cellStyle name="40% - Accent4 5 2 7 4" xfId="7104"/>
    <cellStyle name="40% - Accent4 5 2 7 4 2" xfId="14374"/>
    <cellStyle name="40% - Accent4 5 2 7 5" xfId="10860"/>
    <cellStyle name="40% - Accent4 5 2 8" xfId="4951"/>
    <cellStyle name="40% - Accent4 5 2 8 2" xfId="12263"/>
    <cellStyle name="40% - Accent4 5 2 9" xfId="5444"/>
    <cellStyle name="40% - Accent4 5 2 9 2" xfId="12756"/>
    <cellStyle name="40% - Accent4 5 3" xfId="620"/>
    <cellStyle name="40% - Accent4 5 3 10" xfId="7103"/>
    <cellStyle name="40% - Accent4 5 3 10 2" xfId="14373"/>
    <cellStyle name="40% - Accent4 5 3 11" xfId="9360"/>
    <cellStyle name="40% - Accent4 5 3 2" xfId="993"/>
    <cellStyle name="40% - Accent4 5 3 2 2" xfId="4959"/>
    <cellStyle name="40% - Accent4 5 3 2 2 2" xfId="12271"/>
    <cellStyle name="40% - Accent4 5 3 2 3" xfId="5436"/>
    <cellStyle name="40% - Accent4 5 3 2 3 2" xfId="12748"/>
    <cellStyle name="40% - Accent4 5 3 2 4" xfId="7102"/>
    <cellStyle name="40% - Accent4 5 3 2 4 2" xfId="14372"/>
    <cellStyle name="40% - Accent4 5 3 2 5" xfId="9622"/>
    <cellStyle name="40% - Accent4 5 3 3" xfId="1438"/>
    <cellStyle name="40% - Accent4 5 3 3 2" xfId="4960"/>
    <cellStyle name="40% - Accent4 5 3 3 2 2" xfId="12272"/>
    <cellStyle name="40% - Accent4 5 3 3 3" xfId="5435"/>
    <cellStyle name="40% - Accent4 5 3 3 3 2" xfId="12747"/>
    <cellStyle name="40% - Accent4 5 3 3 4" xfId="7101"/>
    <cellStyle name="40% - Accent4 5 3 3 4 2" xfId="14371"/>
    <cellStyle name="40% - Accent4 5 3 3 5" xfId="9820"/>
    <cellStyle name="40% - Accent4 5 3 4" xfId="2654"/>
    <cellStyle name="40% - Accent4 5 3 4 2" xfId="4961"/>
    <cellStyle name="40% - Accent4 5 3 4 2 2" xfId="12273"/>
    <cellStyle name="40% - Accent4 5 3 4 3" xfId="5434"/>
    <cellStyle name="40% - Accent4 5 3 4 3 2" xfId="12746"/>
    <cellStyle name="40% - Accent4 5 3 4 4" xfId="7100"/>
    <cellStyle name="40% - Accent4 5 3 4 4 2" xfId="14370"/>
    <cellStyle name="40% - Accent4 5 3 4 5" xfId="10347"/>
    <cellStyle name="40% - Accent4 5 3 5" xfId="2327"/>
    <cellStyle name="40% - Accent4 5 3 5 2" xfId="4962"/>
    <cellStyle name="40% - Accent4 5 3 5 2 2" xfId="12274"/>
    <cellStyle name="40% - Accent4 5 3 5 3" xfId="5433"/>
    <cellStyle name="40% - Accent4 5 3 5 3 2" xfId="12745"/>
    <cellStyle name="40% - Accent4 5 3 5 4" xfId="7099"/>
    <cellStyle name="40% - Accent4 5 3 5 4 2" xfId="14369"/>
    <cellStyle name="40% - Accent4 5 3 5 5" xfId="10046"/>
    <cellStyle name="40% - Accent4 5 3 6" xfId="2856"/>
    <cellStyle name="40% - Accent4 5 3 6 2" xfId="4963"/>
    <cellStyle name="40% - Accent4 5 3 6 2 2" xfId="12275"/>
    <cellStyle name="40% - Accent4 5 3 6 3" xfId="5432"/>
    <cellStyle name="40% - Accent4 5 3 6 3 2" xfId="12744"/>
    <cellStyle name="40% - Accent4 5 3 6 4" xfId="7098"/>
    <cellStyle name="40% - Accent4 5 3 6 4 2" xfId="14368"/>
    <cellStyle name="40% - Accent4 5 3 6 5" xfId="10530"/>
    <cellStyle name="40% - Accent4 5 3 7" xfId="3521"/>
    <cellStyle name="40% - Accent4 5 3 7 2" xfId="4964"/>
    <cellStyle name="40% - Accent4 5 3 7 2 2" xfId="12276"/>
    <cellStyle name="40% - Accent4 5 3 7 3" xfId="5431"/>
    <cellStyle name="40% - Accent4 5 3 7 3 2" xfId="12743"/>
    <cellStyle name="40% - Accent4 5 3 7 4" xfId="7097"/>
    <cellStyle name="40% - Accent4 5 3 7 4 2" xfId="14367"/>
    <cellStyle name="40% - Accent4 5 3 7 5" xfId="10897"/>
    <cellStyle name="40% - Accent4 5 3 8" xfId="4958"/>
    <cellStyle name="40% - Accent4 5 3 8 2" xfId="12270"/>
    <cellStyle name="40% - Accent4 5 3 9" xfId="5437"/>
    <cellStyle name="40% - Accent4 5 3 9 2" xfId="12749"/>
    <cellStyle name="40% - Accent4 5 4" xfId="835"/>
    <cellStyle name="40% - Accent4 5 4 2" xfId="4965"/>
    <cellStyle name="40% - Accent4 5 4 2 2" xfId="12277"/>
    <cellStyle name="40% - Accent4 5 4 3" xfId="5430"/>
    <cellStyle name="40% - Accent4 5 4 3 2" xfId="12742"/>
    <cellStyle name="40% - Accent4 5 4 4" xfId="7096"/>
    <cellStyle name="40% - Accent4 5 4 4 2" xfId="14366"/>
    <cellStyle name="40% - Accent4 5 4 5" xfId="9488"/>
    <cellStyle name="40% - Accent4 5 5" xfId="1280"/>
    <cellStyle name="40% - Accent4 5 5 2" xfId="4966"/>
    <cellStyle name="40% - Accent4 5 5 2 2" xfId="12278"/>
    <cellStyle name="40% - Accent4 5 5 3" xfId="5429"/>
    <cellStyle name="40% - Accent4 5 5 3 2" xfId="12741"/>
    <cellStyle name="40% - Accent4 5 5 4" xfId="7095"/>
    <cellStyle name="40% - Accent4 5 5 4 2" xfId="14365"/>
    <cellStyle name="40% - Accent4 5 5 5" xfId="9692"/>
    <cellStyle name="40% - Accent4 5 6" xfId="1764"/>
    <cellStyle name="40% - Accent4 5 7" xfId="1793"/>
    <cellStyle name="40% - Accent4 5 8" xfId="2104"/>
    <cellStyle name="40% - Accent4 5 9" xfId="1905"/>
    <cellStyle name="40% - Accent4 6" xfId="472"/>
    <cellStyle name="40% - Accent4 7" xfId="495"/>
    <cellStyle name="40% - Accent4 7 10" xfId="4972"/>
    <cellStyle name="40% - Accent4 7 10 2" xfId="12284"/>
    <cellStyle name="40% - Accent4 7 11" xfId="5423"/>
    <cellStyle name="40% - Accent4 7 11 2" xfId="12735"/>
    <cellStyle name="40% - Accent4 7 12" xfId="7094"/>
    <cellStyle name="40% - Accent4 7 12 2" xfId="14364"/>
    <cellStyle name="40% - Accent4 7 13" xfId="9253"/>
    <cellStyle name="40% - Accent4 7 2" xfId="604"/>
    <cellStyle name="40% - Accent4 7 2 10" xfId="7093"/>
    <cellStyle name="40% - Accent4 7 2 10 2" xfId="14363"/>
    <cellStyle name="40% - Accent4 7 2 11" xfId="9346"/>
    <cellStyle name="40% - Accent4 7 2 2" xfId="977"/>
    <cellStyle name="40% - Accent4 7 2 2 2" xfId="4974"/>
    <cellStyle name="40% - Accent4 7 2 2 2 2" xfId="12286"/>
    <cellStyle name="40% - Accent4 7 2 2 3" xfId="5421"/>
    <cellStyle name="40% - Accent4 7 2 2 3 2" xfId="12733"/>
    <cellStyle name="40% - Accent4 7 2 2 4" xfId="7092"/>
    <cellStyle name="40% - Accent4 7 2 2 4 2" xfId="14362"/>
    <cellStyle name="40% - Accent4 7 2 2 5" xfId="9608"/>
    <cellStyle name="40% - Accent4 7 2 3" xfId="1424"/>
    <cellStyle name="40% - Accent4 7 2 3 2" xfId="4975"/>
    <cellStyle name="40% - Accent4 7 2 3 2 2" xfId="12287"/>
    <cellStyle name="40% - Accent4 7 2 3 3" xfId="5420"/>
    <cellStyle name="40% - Accent4 7 2 3 3 2" xfId="12732"/>
    <cellStyle name="40% - Accent4 7 2 3 4" xfId="7091"/>
    <cellStyle name="40% - Accent4 7 2 3 4 2" xfId="14361"/>
    <cellStyle name="40% - Accent4 7 2 3 5" xfId="9806"/>
    <cellStyle name="40% - Accent4 7 2 4" xfId="2638"/>
    <cellStyle name="40% - Accent4 7 2 4 2" xfId="4976"/>
    <cellStyle name="40% - Accent4 7 2 4 2 2" xfId="12288"/>
    <cellStyle name="40% - Accent4 7 2 4 3" xfId="5419"/>
    <cellStyle name="40% - Accent4 7 2 4 3 2" xfId="12731"/>
    <cellStyle name="40% - Accent4 7 2 4 4" xfId="7090"/>
    <cellStyle name="40% - Accent4 7 2 4 4 2" xfId="14360"/>
    <cellStyle name="40% - Accent4 7 2 4 5" xfId="10331"/>
    <cellStyle name="40% - Accent4 7 2 5" xfId="2338"/>
    <cellStyle name="40% - Accent4 7 2 5 2" xfId="4977"/>
    <cellStyle name="40% - Accent4 7 2 5 2 2" xfId="12289"/>
    <cellStyle name="40% - Accent4 7 2 5 3" xfId="5418"/>
    <cellStyle name="40% - Accent4 7 2 5 3 2" xfId="12730"/>
    <cellStyle name="40% - Accent4 7 2 5 4" xfId="7089"/>
    <cellStyle name="40% - Accent4 7 2 5 4 2" xfId="14359"/>
    <cellStyle name="40% - Accent4 7 2 5 5" xfId="10057"/>
    <cellStyle name="40% - Accent4 7 2 6" xfId="2407"/>
    <cellStyle name="40% - Accent4 7 2 6 2" xfId="4978"/>
    <cellStyle name="40% - Accent4 7 2 6 2 2" xfId="12290"/>
    <cellStyle name="40% - Accent4 7 2 6 3" xfId="5417"/>
    <cellStyle name="40% - Accent4 7 2 6 3 2" xfId="12729"/>
    <cellStyle name="40% - Accent4 7 2 6 4" xfId="7088"/>
    <cellStyle name="40% - Accent4 7 2 6 4 2" xfId="14358"/>
    <cellStyle name="40% - Accent4 7 2 6 5" xfId="10117"/>
    <cellStyle name="40% - Accent4 7 2 7" xfId="3505"/>
    <cellStyle name="40% - Accent4 7 2 7 2" xfId="4979"/>
    <cellStyle name="40% - Accent4 7 2 7 2 2" xfId="12291"/>
    <cellStyle name="40% - Accent4 7 2 7 3" xfId="5416"/>
    <cellStyle name="40% - Accent4 7 2 7 3 2" xfId="12728"/>
    <cellStyle name="40% - Accent4 7 2 7 4" xfId="3676"/>
    <cellStyle name="40% - Accent4 7 2 7 4 2" xfId="10988"/>
    <cellStyle name="40% - Accent4 7 2 7 5" xfId="10883"/>
    <cellStyle name="40% - Accent4 7 2 8" xfId="4973"/>
    <cellStyle name="40% - Accent4 7 2 8 2" xfId="12285"/>
    <cellStyle name="40% - Accent4 7 2 9" xfId="5422"/>
    <cellStyle name="40% - Accent4 7 2 9 2" xfId="12734"/>
    <cellStyle name="40% - Accent4 7 3" xfId="636"/>
    <cellStyle name="40% - Accent4 7 3 10" xfId="3677"/>
    <cellStyle name="40% - Accent4 7 3 10 2" xfId="10989"/>
    <cellStyle name="40% - Accent4 7 3 11" xfId="9376"/>
    <cellStyle name="40% - Accent4 7 3 2" xfId="1009"/>
    <cellStyle name="40% - Accent4 7 3 2 2" xfId="4981"/>
    <cellStyle name="40% - Accent4 7 3 2 2 2" xfId="12293"/>
    <cellStyle name="40% - Accent4 7 3 2 3" xfId="5414"/>
    <cellStyle name="40% - Accent4 7 3 2 3 2" xfId="12726"/>
    <cellStyle name="40% - Accent4 7 3 2 4" xfId="3678"/>
    <cellStyle name="40% - Accent4 7 3 2 4 2" xfId="10990"/>
    <cellStyle name="40% - Accent4 7 3 2 5" xfId="9638"/>
    <cellStyle name="40% - Accent4 7 3 3" xfId="1454"/>
    <cellStyle name="40% - Accent4 7 3 3 2" xfId="4982"/>
    <cellStyle name="40% - Accent4 7 3 3 2 2" xfId="12294"/>
    <cellStyle name="40% - Accent4 7 3 3 3" xfId="5413"/>
    <cellStyle name="40% - Accent4 7 3 3 3 2" xfId="12725"/>
    <cellStyle name="40% - Accent4 7 3 3 4" xfId="3679"/>
    <cellStyle name="40% - Accent4 7 3 3 4 2" xfId="10991"/>
    <cellStyle name="40% - Accent4 7 3 3 5" xfId="9836"/>
    <cellStyle name="40% - Accent4 7 3 4" xfId="2670"/>
    <cellStyle name="40% - Accent4 7 3 4 2" xfId="4983"/>
    <cellStyle name="40% - Accent4 7 3 4 2 2" xfId="12295"/>
    <cellStyle name="40% - Accent4 7 3 4 3" xfId="5412"/>
    <cellStyle name="40% - Accent4 7 3 4 3 2" xfId="12724"/>
    <cellStyle name="40% - Accent4 7 3 4 4" xfId="3680"/>
    <cellStyle name="40% - Accent4 7 3 4 4 2" xfId="10992"/>
    <cellStyle name="40% - Accent4 7 3 4 5" xfId="10363"/>
    <cellStyle name="40% - Accent4 7 3 5" xfId="2893"/>
    <cellStyle name="40% - Accent4 7 3 5 2" xfId="4984"/>
    <cellStyle name="40% - Accent4 7 3 5 2 2" xfId="12296"/>
    <cellStyle name="40% - Accent4 7 3 5 3" xfId="5411"/>
    <cellStyle name="40% - Accent4 7 3 5 3 2" xfId="12723"/>
    <cellStyle name="40% - Accent4 7 3 5 4" xfId="3681"/>
    <cellStyle name="40% - Accent4 7 3 5 4 2" xfId="10993"/>
    <cellStyle name="40% - Accent4 7 3 5 5" xfId="10561"/>
    <cellStyle name="40% - Accent4 7 3 6" xfId="3007"/>
    <cellStyle name="40% - Accent4 7 3 6 2" xfId="4985"/>
    <cellStyle name="40% - Accent4 7 3 6 2 2" xfId="12297"/>
    <cellStyle name="40% - Accent4 7 3 6 3" xfId="5410"/>
    <cellStyle name="40% - Accent4 7 3 6 3 2" xfId="12722"/>
    <cellStyle name="40% - Accent4 7 3 6 4" xfId="3682"/>
    <cellStyle name="40% - Accent4 7 3 6 4 2" xfId="10994"/>
    <cellStyle name="40% - Accent4 7 3 6 5" xfId="10653"/>
    <cellStyle name="40% - Accent4 7 3 7" xfId="3537"/>
    <cellStyle name="40% - Accent4 7 3 7 2" xfId="4986"/>
    <cellStyle name="40% - Accent4 7 3 7 2 2" xfId="12298"/>
    <cellStyle name="40% - Accent4 7 3 7 3" xfId="5409"/>
    <cellStyle name="40% - Accent4 7 3 7 3 2" xfId="12721"/>
    <cellStyle name="40% - Accent4 7 3 7 4" xfId="3683"/>
    <cellStyle name="40% - Accent4 7 3 7 4 2" xfId="10995"/>
    <cellStyle name="40% - Accent4 7 3 7 5" xfId="10913"/>
    <cellStyle name="40% - Accent4 7 3 8" xfId="4980"/>
    <cellStyle name="40% - Accent4 7 3 8 2" xfId="12292"/>
    <cellStyle name="40% - Accent4 7 3 9" xfId="5415"/>
    <cellStyle name="40% - Accent4 7 3 9 2" xfId="12727"/>
    <cellStyle name="40% - Accent4 7 4" xfId="873"/>
    <cellStyle name="40% - Accent4 7 4 2" xfId="4987"/>
    <cellStyle name="40% - Accent4 7 4 2 2" xfId="12299"/>
    <cellStyle name="40% - Accent4 7 4 3" xfId="5408"/>
    <cellStyle name="40% - Accent4 7 4 3 2" xfId="12720"/>
    <cellStyle name="40% - Accent4 7 4 4" xfId="3684"/>
    <cellStyle name="40% - Accent4 7 4 4 2" xfId="10996"/>
    <cellStyle name="40% - Accent4 7 4 5" xfId="9510"/>
    <cellStyle name="40% - Accent4 7 5" xfId="1315"/>
    <cellStyle name="40% - Accent4 7 5 2" xfId="4988"/>
    <cellStyle name="40% - Accent4 7 5 2 2" xfId="12300"/>
    <cellStyle name="40% - Accent4 7 5 3" xfId="5407"/>
    <cellStyle name="40% - Accent4 7 5 3 2" xfId="12719"/>
    <cellStyle name="40% - Accent4 7 5 4" xfId="3693"/>
    <cellStyle name="40% - Accent4 7 5 4 2" xfId="11005"/>
    <cellStyle name="40% - Accent4 7 5 5" xfId="9708"/>
    <cellStyle name="40% - Accent4 7 6" xfId="2524"/>
    <cellStyle name="40% - Accent4 7 6 2" xfId="4989"/>
    <cellStyle name="40% - Accent4 7 6 2 2" xfId="12301"/>
    <cellStyle name="40% - Accent4 7 6 3" xfId="5406"/>
    <cellStyle name="40% - Accent4 7 6 3 2" xfId="12718"/>
    <cellStyle name="40% - Accent4 7 6 4" xfId="3694"/>
    <cellStyle name="40% - Accent4 7 6 4 2" xfId="11006"/>
    <cellStyle name="40% - Accent4 7 6 5" xfId="10219"/>
    <cellStyle name="40% - Accent4 7 7" xfId="2442"/>
    <cellStyle name="40% - Accent4 7 7 2" xfId="4990"/>
    <cellStyle name="40% - Accent4 7 7 2 2" xfId="12302"/>
    <cellStyle name="40% - Accent4 7 7 3" xfId="5405"/>
    <cellStyle name="40% - Accent4 7 7 3 2" xfId="12717"/>
    <cellStyle name="40% - Accent4 7 7 4" xfId="3695"/>
    <cellStyle name="40% - Accent4 7 7 4 2" xfId="11007"/>
    <cellStyle name="40% - Accent4 7 7 5" xfId="10147"/>
    <cellStyle name="40% - Accent4 7 8" xfId="2759"/>
    <cellStyle name="40% - Accent4 7 8 2" xfId="4991"/>
    <cellStyle name="40% - Accent4 7 8 2 2" xfId="12303"/>
    <cellStyle name="40% - Accent4 7 8 3" xfId="5404"/>
    <cellStyle name="40% - Accent4 7 8 3 2" xfId="12716"/>
    <cellStyle name="40% - Accent4 7 8 4" xfId="3717"/>
    <cellStyle name="40% - Accent4 7 8 4 2" xfId="11029"/>
    <cellStyle name="40% - Accent4 7 8 5" xfId="10441"/>
    <cellStyle name="40% - Accent4 7 9" xfId="3400"/>
    <cellStyle name="40% - Accent4 7 9 2" xfId="4992"/>
    <cellStyle name="40% - Accent4 7 9 2 2" xfId="12304"/>
    <cellStyle name="40% - Accent4 7 9 3" xfId="5403"/>
    <cellStyle name="40% - Accent4 7 9 3 2" xfId="12715"/>
    <cellStyle name="40% - Accent4 7 9 4" xfId="3718"/>
    <cellStyle name="40% - Accent4 7 9 4 2" xfId="11030"/>
    <cellStyle name="40% - Accent4 7 9 5" xfId="10785"/>
    <cellStyle name="40% - Accent4 8" xfId="518"/>
    <cellStyle name="40% - Accent4 8 10" xfId="3719"/>
    <cellStyle name="40% - Accent4 8 10 2" xfId="11031"/>
    <cellStyle name="40% - Accent4 8 11" xfId="9270"/>
    <cellStyle name="40% - Accent4 8 2" xfId="894"/>
    <cellStyle name="40% - Accent4 8 2 2" xfId="4994"/>
    <cellStyle name="40% - Accent4 8 2 2 2" xfId="12306"/>
    <cellStyle name="40% - Accent4 8 2 3" xfId="5401"/>
    <cellStyle name="40% - Accent4 8 2 3 2" xfId="12713"/>
    <cellStyle name="40% - Accent4 8 2 4" xfId="3720"/>
    <cellStyle name="40% - Accent4 8 2 4 2" xfId="11032"/>
    <cellStyle name="40% - Accent4 8 2 5" xfId="9530"/>
    <cellStyle name="40% - Accent4 8 3" xfId="1336"/>
    <cellStyle name="40% - Accent4 8 3 2" xfId="4995"/>
    <cellStyle name="40% - Accent4 8 3 2 2" xfId="12307"/>
    <cellStyle name="40% - Accent4 8 3 3" xfId="5400"/>
    <cellStyle name="40% - Accent4 8 3 3 2" xfId="12712"/>
    <cellStyle name="40% - Accent4 8 3 4" xfId="3725"/>
    <cellStyle name="40% - Accent4 8 3 4 2" xfId="11037"/>
    <cellStyle name="40% - Accent4 8 3 5" xfId="9726"/>
    <cellStyle name="40% - Accent4 8 4" xfId="2548"/>
    <cellStyle name="40% - Accent4 8 4 2" xfId="4996"/>
    <cellStyle name="40% - Accent4 8 4 2 2" xfId="12308"/>
    <cellStyle name="40% - Accent4 8 4 3" xfId="5399"/>
    <cellStyle name="40% - Accent4 8 4 3 2" xfId="12711"/>
    <cellStyle name="40% - Accent4 8 4 4" xfId="3726"/>
    <cellStyle name="40% - Accent4 8 4 4 2" xfId="11038"/>
    <cellStyle name="40% - Accent4 8 4 5" xfId="10243"/>
    <cellStyle name="40% - Accent4 8 5" xfId="2487"/>
    <cellStyle name="40% - Accent4 8 5 2" xfId="4997"/>
    <cellStyle name="40% - Accent4 8 5 2 2" xfId="12309"/>
    <cellStyle name="40% - Accent4 8 5 3" xfId="5398"/>
    <cellStyle name="40% - Accent4 8 5 3 2" xfId="12710"/>
    <cellStyle name="40% - Accent4 8 5 4" xfId="3727"/>
    <cellStyle name="40% - Accent4 8 5 4 2" xfId="11039"/>
    <cellStyle name="40% - Accent4 8 5 5" xfId="10185"/>
    <cellStyle name="40% - Accent4 8 6" xfId="2858"/>
    <cellStyle name="40% - Accent4 8 6 2" xfId="4998"/>
    <cellStyle name="40% - Accent4 8 6 2 2" xfId="12310"/>
    <cellStyle name="40% - Accent4 8 6 3" xfId="5397"/>
    <cellStyle name="40% - Accent4 8 6 3 2" xfId="12709"/>
    <cellStyle name="40% - Accent4 8 6 4" xfId="3728"/>
    <cellStyle name="40% - Accent4 8 6 4 2" xfId="11040"/>
    <cellStyle name="40% - Accent4 8 6 5" xfId="10532"/>
    <cellStyle name="40% - Accent4 8 7" xfId="3421"/>
    <cellStyle name="40% - Accent4 8 7 2" xfId="4999"/>
    <cellStyle name="40% - Accent4 8 7 2 2" xfId="12311"/>
    <cellStyle name="40% - Accent4 8 7 3" xfId="5396"/>
    <cellStyle name="40% - Accent4 8 7 3 2" xfId="12708"/>
    <cellStyle name="40% - Accent4 8 7 4" xfId="3750"/>
    <cellStyle name="40% - Accent4 8 7 4 2" xfId="11062"/>
    <cellStyle name="40% - Accent4 8 7 5" xfId="10803"/>
    <cellStyle name="40% - Accent4 8 8" xfId="4993"/>
    <cellStyle name="40% - Accent4 8 8 2" xfId="12305"/>
    <cellStyle name="40% - Accent4 8 9" xfId="5402"/>
    <cellStyle name="40% - Accent4 8 9 2" xfId="12714"/>
    <cellStyle name="40% - Accent4 9" xfId="548"/>
    <cellStyle name="40% - Accent4 9 10" xfId="3751"/>
    <cellStyle name="40% - Accent4 9 10 2" xfId="11063"/>
    <cellStyle name="40% - Accent4 9 11" xfId="9293"/>
    <cellStyle name="40% - Accent4 9 2" xfId="922"/>
    <cellStyle name="40% - Accent4 9 2 2" xfId="5001"/>
    <cellStyle name="40% - Accent4 9 2 2 2" xfId="12313"/>
    <cellStyle name="40% - Accent4 9 2 3" xfId="5394"/>
    <cellStyle name="40% - Accent4 9 2 3 2" xfId="12706"/>
    <cellStyle name="40% - Accent4 9 2 4" xfId="3752"/>
    <cellStyle name="40% - Accent4 9 2 4 2" xfId="11064"/>
    <cellStyle name="40% - Accent4 9 2 5" xfId="9555"/>
    <cellStyle name="40% - Accent4 9 3" xfId="1364"/>
    <cellStyle name="40% - Accent4 9 3 2" xfId="5002"/>
    <cellStyle name="40% - Accent4 9 3 2 2" xfId="12314"/>
    <cellStyle name="40% - Accent4 9 3 3" xfId="5393"/>
    <cellStyle name="40% - Accent4 9 3 3 2" xfId="12705"/>
    <cellStyle name="40% - Accent4 9 3 4" xfId="3753"/>
    <cellStyle name="40% - Accent4 9 3 4 2" xfId="11065"/>
    <cellStyle name="40% - Accent4 9 3 5" xfId="9749"/>
    <cellStyle name="40% - Accent4 9 4" xfId="2578"/>
    <cellStyle name="40% - Accent4 9 4 2" xfId="5003"/>
    <cellStyle name="40% - Accent4 9 4 2 2" xfId="12315"/>
    <cellStyle name="40% - Accent4 9 4 3" xfId="5392"/>
    <cellStyle name="40% - Accent4 9 4 3 2" xfId="12704"/>
    <cellStyle name="40% - Accent4 9 4 4" xfId="3754"/>
    <cellStyle name="40% - Accent4 9 4 4 2" xfId="11066"/>
    <cellStyle name="40% - Accent4 9 4 5" xfId="10273"/>
    <cellStyle name="40% - Accent4 9 5" xfId="2369"/>
    <cellStyle name="40% - Accent4 9 5 2" xfId="5004"/>
    <cellStyle name="40% - Accent4 9 5 2 2" xfId="12316"/>
    <cellStyle name="40% - Accent4 9 5 3" xfId="5391"/>
    <cellStyle name="40% - Accent4 9 5 3 2" xfId="12703"/>
    <cellStyle name="40% - Accent4 9 5 4" xfId="3814"/>
    <cellStyle name="40% - Accent4 9 5 4 2" xfId="11126"/>
    <cellStyle name="40% - Accent4 9 5 5" xfId="10086"/>
    <cellStyle name="40% - Accent4 9 6" xfId="2859"/>
    <cellStyle name="40% - Accent4 9 6 2" xfId="5005"/>
    <cellStyle name="40% - Accent4 9 6 2 2" xfId="12317"/>
    <cellStyle name="40% - Accent4 9 6 3" xfId="5390"/>
    <cellStyle name="40% - Accent4 9 6 3 2" xfId="12702"/>
    <cellStyle name="40% - Accent4 9 6 4" xfId="3815"/>
    <cellStyle name="40% - Accent4 9 6 4 2" xfId="11127"/>
    <cellStyle name="40% - Accent4 9 6 5" xfId="10533"/>
    <cellStyle name="40% - Accent4 9 7" xfId="3446"/>
    <cellStyle name="40% - Accent4 9 7 2" xfId="5006"/>
    <cellStyle name="40% - Accent4 9 7 2 2" xfId="12318"/>
    <cellStyle name="40% - Accent4 9 7 3" xfId="5389"/>
    <cellStyle name="40% - Accent4 9 7 3 2" xfId="12701"/>
    <cellStyle name="40% - Accent4 9 7 4" xfId="3816"/>
    <cellStyle name="40% - Accent4 9 7 4 2" xfId="11128"/>
    <cellStyle name="40% - Accent4 9 7 5" xfId="10826"/>
    <cellStyle name="40% - Accent4 9 8" xfId="5000"/>
    <cellStyle name="40% - Accent4 9 8 2" xfId="12312"/>
    <cellStyle name="40% - Accent4 9 9" xfId="5395"/>
    <cellStyle name="40% - Accent4 9 9 2" xfId="12707"/>
    <cellStyle name="40% - Accent5" xfId="27" builtinId="47" customBuiltin="1"/>
    <cellStyle name="40% - Accent5 10" xfId="665"/>
    <cellStyle name="40% - Accent5 10 10" xfId="3818"/>
    <cellStyle name="40% - Accent5 10 10 2" xfId="11130"/>
    <cellStyle name="40% - Accent5 10 11" xfId="9405"/>
    <cellStyle name="40% - Accent5 10 2" xfId="1035"/>
    <cellStyle name="40% - Accent5 10 2 2" xfId="5009"/>
    <cellStyle name="40% - Accent5 10 2 2 2" xfId="12321"/>
    <cellStyle name="40% - Accent5 10 2 3" xfId="5386"/>
    <cellStyle name="40% - Accent5 10 2 3 2" xfId="12698"/>
    <cellStyle name="40% - Accent5 10 2 4" xfId="3819"/>
    <cellStyle name="40% - Accent5 10 2 4 2" xfId="11131"/>
    <cellStyle name="40% - Accent5 10 2 5" xfId="9664"/>
    <cellStyle name="40% - Accent5 10 3" xfId="1483"/>
    <cellStyle name="40% - Accent5 10 3 2" xfId="5010"/>
    <cellStyle name="40% - Accent5 10 3 2 2" xfId="12322"/>
    <cellStyle name="40% - Accent5 10 3 3" xfId="5385"/>
    <cellStyle name="40% - Accent5 10 3 3 2" xfId="12697"/>
    <cellStyle name="40% - Accent5 10 3 4" xfId="3820"/>
    <cellStyle name="40% - Accent5 10 3 4 2" xfId="11132"/>
    <cellStyle name="40% - Accent5 10 3 5" xfId="9865"/>
    <cellStyle name="40% - Accent5 10 4" xfId="2699"/>
    <cellStyle name="40% - Accent5 10 4 2" xfId="5011"/>
    <cellStyle name="40% - Accent5 10 4 2 2" xfId="12323"/>
    <cellStyle name="40% - Accent5 10 4 3" xfId="5384"/>
    <cellStyle name="40% - Accent5 10 4 3 2" xfId="12696"/>
    <cellStyle name="40% - Accent5 10 4 4" xfId="3821"/>
    <cellStyle name="40% - Accent5 10 4 4 2" xfId="11133"/>
    <cellStyle name="40% - Accent5 10 4 5" xfId="10392"/>
    <cellStyle name="40% - Accent5 10 5" xfId="2922"/>
    <cellStyle name="40% - Accent5 10 5 2" xfId="5012"/>
    <cellStyle name="40% - Accent5 10 5 2 2" xfId="12324"/>
    <cellStyle name="40% - Accent5 10 5 3" xfId="5383"/>
    <cellStyle name="40% - Accent5 10 5 3 2" xfId="12695"/>
    <cellStyle name="40% - Accent5 10 5 4" xfId="3822"/>
    <cellStyle name="40% - Accent5 10 5 4 2" xfId="11134"/>
    <cellStyle name="40% - Accent5 10 5 5" xfId="10590"/>
    <cellStyle name="40% - Accent5 10 6" xfId="3036"/>
    <cellStyle name="40% - Accent5 10 6 2" xfId="5013"/>
    <cellStyle name="40% - Accent5 10 6 2 2" xfId="12325"/>
    <cellStyle name="40% - Accent5 10 6 3" xfId="5382"/>
    <cellStyle name="40% - Accent5 10 6 3 2" xfId="12694"/>
    <cellStyle name="40% - Accent5 10 6 4" xfId="3831"/>
    <cellStyle name="40% - Accent5 10 6 4 2" xfId="11143"/>
    <cellStyle name="40% - Accent5 10 6 5" xfId="10682"/>
    <cellStyle name="40% - Accent5 10 7" xfId="3566"/>
    <cellStyle name="40% - Accent5 10 7 2" xfId="5014"/>
    <cellStyle name="40% - Accent5 10 7 2 2" xfId="12326"/>
    <cellStyle name="40% - Accent5 10 7 3" xfId="5381"/>
    <cellStyle name="40% - Accent5 10 7 3 2" xfId="12693"/>
    <cellStyle name="40% - Accent5 10 7 4" xfId="3832"/>
    <cellStyle name="40% - Accent5 10 7 4 2" xfId="11144"/>
    <cellStyle name="40% - Accent5 10 7 5" xfId="10942"/>
    <cellStyle name="40% - Accent5 10 8" xfId="5008"/>
    <cellStyle name="40% - Accent5 10 8 2" xfId="12320"/>
    <cellStyle name="40% - Accent5 10 9" xfId="5387"/>
    <cellStyle name="40% - Accent5 10 9 2" xfId="12699"/>
    <cellStyle name="40% - Accent5 11" xfId="675"/>
    <cellStyle name="40% - Accent5 11 10" xfId="3833"/>
    <cellStyle name="40% - Accent5 11 10 2" xfId="11145"/>
    <cellStyle name="40% - Accent5 11 11" xfId="9415"/>
    <cellStyle name="40% - Accent5 11 2" xfId="1045"/>
    <cellStyle name="40% - Accent5 11 2 2" xfId="5016"/>
    <cellStyle name="40% - Accent5 11 2 2 2" xfId="12328"/>
    <cellStyle name="40% - Accent5 11 2 3" xfId="5379"/>
    <cellStyle name="40% - Accent5 11 2 3 2" xfId="12691"/>
    <cellStyle name="40% - Accent5 11 2 4" xfId="3855"/>
    <cellStyle name="40% - Accent5 11 2 4 2" xfId="11167"/>
    <cellStyle name="40% - Accent5 11 2 5" xfId="9674"/>
    <cellStyle name="40% - Accent5 11 3" xfId="1493"/>
    <cellStyle name="40% - Accent5 11 3 2" xfId="5017"/>
    <cellStyle name="40% - Accent5 11 3 2 2" xfId="12329"/>
    <cellStyle name="40% - Accent5 11 3 3" xfId="5378"/>
    <cellStyle name="40% - Accent5 11 3 3 2" xfId="12690"/>
    <cellStyle name="40% - Accent5 11 3 4" xfId="3856"/>
    <cellStyle name="40% - Accent5 11 3 4 2" xfId="11168"/>
    <cellStyle name="40% - Accent5 11 3 5" xfId="9875"/>
    <cellStyle name="40% - Accent5 11 4" xfId="2709"/>
    <cellStyle name="40% - Accent5 11 4 2" xfId="5018"/>
    <cellStyle name="40% - Accent5 11 4 2 2" xfId="12330"/>
    <cellStyle name="40% - Accent5 11 4 3" xfId="5377"/>
    <cellStyle name="40% - Accent5 11 4 3 2" xfId="12689"/>
    <cellStyle name="40% - Accent5 11 4 4" xfId="3857"/>
    <cellStyle name="40% - Accent5 11 4 4 2" xfId="11169"/>
    <cellStyle name="40% - Accent5 11 4 5" xfId="10402"/>
    <cellStyle name="40% - Accent5 11 5" xfId="2932"/>
    <cellStyle name="40% - Accent5 11 5 2" xfId="5019"/>
    <cellStyle name="40% - Accent5 11 5 2 2" xfId="12331"/>
    <cellStyle name="40% - Accent5 11 5 3" xfId="5376"/>
    <cellStyle name="40% - Accent5 11 5 3 2" xfId="12688"/>
    <cellStyle name="40% - Accent5 11 5 4" xfId="3858"/>
    <cellStyle name="40% - Accent5 11 5 4 2" xfId="11170"/>
    <cellStyle name="40% - Accent5 11 5 5" xfId="10600"/>
    <cellStyle name="40% - Accent5 11 6" xfId="3046"/>
    <cellStyle name="40% - Accent5 11 6 2" xfId="5020"/>
    <cellStyle name="40% - Accent5 11 6 2 2" xfId="12332"/>
    <cellStyle name="40% - Accent5 11 6 3" xfId="5375"/>
    <cellStyle name="40% - Accent5 11 6 3 2" xfId="12687"/>
    <cellStyle name="40% - Accent5 11 6 4" xfId="3863"/>
    <cellStyle name="40% - Accent5 11 6 4 2" xfId="11175"/>
    <cellStyle name="40% - Accent5 11 6 5" xfId="10692"/>
    <cellStyle name="40% - Accent5 11 7" xfId="3576"/>
    <cellStyle name="40% - Accent5 11 7 2" xfId="5021"/>
    <cellStyle name="40% - Accent5 11 7 2 2" xfId="12333"/>
    <cellStyle name="40% - Accent5 11 7 3" xfId="5374"/>
    <cellStyle name="40% - Accent5 11 7 3 2" xfId="12686"/>
    <cellStyle name="40% - Accent5 11 7 4" xfId="3864"/>
    <cellStyle name="40% - Accent5 11 7 4 2" xfId="11176"/>
    <cellStyle name="40% - Accent5 11 7 5" xfId="10952"/>
    <cellStyle name="40% - Accent5 11 8" xfId="5015"/>
    <cellStyle name="40% - Accent5 11 8 2" xfId="12327"/>
    <cellStyle name="40% - Accent5 11 9" xfId="5380"/>
    <cellStyle name="40% - Accent5 11 9 2" xfId="12692"/>
    <cellStyle name="40% - Accent5 12" xfId="683"/>
    <cellStyle name="40% - Accent5 12 10" xfId="3865"/>
    <cellStyle name="40% - Accent5 12 10 2" xfId="11177"/>
    <cellStyle name="40% - Accent5 12 11" xfId="9423"/>
    <cellStyle name="40% - Accent5 12 2" xfId="1053"/>
    <cellStyle name="40% - Accent5 12 2 2" xfId="5023"/>
    <cellStyle name="40% - Accent5 12 2 2 2" xfId="12335"/>
    <cellStyle name="40% - Accent5 12 2 3" xfId="5372"/>
    <cellStyle name="40% - Accent5 12 2 3 2" xfId="12684"/>
    <cellStyle name="40% - Accent5 12 2 4" xfId="3866"/>
    <cellStyle name="40% - Accent5 12 2 4 2" xfId="11178"/>
    <cellStyle name="40% - Accent5 12 2 5" xfId="9682"/>
    <cellStyle name="40% - Accent5 12 3" xfId="1501"/>
    <cellStyle name="40% - Accent5 12 3 2" xfId="5024"/>
    <cellStyle name="40% - Accent5 12 3 2 2" xfId="12336"/>
    <cellStyle name="40% - Accent5 12 3 3" xfId="5371"/>
    <cellStyle name="40% - Accent5 12 3 3 2" xfId="12683"/>
    <cellStyle name="40% - Accent5 12 3 4" xfId="3888"/>
    <cellStyle name="40% - Accent5 12 3 4 2" xfId="11200"/>
    <cellStyle name="40% - Accent5 12 3 5" xfId="9883"/>
    <cellStyle name="40% - Accent5 12 4" xfId="2717"/>
    <cellStyle name="40% - Accent5 12 4 2" xfId="5025"/>
    <cellStyle name="40% - Accent5 12 4 2 2" xfId="12337"/>
    <cellStyle name="40% - Accent5 12 4 3" xfId="5370"/>
    <cellStyle name="40% - Accent5 12 4 3 2" xfId="12682"/>
    <cellStyle name="40% - Accent5 12 4 4" xfId="3889"/>
    <cellStyle name="40% - Accent5 12 4 4 2" xfId="11201"/>
    <cellStyle name="40% - Accent5 12 4 5" xfId="10410"/>
    <cellStyle name="40% - Accent5 12 5" xfId="2940"/>
    <cellStyle name="40% - Accent5 12 5 2" xfId="5026"/>
    <cellStyle name="40% - Accent5 12 5 2 2" xfId="12338"/>
    <cellStyle name="40% - Accent5 12 5 3" xfId="5369"/>
    <cellStyle name="40% - Accent5 12 5 3 2" xfId="12681"/>
    <cellStyle name="40% - Accent5 12 5 4" xfId="3890"/>
    <cellStyle name="40% - Accent5 12 5 4 2" xfId="11202"/>
    <cellStyle name="40% - Accent5 12 5 5" xfId="10608"/>
    <cellStyle name="40% - Accent5 12 6" xfId="3054"/>
    <cellStyle name="40% - Accent5 12 6 2" xfId="5027"/>
    <cellStyle name="40% - Accent5 12 6 2 2" xfId="12339"/>
    <cellStyle name="40% - Accent5 12 6 3" xfId="5368"/>
    <cellStyle name="40% - Accent5 12 6 3 2" xfId="12680"/>
    <cellStyle name="40% - Accent5 12 6 4" xfId="3891"/>
    <cellStyle name="40% - Accent5 12 6 4 2" xfId="11203"/>
    <cellStyle name="40% - Accent5 12 6 5" xfId="10700"/>
    <cellStyle name="40% - Accent5 12 7" xfId="3584"/>
    <cellStyle name="40% - Accent5 12 7 2" xfId="5028"/>
    <cellStyle name="40% - Accent5 12 7 2 2" xfId="12340"/>
    <cellStyle name="40% - Accent5 12 7 3" xfId="5367"/>
    <cellStyle name="40% - Accent5 12 7 3 2" xfId="12679"/>
    <cellStyle name="40% - Accent5 12 7 4" xfId="3892"/>
    <cellStyle name="40% - Accent5 12 7 4 2" xfId="11204"/>
    <cellStyle name="40% - Accent5 12 7 5" xfId="10960"/>
    <cellStyle name="40% - Accent5 12 8" xfId="5022"/>
    <cellStyle name="40% - Accent5 12 8 2" xfId="12334"/>
    <cellStyle name="40% - Accent5 12 9" xfId="5373"/>
    <cellStyle name="40% - Accent5 12 9 2" xfId="12685"/>
    <cellStyle name="40% - Accent5 13" xfId="707"/>
    <cellStyle name="40% - Accent5 13 2" xfId="5029"/>
    <cellStyle name="40% - Accent5 13 2 2" xfId="12341"/>
    <cellStyle name="40% - Accent5 13 3" xfId="5366"/>
    <cellStyle name="40% - Accent5 13 3 2" xfId="12678"/>
    <cellStyle name="40% - Accent5 13 4" xfId="3952"/>
    <cellStyle name="40% - Accent5 13 4 2" xfId="11264"/>
    <cellStyle name="40% - Accent5 13 5" xfId="9441"/>
    <cellStyle name="40% - Accent5 14" xfId="826"/>
    <cellStyle name="40% - Accent5 14 2" xfId="5030"/>
    <cellStyle name="40% - Accent5 14 2 2" xfId="12342"/>
    <cellStyle name="40% - Accent5 14 3" xfId="5365"/>
    <cellStyle name="40% - Accent5 14 3 2" xfId="12677"/>
    <cellStyle name="40% - Accent5 14 4" xfId="3953"/>
    <cellStyle name="40% - Accent5 14 4 2" xfId="11265"/>
    <cellStyle name="40% - Accent5 14 5" xfId="9480"/>
    <cellStyle name="40% - Accent5 15" xfId="759"/>
    <cellStyle name="40% - Accent5 16" xfId="1573"/>
    <cellStyle name="40% - Accent5 17" xfId="1539"/>
    <cellStyle name="40% - Accent5 18" xfId="1291"/>
    <cellStyle name="40% - Accent5 19" xfId="1594"/>
    <cellStyle name="40% - Accent5 2" xfId="326"/>
    <cellStyle name="40% - Accent5 2 2" xfId="1767"/>
    <cellStyle name="40% - Accent5 2 3" xfId="1768"/>
    <cellStyle name="40% - Accent5 20" xfId="1635"/>
    <cellStyle name="40% - Accent5 21" xfId="1765"/>
    <cellStyle name="40% - Accent5 21 2" xfId="5040"/>
    <cellStyle name="40% - Accent5 21 2 2" xfId="12352"/>
    <cellStyle name="40% - Accent5 21 3" xfId="5355"/>
    <cellStyle name="40% - Accent5 21 3 2" xfId="12667"/>
    <cellStyle name="40% - Accent5 21 4" xfId="3962"/>
    <cellStyle name="40% - Accent5 21 4 2" xfId="11274"/>
    <cellStyle name="40% - Accent5 21 5" xfId="9908"/>
    <cellStyle name="40% - Accent5 22" xfId="1792"/>
    <cellStyle name="40% - Accent5 22 2" xfId="5041"/>
    <cellStyle name="40% - Accent5 22 2 2" xfId="12353"/>
    <cellStyle name="40% - Accent5 22 3" xfId="5354"/>
    <cellStyle name="40% - Accent5 22 3 2" xfId="12666"/>
    <cellStyle name="40% - Accent5 22 4" xfId="3984"/>
    <cellStyle name="40% - Accent5 22 4 2" xfId="11296"/>
    <cellStyle name="40% - Accent5 22 5" xfId="9913"/>
    <cellStyle name="40% - Accent5 23" xfId="2103"/>
    <cellStyle name="40% - Accent5 23 2" xfId="5042"/>
    <cellStyle name="40% - Accent5 23 2 2" xfId="12354"/>
    <cellStyle name="40% - Accent5 23 3" xfId="5353"/>
    <cellStyle name="40% - Accent5 23 3 2" xfId="12665"/>
    <cellStyle name="40% - Accent5 23 4" xfId="3985"/>
    <cellStyle name="40% - Accent5 23 4 2" xfId="11297"/>
    <cellStyle name="40% - Accent5 23 5" xfId="9951"/>
    <cellStyle name="40% - Accent5 24" xfId="1902"/>
    <cellStyle name="40% - Accent5 24 2" xfId="5043"/>
    <cellStyle name="40% - Accent5 24 2 2" xfId="12355"/>
    <cellStyle name="40% - Accent5 24 3" xfId="5352"/>
    <cellStyle name="40% - Accent5 24 3 2" xfId="12664"/>
    <cellStyle name="40% - Accent5 24 4" xfId="3986"/>
    <cellStyle name="40% - Accent5 24 4 2" xfId="11298"/>
    <cellStyle name="40% - Accent5 24 5" xfId="9926"/>
    <cellStyle name="40% - Accent5 25" xfId="2314"/>
    <cellStyle name="40% - Accent5 25 2" xfId="5044"/>
    <cellStyle name="40% - Accent5 25 2 2" xfId="12356"/>
    <cellStyle name="40% - Accent5 25 3" xfId="5351"/>
    <cellStyle name="40% - Accent5 25 3 2" xfId="12663"/>
    <cellStyle name="40% - Accent5 25 4" xfId="3987"/>
    <cellStyle name="40% - Accent5 25 4 2" xfId="11299"/>
    <cellStyle name="40% - Accent5 25 5" xfId="10034"/>
    <cellStyle name="40% - Accent5 26" xfId="2814"/>
    <cellStyle name="40% - Accent5 26 2" xfId="5045"/>
    <cellStyle name="40% - Accent5 26 2 2" xfId="12357"/>
    <cellStyle name="40% - Accent5 26 3" xfId="5350"/>
    <cellStyle name="40% - Accent5 26 3 2" xfId="12662"/>
    <cellStyle name="40% - Accent5 26 4" xfId="3992"/>
    <cellStyle name="40% - Accent5 26 4 2" xfId="11304"/>
    <cellStyle name="40% - Accent5 26 5" xfId="10494"/>
    <cellStyle name="40% - Accent5 27" xfId="2975"/>
    <cellStyle name="40% - Accent5 27 2" xfId="5046"/>
    <cellStyle name="40% - Accent5 27 2 2" xfId="12358"/>
    <cellStyle name="40% - Accent5 27 3" xfId="5349"/>
    <cellStyle name="40% - Accent5 27 3 2" xfId="12661"/>
    <cellStyle name="40% - Accent5 27 4" xfId="3993"/>
    <cellStyle name="40% - Accent5 27 4 2" xfId="11305"/>
    <cellStyle name="40% - Accent5 27 5" xfId="10632"/>
    <cellStyle name="40% - Accent5 28" xfId="3322"/>
    <cellStyle name="40% - Accent5 28 2" xfId="5047"/>
    <cellStyle name="40% - Accent5 28 2 2" xfId="12359"/>
    <cellStyle name="40% - Accent5 28 3" xfId="5348"/>
    <cellStyle name="40% - Accent5 28 3 2" xfId="12660"/>
    <cellStyle name="40% - Accent5 28 4" xfId="3994"/>
    <cellStyle name="40% - Accent5 28 4 2" xfId="11306"/>
    <cellStyle name="40% - Accent5 28 5" xfId="10740"/>
    <cellStyle name="40% - Accent5 29" xfId="5007"/>
    <cellStyle name="40% - Accent5 29 2" xfId="12319"/>
    <cellStyle name="40% - Accent5 3" xfId="327"/>
    <cellStyle name="40% - Accent5 3 2" xfId="1770"/>
    <cellStyle name="40% - Accent5 3 3" xfId="1771"/>
    <cellStyle name="40% - Accent5 30" xfId="5388"/>
    <cellStyle name="40% - Accent5 30 2" xfId="12700"/>
    <cellStyle name="40% - Accent5 31" xfId="3817"/>
    <cellStyle name="40% - Accent5 31 2" xfId="11129"/>
    <cellStyle name="40% - Accent5 32" xfId="9171"/>
    <cellStyle name="40% - Accent5 4" xfId="411"/>
    <cellStyle name="40% - Accent5 4 10" xfId="2429"/>
    <cellStyle name="40% - Accent5 4 10 2" xfId="5052"/>
    <cellStyle name="40% - Accent5 4 10 2 2" xfId="12364"/>
    <cellStyle name="40% - Accent5 4 10 3" xfId="5343"/>
    <cellStyle name="40% - Accent5 4 10 3 2" xfId="12655"/>
    <cellStyle name="40% - Accent5 4 10 4" xfId="4017"/>
    <cellStyle name="40% - Accent5 4 10 4 2" xfId="11329"/>
    <cellStyle name="40% - Accent5 4 10 5" xfId="10137"/>
    <cellStyle name="40% - Accent5 4 11" xfId="2512"/>
    <cellStyle name="40% - Accent5 4 11 2" xfId="5053"/>
    <cellStyle name="40% - Accent5 4 11 2 2" xfId="12365"/>
    <cellStyle name="40% - Accent5 4 11 3" xfId="5342"/>
    <cellStyle name="40% - Accent5 4 11 3 2" xfId="12654"/>
    <cellStyle name="40% - Accent5 4 11 4" xfId="4018"/>
    <cellStyle name="40% - Accent5 4 11 4 2" xfId="11330"/>
    <cellStyle name="40% - Accent5 4 11 5" xfId="10209"/>
    <cellStyle name="40% - Accent5 4 12" xfId="2804"/>
    <cellStyle name="40% - Accent5 4 12 2" xfId="5054"/>
    <cellStyle name="40% - Accent5 4 12 2 2" xfId="12366"/>
    <cellStyle name="40% - Accent5 4 12 3" xfId="5341"/>
    <cellStyle name="40% - Accent5 4 12 3 2" xfId="12653"/>
    <cellStyle name="40% - Accent5 4 12 4" xfId="4078"/>
    <cellStyle name="40% - Accent5 4 12 4 2" xfId="11390"/>
    <cellStyle name="40% - Accent5 4 12 5" xfId="10484"/>
    <cellStyle name="40% - Accent5 4 13" xfId="3362"/>
    <cellStyle name="40% - Accent5 4 13 2" xfId="5055"/>
    <cellStyle name="40% - Accent5 4 13 2 2" xfId="12367"/>
    <cellStyle name="40% - Accent5 4 13 3" xfId="5340"/>
    <cellStyle name="40% - Accent5 4 13 3 2" xfId="12652"/>
    <cellStyle name="40% - Accent5 4 13 4" xfId="4079"/>
    <cellStyle name="40% - Accent5 4 13 4 2" xfId="11391"/>
    <cellStyle name="40% - Accent5 4 13 5" xfId="10756"/>
    <cellStyle name="40% - Accent5 4 14" xfId="5051"/>
    <cellStyle name="40% - Accent5 4 14 2" xfId="12363"/>
    <cellStyle name="40% - Accent5 4 15" xfId="5344"/>
    <cellStyle name="40% - Accent5 4 15 2" xfId="12656"/>
    <cellStyle name="40% - Accent5 4 16" xfId="4016"/>
    <cellStyle name="40% - Accent5 4 16 2" xfId="11328"/>
    <cellStyle name="40% - Accent5 4 17" xfId="9224"/>
    <cellStyle name="40% - Accent5 4 2" xfId="566"/>
    <cellStyle name="40% - Accent5 4 2 10" xfId="2784"/>
    <cellStyle name="40% - Accent5 4 2 10 2" xfId="5057"/>
    <cellStyle name="40% - Accent5 4 2 10 2 2" xfId="12369"/>
    <cellStyle name="40% - Accent5 4 2 10 3" xfId="5338"/>
    <cellStyle name="40% - Accent5 4 2 10 3 2" xfId="12650"/>
    <cellStyle name="40% - Accent5 4 2 10 4" xfId="4081"/>
    <cellStyle name="40% - Accent5 4 2 10 4 2" xfId="11393"/>
    <cellStyle name="40% - Accent5 4 2 10 5" xfId="10465"/>
    <cellStyle name="40% - Accent5 4 2 11" xfId="3464"/>
    <cellStyle name="40% - Accent5 4 2 11 2" xfId="5058"/>
    <cellStyle name="40% - Accent5 4 2 11 2 2" xfId="12370"/>
    <cellStyle name="40% - Accent5 4 2 11 3" xfId="5337"/>
    <cellStyle name="40% - Accent5 4 2 11 3 2" xfId="12649"/>
    <cellStyle name="40% - Accent5 4 2 11 4" xfId="4082"/>
    <cellStyle name="40% - Accent5 4 2 11 4 2" xfId="11394"/>
    <cellStyle name="40% - Accent5 4 2 11 5" xfId="10842"/>
    <cellStyle name="40% - Accent5 4 2 12" xfId="5056"/>
    <cellStyle name="40% - Accent5 4 2 12 2" xfId="12368"/>
    <cellStyle name="40% - Accent5 4 2 13" xfId="5339"/>
    <cellStyle name="40% - Accent5 4 2 13 2" xfId="12651"/>
    <cellStyle name="40% - Accent5 4 2 14" xfId="4080"/>
    <cellStyle name="40% - Accent5 4 2 14 2" xfId="11392"/>
    <cellStyle name="40% - Accent5 4 2 15" xfId="9309"/>
    <cellStyle name="40% - Accent5 4 2 2" xfId="939"/>
    <cellStyle name="40% - Accent5 4 2 2 2" xfId="5059"/>
    <cellStyle name="40% - Accent5 4 2 2 2 2" xfId="12371"/>
    <cellStyle name="40% - Accent5 4 2 2 3" xfId="5336"/>
    <cellStyle name="40% - Accent5 4 2 2 3 2" xfId="12648"/>
    <cellStyle name="40% - Accent5 4 2 2 4" xfId="4083"/>
    <cellStyle name="40% - Accent5 4 2 2 4 2" xfId="11395"/>
    <cellStyle name="40% - Accent5 4 2 2 5" xfId="9571"/>
    <cellStyle name="40% - Accent5 4 2 3" xfId="1382"/>
    <cellStyle name="40% - Accent5 4 2 3 2" xfId="5060"/>
    <cellStyle name="40% - Accent5 4 2 3 2 2" xfId="12372"/>
    <cellStyle name="40% - Accent5 4 2 3 3" xfId="5335"/>
    <cellStyle name="40% - Accent5 4 2 3 3 2" xfId="12647"/>
    <cellStyle name="40% - Accent5 4 2 3 4" xfId="4084"/>
    <cellStyle name="40% - Accent5 4 2 3 4 2" xfId="11396"/>
    <cellStyle name="40% - Accent5 4 2 3 5" xfId="9765"/>
    <cellStyle name="40% - Accent5 4 2 4" xfId="1773"/>
    <cellStyle name="40% - Accent5 4 2 4 2" xfId="5061"/>
    <cellStyle name="40% - Accent5 4 2 4 2 2" xfId="12373"/>
    <cellStyle name="40% - Accent5 4 2 4 3" xfId="5334"/>
    <cellStyle name="40% - Accent5 4 2 4 3 2" xfId="12646"/>
    <cellStyle name="40% - Accent5 4 2 4 4" xfId="4085"/>
    <cellStyle name="40% - Accent5 4 2 4 4 2" xfId="11397"/>
    <cellStyle name="40% - Accent5 4 2 4 5" xfId="9910"/>
    <cellStyle name="40% - Accent5 4 2 5" xfId="1766"/>
    <cellStyle name="40% - Accent5 4 2 5 2" xfId="5062"/>
    <cellStyle name="40% - Accent5 4 2 5 2 2" xfId="12374"/>
    <cellStyle name="40% - Accent5 4 2 5 3" xfId="5333"/>
    <cellStyle name="40% - Accent5 4 2 5 3 2" xfId="12645"/>
    <cellStyle name="40% - Accent5 4 2 5 4" xfId="4086"/>
    <cellStyle name="40% - Accent5 4 2 5 4 2" xfId="11398"/>
    <cellStyle name="40% - Accent5 4 2 5 5" xfId="9909"/>
    <cellStyle name="40% - Accent5 4 2 6" xfId="2099"/>
    <cellStyle name="40% - Accent5 4 2 6 2" xfId="5063"/>
    <cellStyle name="40% - Accent5 4 2 6 2 2" xfId="12375"/>
    <cellStyle name="40% - Accent5 4 2 6 3" xfId="5332"/>
    <cellStyle name="40% - Accent5 4 2 6 3 2" xfId="12644"/>
    <cellStyle name="40% - Accent5 4 2 6 4" xfId="4095"/>
    <cellStyle name="40% - Accent5 4 2 6 4 2" xfId="11407"/>
    <cellStyle name="40% - Accent5 4 2 6 5" xfId="9950"/>
    <cellStyle name="40% - Accent5 4 2 7" xfId="1861"/>
    <cellStyle name="40% - Accent5 4 2 7 2" xfId="5064"/>
    <cellStyle name="40% - Accent5 4 2 7 2 2" xfId="12376"/>
    <cellStyle name="40% - Accent5 4 2 7 3" xfId="5331"/>
    <cellStyle name="40% - Accent5 4 2 7 3 2" xfId="12643"/>
    <cellStyle name="40% - Accent5 4 2 7 4" xfId="4096"/>
    <cellStyle name="40% - Accent5 4 2 7 4 2" xfId="11408"/>
    <cellStyle name="40% - Accent5 4 2 7 5" xfId="9921"/>
    <cellStyle name="40% - Accent5 4 2 8" xfId="2596"/>
    <cellStyle name="40% - Accent5 4 2 8 2" xfId="5065"/>
    <cellStyle name="40% - Accent5 4 2 8 2 2" xfId="12377"/>
    <cellStyle name="40% - Accent5 4 2 8 3" xfId="5330"/>
    <cellStyle name="40% - Accent5 4 2 8 3 2" xfId="12642"/>
    <cellStyle name="40% - Accent5 4 2 8 4" xfId="4097"/>
    <cellStyle name="40% - Accent5 4 2 8 4 2" xfId="11409"/>
    <cellStyle name="40% - Accent5 4 2 8 5" xfId="10290"/>
    <cellStyle name="40% - Accent5 4 2 9" xfId="2494"/>
    <cellStyle name="40% - Accent5 4 2 9 2" xfId="5066"/>
    <cellStyle name="40% - Accent5 4 2 9 2 2" xfId="12378"/>
    <cellStyle name="40% - Accent5 4 2 9 3" xfId="5329"/>
    <cellStyle name="40% - Accent5 4 2 9 3 2" xfId="12641"/>
    <cellStyle name="40% - Accent5 4 2 9 4" xfId="4119"/>
    <cellStyle name="40% - Accent5 4 2 9 4 2" xfId="11431"/>
    <cellStyle name="40% - Accent5 4 2 9 5" xfId="10192"/>
    <cellStyle name="40% - Accent5 4 3" xfId="535"/>
    <cellStyle name="40% - Accent5 4 3 10" xfId="2763"/>
    <cellStyle name="40% - Accent5 4 3 10 2" xfId="5068"/>
    <cellStyle name="40% - Accent5 4 3 10 2 2" xfId="12380"/>
    <cellStyle name="40% - Accent5 4 3 10 3" xfId="5327"/>
    <cellStyle name="40% - Accent5 4 3 10 3 2" xfId="12639"/>
    <cellStyle name="40% - Accent5 4 3 10 4" xfId="4121"/>
    <cellStyle name="40% - Accent5 4 3 10 4 2" xfId="11433"/>
    <cellStyle name="40% - Accent5 4 3 10 5" xfId="10445"/>
    <cellStyle name="40% - Accent5 4 3 11" xfId="3437"/>
    <cellStyle name="40% - Accent5 4 3 11 2" xfId="5069"/>
    <cellStyle name="40% - Accent5 4 3 11 2 2" xfId="12381"/>
    <cellStyle name="40% - Accent5 4 3 11 3" xfId="5326"/>
    <cellStyle name="40% - Accent5 4 3 11 3 2" xfId="12638"/>
    <cellStyle name="40% - Accent5 4 3 11 4" xfId="4122"/>
    <cellStyle name="40% - Accent5 4 3 11 4 2" xfId="11434"/>
    <cellStyle name="40% - Accent5 4 3 11 5" xfId="10818"/>
    <cellStyle name="40% - Accent5 4 3 12" xfId="5067"/>
    <cellStyle name="40% - Accent5 4 3 12 2" xfId="12379"/>
    <cellStyle name="40% - Accent5 4 3 13" xfId="5328"/>
    <cellStyle name="40% - Accent5 4 3 13 2" xfId="12640"/>
    <cellStyle name="40% - Accent5 4 3 14" xfId="4120"/>
    <cellStyle name="40% - Accent5 4 3 14 2" xfId="11432"/>
    <cellStyle name="40% - Accent5 4 3 15" xfId="9285"/>
    <cellStyle name="40% - Accent5 4 3 2" xfId="911"/>
    <cellStyle name="40% - Accent5 4 3 2 2" xfId="5070"/>
    <cellStyle name="40% - Accent5 4 3 2 2 2" xfId="12382"/>
    <cellStyle name="40% - Accent5 4 3 2 3" xfId="5325"/>
    <cellStyle name="40% - Accent5 4 3 2 3 2" xfId="12637"/>
    <cellStyle name="40% - Accent5 4 3 2 4" xfId="4127"/>
    <cellStyle name="40% - Accent5 4 3 2 4 2" xfId="11439"/>
    <cellStyle name="40% - Accent5 4 3 2 5" xfId="9546"/>
    <cellStyle name="40% - Accent5 4 3 3" xfId="1352"/>
    <cellStyle name="40% - Accent5 4 3 3 2" xfId="5071"/>
    <cellStyle name="40% - Accent5 4 3 3 2 2" xfId="12383"/>
    <cellStyle name="40% - Accent5 4 3 3 3" xfId="5324"/>
    <cellStyle name="40% - Accent5 4 3 3 3 2" xfId="12636"/>
    <cellStyle name="40% - Accent5 4 3 3 4" xfId="4128"/>
    <cellStyle name="40% - Accent5 4 3 3 4 2" xfId="11440"/>
    <cellStyle name="40% - Accent5 4 3 3 5" xfId="9741"/>
    <cellStyle name="40% - Accent5 4 3 4" xfId="1774"/>
    <cellStyle name="40% - Accent5 4 3 5" xfId="1758"/>
    <cellStyle name="40% - Accent5 4 3 6" xfId="2098"/>
    <cellStyle name="40% - Accent5 4 3 7" xfId="1858"/>
    <cellStyle name="40% - Accent5 4 3 8" xfId="2565"/>
    <cellStyle name="40% - Accent5 4 3 8 2" xfId="5076"/>
    <cellStyle name="40% - Accent5 4 3 8 2 2" xfId="12388"/>
    <cellStyle name="40% - Accent5 4 3 8 3" xfId="5319"/>
    <cellStyle name="40% - Accent5 4 3 8 3 2" xfId="12631"/>
    <cellStyle name="40% - Accent5 4 3 8 4" xfId="4150"/>
    <cellStyle name="40% - Accent5 4 3 8 4 2" xfId="11462"/>
    <cellStyle name="40% - Accent5 4 3 8 5" xfId="10260"/>
    <cellStyle name="40% - Accent5 4 3 9" xfId="2375"/>
    <cellStyle name="40% - Accent5 4 3 9 2" xfId="5077"/>
    <cellStyle name="40% - Accent5 4 3 9 2 2" xfId="12389"/>
    <cellStyle name="40% - Accent5 4 3 9 3" xfId="5318"/>
    <cellStyle name="40% - Accent5 4 3 9 3 2" xfId="12630"/>
    <cellStyle name="40% - Accent5 4 3 9 4" xfId="4151"/>
    <cellStyle name="40% - Accent5 4 3 9 4 2" xfId="11463"/>
    <cellStyle name="40% - Accent5 4 3 9 5" xfId="10092"/>
    <cellStyle name="40% - Accent5 4 4" xfId="791"/>
    <cellStyle name="40% - Accent5 4 4 2" xfId="5078"/>
    <cellStyle name="40% - Accent5 4 4 2 2" xfId="12390"/>
    <cellStyle name="40% - Accent5 4 4 3" xfId="5317"/>
    <cellStyle name="40% - Accent5 4 4 3 2" xfId="12629"/>
    <cellStyle name="40% - Accent5 4 4 4" xfId="4152"/>
    <cellStyle name="40% - Accent5 4 4 4 2" xfId="11464"/>
    <cellStyle name="40% - Accent5 4 4 5" xfId="9468"/>
    <cellStyle name="40% - Accent5 4 5" xfId="729"/>
    <cellStyle name="40% - Accent5 4 5 2" xfId="5079"/>
    <cellStyle name="40% - Accent5 4 5 2 2" xfId="12391"/>
    <cellStyle name="40% - Accent5 4 5 3" xfId="5316"/>
    <cellStyle name="40% - Accent5 4 5 3 2" xfId="12628"/>
    <cellStyle name="40% - Accent5 4 5 4" xfId="4212"/>
    <cellStyle name="40% - Accent5 4 5 4 2" xfId="11524"/>
    <cellStyle name="40% - Accent5 4 5 5" xfId="9449"/>
    <cellStyle name="40% - Accent5 4 6" xfId="1772"/>
    <cellStyle name="40% - Accent5 4 7" xfId="1769"/>
    <cellStyle name="40% - Accent5 4 8" xfId="2100"/>
    <cellStyle name="40% - Accent5 4 9" xfId="1864"/>
    <cellStyle name="40% - Accent5 5" xfId="448"/>
    <cellStyle name="40% - Accent5 5 10" xfId="2479"/>
    <cellStyle name="40% - Accent5 5 10 2" xfId="5085"/>
    <cellStyle name="40% - Accent5 5 10 2 2" xfId="12397"/>
    <cellStyle name="40% - Accent5 5 10 3" xfId="5310"/>
    <cellStyle name="40% - Accent5 5 10 3 2" xfId="12622"/>
    <cellStyle name="40% - Accent5 5 10 4" xfId="4214"/>
    <cellStyle name="40% - Accent5 5 10 4 2" xfId="11526"/>
    <cellStyle name="40% - Accent5 5 10 5" xfId="10177"/>
    <cellStyle name="40% - Accent5 5 11" xfId="2798"/>
    <cellStyle name="40% - Accent5 5 11 2" xfId="5086"/>
    <cellStyle name="40% - Accent5 5 11 2 2" xfId="12398"/>
    <cellStyle name="40% - Accent5 5 11 3" xfId="5309"/>
    <cellStyle name="40% - Accent5 5 11 3 2" xfId="12621"/>
    <cellStyle name="40% - Accent5 5 11 4" xfId="4215"/>
    <cellStyle name="40% - Accent5 5 11 4 2" xfId="11527"/>
    <cellStyle name="40% - Accent5 5 11 5" xfId="10478"/>
    <cellStyle name="40% - Accent5 5 12" xfId="2971"/>
    <cellStyle name="40% - Accent5 5 12 2" xfId="5087"/>
    <cellStyle name="40% - Accent5 5 12 2 2" xfId="12399"/>
    <cellStyle name="40% - Accent5 5 12 3" xfId="5308"/>
    <cellStyle name="40% - Accent5 5 12 3 2" xfId="12620"/>
    <cellStyle name="40% - Accent5 5 12 4" xfId="4216"/>
    <cellStyle name="40% - Accent5 5 12 4 2" xfId="11528"/>
    <cellStyle name="40% - Accent5 5 12 5" xfId="10628"/>
    <cellStyle name="40% - Accent5 5 13" xfId="3384"/>
    <cellStyle name="40% - Accent5 5 13 2" xfId="5088"/>
    <cellStyle name="40% - Accent5 5 13 2 2" xfId="12400"/>
    <cellStyle name="40% - Accent5 5 13 3" xfId="5307"/>
    <cellStyle name="40% - Accent5 5 13 3 2" xfId="12619"/>
    <cellStyle name="40% - Accent5 5 13 4" xfId="4225"/>
    <cellStyle name="40% - Accent5 5 13 4 2" xfId="11537"/>
    <cellStyle name="40% - Accent5 5 13 5" xfId="10771"/>
    <cellStyle name="40% - Accent5 5 14" xfId="5084"/>
    <cellStyle name="40% - Accent5 5 14 2" xfId="12396"/>
    <cellStyle name="40% - Accent5 5 15" xfId="5311"/>
    <cellStyle name="40% - Accent5 5 15 2" xfId="12623"/>
    <cellStyle name="40% - Accent5 5 16" xfId="4213"/>
    <cellStyle name="40% - Accent5 5 16 2" xfId="11525"/>
    <cellStyle name="40% - Accent5 5 17" xfId="9239"/>
    <cellStyle name="40% - Accent5 5 2" xfId="585"/>
    <cellStyle name="40% - Accent5 5 2 10" xfId="4226"/>
    <cellStyle name="40% - Accent5 5 2 10 2" xfId="11538"/>
    <cellStyle name="40% - Accent5 5 2 11" xfId="9327"/>
    <cellStyle name="40% - Accent5 5 2 2" xfId="958"/>
    <cellStyle name="40% - Accent5 5 2 2 2" xfId="5090"/>
    <cellStyle name="40% - Accent5 5 2 2 2 2" xfId="12402"/>
    <cellStyle name="40% - Accent5 5 2 2 3" xfId="5305"/>
    <cellStyle name="40% - Accent5 5 2 2 3 2" xfId="12617"/>
    <cellStyle name="40% - Accent5 5 2 2 4" xfId="4227"/>
    <cellStyle name="40% - Accent5 5 2 2 4 2" xfId="11539"/>
    <cellStyle name="40% - Accent5 5 2 2 5" xfId="9589"/>
    <cellStyle name="40% - Accent5 5 2 3" xfId="1403"/>
    <cellStyle name="40% - Accent5 5 2 3 2" xfId="5091"/>
    <cellStyle name="40% - Accent5 5 2 3 2 2" xfId="12403"/>
    <cellStyle name="40% - Accent5 5 2 3 3" xfId="5304"/>
    <cellStyle name="40% - Accent5 5 2 3 3 2" xfId="12616"/>
    <cellStyle name="40% - Accent5 5 2 3 4" xfId="4249"/>
    <cellStyle name="40% - Accent5 5 2 3 4 2" xfId="11561"/>
    <cellStyle name="40% - Accent5 5 2 3 5" xfId="9785"/>
    <cellStyle name="40% - Accent5 5 2 4" xfId="2617"/>
    <cellStyle name="40% - Accent5 5 2 4 2" xfId="5092"/>
    <cellStyle name="40% - Accent5 5 2 4 2 2" xfId="12404"/>
    <cellStyle name="40% - Accent5 5 2 4 3" xfId="5303"/>
    <cellStyle name="40% - Accent5 5 2 4 3 2" xfId="12615"/>
    <cellStyle name="40% - Accent5 5 2 4 4" xfId="4250"/>
    <cellStyle name="40% - Accent5 5 2 4 4 2" xfId="11562"/>
    <cellStyle name="40% - Accent5 5 2 4 5" xfId="10310"/>
    <cellStyle name="40% - Accent5 5 2 5" xfId="2350"/>
    <cellStyle name="40% - Accent5 5 2 5 2" xfId="5093"/>
    <cellStyle name="40% - Accent5 5 2 5 2 2" xfId="12405"/>
    <cellStyle name="40% - Accent5 5 2 5 3" xfId="5302"/>
    <cellStyle name="40% - Accent5 5 2 5 3 2" xfId="12614"/>
    <cellStyle name="40% - Accent5 5 2 5 4" xfId="4251"/>
    <cellStyle name="40% - Accent5 5 2 5 4 2" xfId="11563"/>
    <cellStyle name="40% - Accent5 5 2 5 5" xfId="10069"/>
    <cellStyle name="40% - Accent5 5 2 6" xfId="2780"/>
    <cellStyle name="40% - Accent5 5 2 6 2" xfId="5094"/>
    <cellStyle name="40% - Accent5 5 2 6 2 2" xfId="12406"/>
    <cellStyle name="40% - Accent5 5 2 6 3" xfId="5301"/>
    <cellStyle name="40% - Accent5 5 2 6 3 2" xfId="12613"/>
    <cellStyle name="40% - Accent5 5 2 6 4" xfId="4252"/>
    <cellStyle name="40% - Accent5 5 2 6 4 2" xfId="11564"/>
    <cellStyle name="40% - Accent5 5 2 6 5" xfId="10461"/>
    <cellStyle name="40% - Accent5 5 2 7" xfId="3484"/>
    <cellStyle name="40% - Accent5 5 2 7 2" xfId="5095"/>
    <cellStyle name="40% - Accent5 5 2 7 2 2" xfId="12407"/>
    <cellStyle name="40% - Accent5 5 2 7 3" xfId="5300"/>
    <cellStyle name="40% - Accent5 5 2 7 3 2" xfId="12612"/>
    <cellStyle name="40% - Accent5 5 2 7 4" xfId="4257"/>
    <cellStyle name="40% - Accent5 5 2 7 4 2" xfId="11569"/>
    <cellStyle name="40% - Accent5 5 2 7 5" xfId="10862"/>
    <cellStyle name="40% - Accent5 5 2 8" xfId="5089"/>
    <cellStyle name="40% - Accent5 5 2 8 2" xfId="12401"/>
    <cellStyle name="40% - Accent5 5 2 9" xfId="5306"/>
    <cellStyle name="40% - Accent5 5 2 9 2" xfId="12618"/>
    <cellStyle name="40% - Accent5 5 3" xfId="622"/>
    <cellStyle name="40% - Accent5 5 3 10" xfId="4258"/>
    <cellStyle name="40% - Accent5 5 3 10 2" xfId="11570"/>
    <cellStyle name="40% - Accent5 5 3 11" xfId="9362"/>
    <cellStyle name="40% - Accent5 5 3 2" xfId="995"/>
    <cellStyle name="40% - Accent5 5 3 2 2" xfId="5097"/>
    <cellStyle name="40% - Accent5 5 3 2 2 2" xfId="12409"/>
    <cellStyle name="40% - Accent5 5 3 2 3" xfId="5298"/>
    <cellStyle name="40% - Accent5 5 3 2 3 2" xfId="12610"/>
    <cellStyle name="40% - Accent5 5 3 2 4" xfId="4259"/>
    <cellStyle name="40% - Accent5 5 3 2 4 2" xfId="11571"/>
    <cellStyle name="40% - Accent5 5 3 2 5" xfId="9624"/>
    <cellStyle name="40% - Accent5 5 3 3" xfId="1440"/>
    <cellStyle name="40% - Accent5 5 3 3 2" xfId="5098"/>
    <cellStyle name="40% - Accent5 5 3 3 2 2" xfId="12410"/>
    <cellStyle name="40% - Accent5 5 3 3 3" xfId="5297"/>
    <cellStyle name="40% - Accent5 5 3 3 3 2" xfId="12609"/>
    <cellStyle name="40% - Accent5 5 3 3 4" xfId="4260"/>
    <cellStyle name="40% - Accent5 5 3 3 4 2" xfId="11572"/>
    <cellStyle name="40% - Accent5 5 3 3 5" xfId="9822"/>
    <cellStyle name="40% - Accent5 5 3 4" xfId="2656"/>
    <cellStyle name="40% - Accent5 5 3 4 2" xfId="5099"/>
    <cellStyle name="40% - Accent5 5 3 4 2 2" xfId="12411"/>
    <cellStyle name="40% - Accent5 5 3 4 3" xfId="5296"/>
    <cellStyle name="40% - Accent5 5 3 4 3 2" xfId="12608"/>
    <cellStyle name="40% - Accent5 5 3 4 4" xfId="4282"/>
    <cellStyle name="40% - Accent5 5 3 4 4 2" xfId="11594"/>
    <cellStyle name="40% - Accent5 5 3 4 5" xfId="10349"/>
    <cellStyle name="40% - Accent5 5 3 5" xfId="2326"/>
    <cellStyle name="40% - Accent5 5 3 5 2" xfId="5100"/>
    <cellStyle name="40% - Accent5 5 3 5 2 2" xfId="12412"/>
    <cellStyle name="40% - Accent5 5 3 5 3" xfId="5295"/>
    <cellStyle name="40% - Accent5 5 3 5 3 2" xfId="12607"/>
    <cellStyle name="40% - Accent5 5 3 5 4" xfId="4283"/>
    <cellStyle name="40% - Accent5 5 3 5 4 2" xfId="11595"/>
    <cellStyle name="40% - Accent5 5 3 5 5" xfId="10045"/>
    <cellStyle name="40% - Accent5 5 3 6" xfId="2760"/>
    <cellStyle name="40% - Accent5 5 3 6 2" xfId="5101"/>
    <cellStyle name="40% - Accent5 5 3 6 2 2" xfId="12413"/>
    <cellStyle name="40% - Accent5 5 3 6 3" xfId="5294"/>
    <cellStyle name="40% - Accent5 5 3 6 3 2" xfId="12606"/>
    <cellStyle name="40% - Accent5 5 3 6 4" xfId="4284"/>
    <cellStyle name="40% - Accent5 5 3 6 4 2" xfId="11596"/>
    <cellStyle name="40% - Accent5 5 3 6 5" xfId="10442"/>
    <cellStyle name="40% - Accent5 5 3 7" xfId="3523"/>
    <cellStyle name="40% - Accent5 5 3 7 2" xfId="5102"/>
    <cellStyle name="40% - Accent5 5 3 7 2 2" xfId="12414"/>
    <cellStyle name="40% - Accent5 5 3 7 3" xfId="5293"/>
    <cellStyle name="40% - Accent5 5 3 7 3 2" xfId="12605"/>
    <cellStyle name="40% - Accent5 5 3 7 4" xfId="4285"/>
    <cellStyle name="40% - Accent5 5 3 7 4 2" xfId="11597"/>
    <cellStyle name="40% - Accent5 5 3 7 5" xfId="10899"/>
    <cellStyle name="40% - Accent5 5 3 8" xfId="5096"/>
    <cellStyle name="40% - Accent5 5 3 8 2" xfId="12408"/>
    <cellStyle name="40% - Accent5 5 3 9" xfId="5299"/>
    <cellStyle name="40% - Accent5 5 3 9 2" xfId="12611"/>
    <cellStyle name="40% - Accent5 5 4" xfId="837"/>
    <cellStyle name="40% - Accent5 5 4 2" xfId="5103"/>
    <cellStyle name="40% - Accent5 5 4 2 2" xfId="12415"/>
    <cellStyle name="40% - Accent5 5 4 3" xfId="5292"/>
    <cellStyle name="40% - Accent5 5 4 3 2" xfId="12604"/>
    <cellStyle name="40% - Accent5 5 4 4" xfId="4286"/>
    <cellStyle name="40% - Accent5 5 4 4 2" xfId="11598"/>
    <cellStyle name="40% - Accent5 5 4 5" xfId="9490"/>
    <cellStyle name="40% - Accent5 5 5" xfId="1282"/>
    <cellStyle name="40% - Accent5 5 5 2" xfId="5104"/>
    <cellStyle name="40% - Accent5 5 5 2 2" xfId="12416"/>
    <cellStyle name="40% - Accent5 5 5 3" xfId="5291"/>
    <cellStyle name="40% - Accent5 5 5 3 2" xfId="12603"/>
    <cellStyle name="40% - Accent5 5 5 4" xfId="4346"/>
    <cellStyle name="40% - Accent5 5 5 4 2" xfId="11658"/>
    <cellStyle name="40% - Accent5 5 5 5" xfId="9694"/>
    <cellStyle name="40% - Accent5 5 6" xfId="1775"/>
    <cellStyle name="40% - Accent5 5 7" xfId="1755"/>
    <cellStyle name="40% - Accent5 5 8" xfId="2097"/>
    <cellStyle name="40% - Accent5 5 9" xfId="1855"/>
    <cellStyle name="40% - Accent5 6" xfId="471"/>
    <cellStyle name="40% - Accent5 7" xfId="497"/>
    <cellStyle name="40% - Accent5 7 10" xfId="5110"/>
    <cellStyle name="40% - Accent5 7 10 2" xfId="12422"/>
    <cellStyle name="40% - Accent5 7 11" xfId="5285"/>
    <cellStyle name="40% - Accent5 7 11 2" xfId="12597"/>
    <cellStyle name="40% - Accent5 7 12" xfId="4528"/>
    <cellStyle name="40% - Accent5 7 12 2" xfId="11840"/>
    <cellStyle name="40% - Accent5 7 13" xfId="9255"/>
    <cellStyle name="40% - Accent5 7 2" xfId="606"/>
    <cellStyle name="40% - Accent5 7 2 10" xfId="4529"/>
    <cellStyle name="40% - Accent5 7 2 10 2" xfId="11841"/>
    <cellStyle name="40% - Accent5 7 2 11" xfId="9348"/>
    <cellStyle name="40% - Accent5 7 2 2" xfId="979"/>
    <cellStyle name="40% - Accent5 7 2 2 2" xfId="5112"/>
    <cellStyle name="40% - Accent5 7 2 2 2 2" xfId="12424"/>
    <cellStyle name="40% - Accent5 7 2 2 3" xfId="5283"/>
    <cellStyle name="40% - Accent5 7 2 2 3 2" xfId="12595"/>
    <cellStyle name="40% - Accent5 7 2 2 4" xfId="4530"/>
    <cellStyle name="40% - Accent5 7 2 2 4 2" xfId="11842"/>
    <cellStyle name="40% - Accent5 7 2 2 5" xfId="9610"/>
    <cellStyle name="40% - Accent5 7 2 3" xfId="1426"/>
    <cellStyle name="40% - Accent5 7 2 3 2" xfId="5113"/>
    <cellStyle name="40% - Accent5 7 2 3 2 2" xfId="12425"/>
    <cellStyle name="40% - Accent5 7 2 3 3" xfId="5247"/>
    <cellStyle name="40% - Accent5 7 2 3 3 2" xfId="12559"/>
    <cellStyle name="40% - Accent5 7 2 3 4" xfId="4531"/>
    <cellStyle name="40% - Accent5 7 2 3 4 2" xfId="11843"/>
    <cellStyle name="40% - Accent5 7 2 3 5" xfId="9808"/>
    <cellStyle name="40% - Accent5 7 2 4" xfId="2640"/>
    <cellStyle name="40% - Accent5 7 2 4 2" xfId="5114"/>
    <cellStyle name="40% - Accent5 7 2 4 2 2" xfId="12426"/>
    <cellStyle name="40% - Accent5 7 2 4 3" xfId="5246"/>
    <cellStyle name="40% - Accent5 7 2 4 3 2" xfId="12558"/>
    <cellStyle name="40% - Accent5 7 2 4 4" xfId="4666"/>
    <cellStyle name="40% - Accent5 7 2 4 4 2" xfId="11978"/>
    <cellStyle name="40% - Accent5 7 2 4 5" xfId="10333"/>
    <cellStyle name="40% - Accent5 7 2 5" xfId="2506"/>
    <cellStyle name="40% - Accent5 7 2 5 2" xfId="5115"/>
    <cellStyle name="40% - Accent5 7 2 5 2 2" xfId="12427"/>
    <cellStyle name="40% - Accent5 7 2 5 3" xfId="5245"/>
    <cellStyle name="40% - Accent5 7 2 5 3 2" xfId="12557"/>
    <cellStyle name="40% - Accent5 7 2 5 4" xfId="4667"/>
    <cellStyle name="40% - Accent5 7 2 5 4 2" xfId="11979"/>
    <cellStyle name="40% - Accent5 7 2 5 5" xfId="10203"/>
    <cellStyle name="40% - Accent5 7 2 6" xfId="2852"/>
    <cellStyle name="40% - Accent5 7 2 6 2" xfId="5116"/>
    <cellStyle name="40% - Accent5 7 2 6 2 2" xfId="12428"/>
    <cellStyle name="40% - Accent5 7 2 6 3" xfId="5244"/>
    <cellStyle name="40% - Accent5 7 2 6 3 2" xfId="12556"/>
    <cellStyle name="40% - Accent5 7 2 6 4" xfId="4668"/>
    <cellStyle name="40% - Accent5 7 2 6 4 2" xfId="11980"/>
    <cellStyle name="40% - Accent5 7 2 6 5" xfId="10526"/>
    <cellStyle name="40% - Accent5 7 2 7" xfId="3507"/>
    <cellStyle name="40% - Accent5 7 2 7 2" xfId="5117"/>
    <cellStyle name="40% - Accent5 7 2 7 2 2" xfId="12429"/>
    <cellStyle name="40% - Accent5 7 2 7 3" xfId="5243"/>
    <cellStyle name="40% - Accent5 7 2 7 3 2" xfId="12555"/>
    <cellStyle name="40% - Accent5 7 2 7 4" xfId="4669"/>
    <cellStyle name="40% - Accent5 7 2 7 4 2" xfId="11981"/>
    <cellStyle name="40% - Accent5 7 2 7 5" xfId="10885"/>
    <cellStyle name="40% - Accent5 7 2 8" xfId="5111"/>
    <cellStyle name="40% - Accent5 7 2 8 2" xfId="12423"/>
    <cellStyle name="40% - Accent5 7 2 9" xfId="5284"/>
    <cellStyle name="40% - Accent5 7 2 9 2" xfId="12596"/>
    <cellStyle name="40% - Accent5 7 3" xfId="638"/>
    <cellStyle name="40% - Accent5 7 3 10" xfId="4695"/>
    <cellStyle name="40% - Accent5 7 3 10 2" xfId="12007"/>
    <cellStyle name="40% - Accent5 7 3 11" xfId="9378"/>
    <cellStyle name="40% - Accent5 7 3 2" xfId="1011"/>
    <cellStyle name="40% - Accent5 7 3 2 2" xfId="5119"/>
    <cellStyle name="40% - Accent5 7 3 2 2 2" xfId="12431"/>
    <cellStyle name="40% - Accent5 7 3 2 3" xfId="5220"/>
    <cellStyle name="40% - Accent5 7 3 2 3 2" xfId="12532"/>
    <cellStyle name="40% - Accent5 7 3 2 4" xfId="4755"/>
    <cellStyle name="40% - Accent5 7 3 2 4 2" xfId="12067"/>
    <cellStyle name="40% - Accent5 7 3 2 5" xfId="9640"/>
    <cellStyle name="40% - Accent5 7 3 3" xfId="1456"/>
    <cellStyle name="40% - Accent5 7 3 3 2" xfId="5120"/>
    <cellStyle name="40% - Accent5 7 3 3 2 2" xfId="12432"/>
    <cellStyle name="40% - Accent5 7 3 3 3" xfId="5219"/>
    <cellStyle name="40% - Accent5 7 3 3 3 2" xfId="12531"/>
    <cellStyle name="40% - Accent5 7 3 3 4" xfId="4756"/>
    <cellStyle name="40% - Accent5 7 3 3 4 2" xfId="12068"/>
    <cellStyle name="40% - Accent5 7 3 3 5" xfId="9838"/>
    <cellStyle name="40% - Accent5 7 3 4" xfId="2672"/>
    <cellStyle name="40% - Accent5 7 3 4 2" xfId="5121"/>
    <cellStyle name="40% - Accent5 7 3 4 2 2" xfId="12433"/>
    <cellStyle name="40% - Accent5 7 3 4 3" xfId="5218"/>
    <cellStyle name="40% - Accent5 7 3 4 3 2" xfId="12530"/>
    <cellStyle name="40% - Accent5 7 3 4 4" xfId="4757"/>
    <cellStyle name="40% - Accent5 7 3 4 4 2" xfId="12069"/>
    <cellStyle name="40% - Accent5 7 3 4 5" xfId="10365"/>
    <cellStyle name="40% - Accent5 7 3 5" xfId="2895"/>
    <cellStyle name="40% - Accent5 7 3 5 2" xfId="5122"/>
    <cellStyle name="40% - Accent5 7 3 5 2 2" xfId="12434"/>
    <cellStyle name="40% - Accent5 7 3 5 3" xfId="5213"/>
    <cellStyle name="40% - Accent5 7 3 5 3 2" xfId="12525"/>
    <cellStyle name="40% - Accent5 7 3 5 4" xfId="4833"/>
    <cellStyle name="40% - Accent5 7 3 5 4 2" xfId="12145"/>
    <cellStyle name="40% - Accent5 7 3 5 5" xfId="10563"/>
    <cellStyle name="40% - Accent5 7 3 6" xfId="3009"/>
    <cellStyle name="40% - Accent5 7 3 6 2" xfId="5123"/>
    <cellStyle name="40% - Accent5 7 3 6 2 2" xfId="12435"/>
    <cellStyle name="40% - Accent5 7 3 6 3" xfId="5212"/>
    <cellStyle name="40% - Accent5 7 3 6 3 2" xfId="12524"/>
    <cellStyle name="40% - Accent5 7 3 6 4" xfId="4893"/>
    <cellStyle name="40% - Accent5 7 3 6 4 2" xfId="12205"/>
    <cellStyle name="40% - Accent5 7 3 6 5" xfId="10655"/>
    <cellStyle name="40% - Accent5 7 3 7" xfId="3539"/>
    <cellStyle name="40% - Accent5 7 3 7 2" xfId="5124"/>
    <cellStyle name="40% - Accent5 7 3 7 2 2" xfId="12436"/>
    <cellStyle name="40% - Accent5 7 3 7 3" xfId="5211"/>
    <cellStyle name="40% - Accent5 7 3 7 3 2" xfId="12523"/>
    <cellStyle name="40% - Accent5 7 3 7 4" xfId="4894"/>
    <cellStyle name="40% - Accent5 7 3 7 4 2" xfId="12206"/>
    <cellStyle name="40% - Accent5 7 3 7 5" xfId="10915"/>
    <cellStyle name="40% - Accent5 7 3 8" xfId="5118"/>
    <cellStyle name="40% - Accent5 7 3 8 2" xfId="12430"/>
    <cellStyle name="40% - Accent5 7 3 9" xfId="5221"/>
    <cellStyle name="40% - Accent5 7 3 9 2" xfId="12533"/>
    <cellStyle name="40% - Accent5 7 4" xfId="875"/>
    <cellStyle name="40% - Accent5 7 4 2" xfId="5125"/>
    <cellStyle name="40% - Accent5 7 4 2 2" xfId="12437"/>
    <cellStyle name="40% - Accent5 7 4 3" xfId="5210"/>
    <cellStyle name="40% - Accent5 7 4 3 2" xfId="12522"/>
    <cellStyle name="40% - Accent5 7 4 4" xfId="4911"/>
    <cellStyle name="40% - Accent5 7 4 4 2" xfId="12223"/>
    <cellStyle name="40% - Accent5 7 4 5" xfId="9512"/>
    <cellStyle name="40% - Accent5 7 5" xfId="1317"/>
    <cellStyle name="40% - Accent5 7 5 2" xfId="5126"/>
    <cellStyle name="40% - Accent5 7 5 2 2" xfId="12438"/>
    <cellStyle name="40% - Accent5 7 5 3" xfId="5188"/>
    <cellStyle name="40% - Accent5 7 5 3 2" xfId="12500"/>
    <cellStyle name="40% - Accent5 7 5 4" xfId="4912"/>
    <cellStyle name="40% - Accent5 7 5 4 2" xfId="12224"/>
    <cellStyle name="40% - Accent5 7 5 5" xfId="9710"/>
    <cellStyle name="40% - Accent5 7 6" xfId="2526"/>
    <cellStyle name="40% - Accent5 7 6 2" xfId="5127"/>
    <cellStyle name="40% - Accent5 7 6 2 2" xfId="12439"/>
    <cellStyle name="40% - Accent5 7 6 3" xfId="5187"/>
    <cellStyle name="40% - Accent5 7 6 3 2" xfId="12499"/>
    <cellStyle name="40% - Accent5 7 6 4" xfId="4934"/>
    <cellStyle name="40% - Accent5 7 6 4 2" xfId="12246"/>
    <cellStyle name="40% - Accent5 7 6 5" xfId="10221"/>
    <cellStyle name="40% - Accent5 7 7" xfId="2444"/>
    <cellStyle name="40% - Accent5 7 7 2" xfId="5128"/>
    <cellStyle name="40% - Accent5 7 7 2 2" xfId="12440"/>
    <cellStyle name="40% - Accent5 7 7 3" xfId="5186"/>
    <cellStyle name="40% - Accent5 7 7 3 2" xfId="12498"/>
    <cellStyle name="40% - Accent5 7 7 4" xfId="4935"/>
    <cellStyle name="40% - Accent5 7 7 4 2" xfId="12247"/>
    <cellStyle name="40% - Accent5 7 7 5" xfId="10149"/>
    <cellStyle name="40% - Accent5 7 8" xfId="2824"/>
    <cellStyle name="40% - Accent5 7 8 2" xfId="5129"/>
    <cellStyle name="40% - Accent5 7 8 2 2" xfId="12441"/>
    <cellStyle name="40% - Accent5 7 8 3" xfId="5177"/>
    <cellStyle name="40% - Accent5 7 8 3 2" xfId="12489"/>
    <cellStyle name="40% - Accent5 7 8 4" xfId="4936"/>
    <cellStyle name="40% - Accent5 7 8 4 2" xfId="12248"/>
    <cellStyle name="40% - Accent5 7 8 5" xfId="10501"/>
    <cellStyle name="40% - Accent5 7 9" xfId="3402"/>
    <cellStyle name="40% - Accent5 7 9 2" xfId="5130"/>
    <cellStyle name="40% - Accent5 7 9 2 2" xfId="12442"/>
    <cellStyle name="40% - Accent5 7 9 3" xfId="5176"/>
    <cellStyle name="40% - Accent5 7 9 3 2" xfId="12488"/>
    <cellStyle name="40% - Accent5 7 9 4" xfId="4937"/>
    <cellStyle name="40% - Accent5 7 9 4 2" xfId="12249"/>
    <cellStyle name="40% - Accent5 7 9 5" xfId="10787"/>
    <cellStyle name="40% - Accent5 8" xfId="519"/>
    <cellStyle name="40% - Accent5 8 10" xfId="4942"/>
    <cellStyle name="40% - Accent5 8 10 2" xfId="12254"/>
    <cellStyle name="40% - Accent5 8 11" xfId="9271"/>
    <cellStyle name="40% - Accent5 8 2" xfId="895"/>
    <cellStyle name="40% - Accent5 8 2 2" xfId="5132"/>
    <cellStyle name="40% - Accent5 8 2 2 2" xfId="12444"/>
    <cellStyle name="40% - Accent5 8 2 3" xfId="5174"/>
    <cellStyle name="40% - Accent5 8 2 3 2" xfId="12486"/>
    <cellStyle name="40% - Accent5 8 2 4" xfId="4943"/>
    <cellStyle name="40% - Accent5 8 2 4 2" xfId="12255"/>
    <cellStyle name="40% - Accent5 8 2 5" xfId="9531"/>
    <cellStyle name="40% - Accent5 8 3" xfId="1337"/>
    <cellStyle name="40% - Accent5 8 3 2" xfId="5133"/>
    <cellStyle name="40% - Accent5 8 3 2 2" xfId="12445"/>
    <cellStyle name="40% - Accent5 8 3 3" xfId="5173"/>
    <cellStyle name="40% - Accent5 8 3 3 2" xfId="12485"/>
    <cellStyle name="40% - Accent5 8 3 4" xfId="4944"/>
    <cellStyle name="40% - Accent5 8 3 4 2" xfId="12256"/>
    <cellStyle name="40% - Accent5 8 3 5" xfId="9727"/>
    <cellStyle name="40% - Accent5 8 4" xfId="2549"/>
    <cellStyle name="40% - Accent5 8 4 2" xfId="5134"/>
    <cellStyle name="40% - Accent5 8 4 2 2" xfId="12446"/>
    <cellStyle name="40% - Accent5 8 4 3" xfId="5172"/>
    <cellStyle name="40% - Accent5 8 4 3 2" xfId="12484"/>
    <cellStyle name="40% - Accent5 8 4 4" xfId="5286"/>
    <cellStyle name="40% - Accent5 8 4 4 2" xfId="12598"/>
    <cellStyle name="40% - Accent5 8 4 5" xfId="10244"/>
    <cellStyle name="40% - Accent5 8 5" xfId="2383"/>
    <cellStyle name="40% - Accent5 8 5 2" xfId="5135"/>
    <cellStyle name="40% - Accent5 8 5 2 2" xfId="12447"/>
    <cellStyle name="40% - Accent5 8 5 3" xfId="5171"/>
    <cellStyle name="40% - Accent5 8 5 3 2" xfId="12483"/>
    <cellStyle name="40% - Accent5 8 5 4" xfId="5287"/>
    <cellStyle name="40% - Accent5 8 5 4 2" xfId="12599"/>
    <cellStyle name="40% - Accent5 8 5 5" xfId="10100"/>
    <cellStyle name="40% - Accent5 8 6" xfId="2795"/>
    <cellStyle name="40% - Accent5 8 6 2" xfId="5136"/>
    <cellStyle name="40% - Accent5 8 6 2 2" xfId="12448"/>
    <cellStyle name="40% - Accent5 8 6 3" xfId="5170"/>
    <cellStyle name="40% - Accent5 8 6 3 2" xfId="12482"/>
    <cellStyle name="40% - Accent5 8 6 4" xfId="5288"/>
    <cellStyle name="40% - Accent5 8 6 4 2" xfId="12600"/>
    <cellStyle name="40% - Accent5 8 6 5" xfId="10475"/>
    <cellStyle name="40% - Accent5 8 7" xfId="3422"/>
    <cellStyle name="40% - Accent5 8 7 2" xfId="5137"/>
    <cellStyle name="40% - Accent5 8 7 2 2" xfId="12449"/>
    <cellStyle name="40% - Accent5 8 7 3" xfId="5169"/>
    <cellStyle name="40% - Accent5 8 7 3 2" xfId="12481"/>
    <cellStyle name="40% - Accent5 8 7 4" xfId="5289"/>
    <cellStyle name="40% - Accent5 8 7 4 2" xfId="12601"/>
    <cellStyle name="40% - Accent5 8 7 5" xfId="10804"/>
    <cellStyle name="40% - Accent5 8 8" xfId="5131"/>
    <cellStyle name="40% - Accent5 8 8 2" xfId="12443"/>
    <cellStyle name="40% - Accent5 8 9" xfId="5175"/>
    <cellStyle name="40% - Accent5 8 9 2" xfId="12487"/>
    <cellStyle name="40% - Accent5 9" xfId="529"/>
    <cellStyle name="40% - Accent5 9 10" xfId="5290"/>
    <cellStyle name="40% - Accent5 9 10 2" xfId="12602"/>
    <cellStyle name="40% - Accent5 9 11" xfId="9279"/>
    <cellStyle name="40% - Accent5 9 2" xfId="905"/>
    <cellStyle name="40% - Accent5 9 2 2" xfId="5139"/>
    <cellStyle name="40% - Accent5 9 2 2 2" xfId="12451"/>
    <cellStyle name="40% - Accent5 9 2 3" xfId="5108"/>
    <cellStyle name="40% - Accent5 9 2 3 2" xfId="12420"/>
    <cellStyle name="40% - Accent5 9 2 4" xfId="5312"/>
    <cellStyle name="40% - Accent5 9 2 4 2" xfId="12624"/>
    <cellStyle name="40% - Accent5 9 2 5" xfId="9540"/>
    <cellStyle name="40% - Accent5 9 3" xfId="1346"/>
    <cellStyle name="40% - Accent5 9 3 2" xfId="5140"/>
    <cellStyle name="40% - Accent5 9 3 2 2" xfId="12452"/>
    <cellStyle name="40% - Accent5 9 3 3" xfId="5107"/>
    <cellStyle name="40% - Accent5 9 3 3 2" xfId="12419"/>
    <cellStyle name="40% - Accent5 9 3 4" xfId="5313"/>
    <cellStyle name="40% - Accent5 9 3 4 2" xfId="12625"/>
    <cellStyle name="40% - Accent5 9 3 5" xfId="9735"/>
    <cellStyle name="40% - Accent5 9 4" xfId="2559"/>
    <cellStyle name="40% - Accent5 9 4 2" xfId="5141"/>
    <cellStyle name="40% - Accent5 9 4 2 2" xfId="12453"/>
    <cellStyle name="40% - Accent5 9 4 3" xfId="5106"/>
    <cellStyle name="40% - Accent5 9 4 3 2" xfId="12418"/>
    <cellStyle name="40% - Accent5 9 4 4" xfId="5314"/>
    <cellStyle name="40% - Accent5 9 4 4 2" xfId="12626"/>
    <cellStyle name="40% - Accent5 9 4 5" xfId="10254"/>
    <cellStyle name="40% - Accent5 9 5" xfId="2282"/>
    <cellStyle name="40% - Accent5 9 5 2" xfId="5142"/>
    <cellStyle name="40% - Accent5 9 5 2 2" xfId="12454"/>
    <cellStyle name="40% - Accent5 9 5 3" xfId="5105"/>
    <cellStyle name="40% - Accent5 9 5 3 2" xfId="12417"/>
    <cellStyle name="40% - Accent5 9 5 4" xfId="5315"/>
    <cellStyle name="40% - Accent5 9 5 4 2" xfId="12627"/>
    <cellStyle name="40% - Accent5 9 5 5" xfId="10002"/>
    <cellStyle name="40% - Accent5 9 6" xfId="2398"/>
    <cellStyle name="40% - Accent5 9 6 2" xfId="5143"/>
    <cellStyle name="40% - Accent5 9 6 2 2" xfId="12455"/>
    <cellStyle name="40% - Accent5 9 6 3" xfId="5083"/>
    <cellStyle name="40% - Accent5 9 6 3 2" xfId="12395"/>
    <cellStyle name="40% - Accent5 9 6 4" xfId="5320"/>
    <cellStyle name="40% - Accent5 9 6 4 2" xfId="12632"/>
    <cellStyle name="40% - Accent5 9 6 5" xfId="10113"/>
    <cellStyle name="40% - Accent5 9 7" xfId="3431"/>
    <cellStyle name="40% - Accent5 9 7 2" xfId="5144"/>
    <cellStyle name="40% - Accent5 9 7 2 2" xfId="12456"/>
    <cellStyle name="40% - Accent5 9 7 3" xfId="5082"/>
    <cellStyle name="40% - Accent5 9 7 3 2" xfId="12394"/>
    <cellStyle name="40% - Accent5 9 7 4" xfId="5321"/>
    <cellStyle name="40% - Accent5 9 7 4 2" xfId="12633"/>
    <cellStyle name="40% - Accent5 9 7 5" xfId="10812"/>
    <cellStyle name="40% - Accent5 9 8" xfId="5138"/>
    <cellStyle name="40% - Accent5 9 8 2" xfId="12450"/>
    <cellStyle name="40% - Accent5 9 9" xfId="5109"/>
    <cellStyle name="40% - Accent5 9 9 2" xfId="12421"/>
    <cellStyle name="40% - Accent6" xfId="31" builtinId="51" customBuiltin="1"/>
    <cellStyle name="40% - Accent6 10" xfId="668"/>
    <cellStyle name="40% - Accent6 10 10" xfId="5323"/>
    <cellStyle name="40% - Accent6 10 10 2" xfId="12635"/>
    <cellStyle name="40% - Accent6 10 11" xfId="9408"/>
    <cellStyle name="40% - Accent6 10 2" xfId="1038"/>
    <cellStyle name="40% - Accent6 10 2 2" xfId="5147"/>
    <cellStyle name="40% - Accent6 10 2 2 2" xfId="12459"/>
    <cellStyle name="40% - Accent6 10 2 3" xfId="5075"/>
    <cellStyle name="40% - Accent6 10 2 3 2" xfId="12387"/>
    <cellStyle name="40% - Accent6 10 2 4" xfId="5345"/>
    <cellStyle name="40% - Accent6 10 2 4 2" xfId="12657"/>
    <cellStyle name="40% - Accent6 10 2 5" xfId="9667"/>
    <cellStyle name="40% - Accent6 10 3" xfId="1486"/>
    <cellStyle name="40% - Accent6 10 3 2" xfId="5148"/>
    <cellStyle name="40% - Accent6 10 3 2 2" xfId="12460"/>
    <cellStyle name="40% - Accent6 10 3 3" xfId="5074"/>
    <cellStyle name="40% - Accent6 10 3 3 2" xfId="12386"/>
    <cellStyle name="40% - Accent6 10 3 4" xfId="5346"/>
    <cellStyle name="40% - Accent6 10 3 4 2" xfId="12658"/>
    <cellStyle name="40% - Accent6 10 3 5" xfId="9868"/>
    <cellStyle name="40% - Accent6 10 4" xfId="2702"/>
    <cellStyle name="40% - Accent6 10 4 2" xfId="5149"/>
    <cellStyle name="40% - Accent6 10 4 2 2" xfId="12461"/>
    <cellStyle name="40% - Accent6 10 4 3" xfId="5073"/>
    <cellStyle name="40% - Accent6 10 4 3 2" xfId="12385"/>
    <cellStyle name="40% - Accent6 10 4 4" xfId="5347"/>
    <cellStyle name="40% - Accent6 10 4 4 2" xfId="12659"/>
    <cellStyle name="40% - Accent6 10 4 5" xfId="10395"/>
    <cellStyle name="40% - Accent6 10 5" xfId="2925"/>
    <cellStyle name="40% - Accent6 10 5 2" xfId="5150"/>
    <cellStyle name="40% - Accent6 10 5 2 2" xfId="12462"/>
    <cellStyle name="40% - Accent6 10 5 3" xfId="5072"/>
    <cellStyle name="40% - Accent6 10 5 3 2" xfId="12384"/>
    <cellStyle name="40% - Accent6 10 5 4" xfId="5356"/>
    <cellStyle name="40% - Accent6 10 5 4 2" xfId="12668"/>
    <cellStyle name="40% - Accent6 10 5 5" xfId="10593"/>
    <cellStyle name="40% - Accent6 10 6" xfId="3039"/>
    <cellStyle name="40% - Accent6 10 6 2" xfId="5151"/>
    <cellStyle name="40% - Accent6 10 6 2 2" xfId="12463"/>
    <cellStyle name="40% - Accent6 10 6 3" xfId="5050"/>
    <cellStyle name="40% - Accent6 10 6 3 2" xfId="12362"/>
    <cellStyle name="40% - Accent6 10 6 4" xfId="5357"/>
    <cellStyle name="40% - Accent6 10 6 4 2" xfId="12669"/>
    <cellStyle name="40% - Accent6 10 6 5" xfId="10685"/>
    <cellStyle name="40% - Accent6 10 7" xfId="3569"/>
    <cellStyle name="40% - Accent6 10 7 2" xfId="5152"/>
    <cellStyle name="40% - Accent6 10 7 2 2" xfId="12464"/>
    <cellStyle name="40% - Accent6 10 7 3" xfId="5049"/>
    <cellStyle name="40% - Accent6 10 7 3 2" xfId="12361"/>
    <cellStyle name="40% - Accent6 10 7 4" xfId="5358"/>
    <cellStyle name="40% - Accent6 10 7 4 2" xfId="12670"/>
    <cellStyle name="40% - Accent6 10 7 5" xfId="10945"/>
    <cellStyle name="40% - Accent6 10 8" xfId="5146"/>
    <cellStyle name="40% - Accent6 10 8 2" xfId="12458"/>
    <cellStyle name="40% - Accent6 10 9" xfId="5080"/>
    <cellStyle name="40% - Accent6 10 9 2" xfId="12392"/>
    <cellStyle name="40% - Accent6 11" xfId="678"/>
    <cellStyle name="40% - Accent6 11 10" xfId="5359"/>
    <cellStyle name="40% - Accent6 11 10 2" xfId="12671"/>
    <cellStyle name="40% - Accent6 11 11" xfId="9418"/>
    <cellStyle name="40% - Accent6 11 2" xfId="1048"/>
    <cellStyle name="40% - Accent6 11 2 2" xfId="5154"/>
    <cellStyle name="40% - Accent6 11 2 2 2" xfId="12466"/>
    <cellStyle name="40% - Accent6 11 2 3" xfId="5039"/>
    <cellStyle name="40% - Accent6 11 2 3 2" xfId="12351"/>
    <cellStyle name="40% - Accent6 11 2 4" xfId="5360"/>
    <cellStyle name="40% - Accent6 11 2 4 2" xfId="12672"/>
    <cellStyle name="40% - Accent6 11 2 5" xfId="9677"/>
    <cellStyle name="40% - Accent6 11 3" xfId="1496"/>
    <cellStyle name="40% - Accent6 11 3 2" xfId="5155"/>
    <cellStyle name="40% - Accent6 11 3 2 2" xfId="12467"/>
    <cellStyle name="40% - Accent6 11 3 3" xfId="5038"/>
    <cellStyle name="40% - Accent6 11 3 3 2" xfId="12350"/>
    <cellStyle name="40% - Accent6 11 3 4" xfId="5361"/>
    <cellStyle name="40% - Accent6 11 3 4 2" xfId="12673"/>
    <cellStyle name="40% - Accent6 11 3 5" xfId="9878"/>
    <cellStyle name="40% - Accent6 11 4" xfId="2712"/>
    <cellStyle name="40% - Accent6 11 4 2" xfId="5156"/>
    <cellStyle name="40% - Accent6 11 4 2 2" xfId="12468"/>
    <cellStyle name="40% - Accent6 11 4 3" xfId="5037"/>
    <cellStyle name="40% - Accent6 11 4 3 2" xfId="12349"/>
    <cellStyle name="40% - Accent6 11 4 4" xfId="5362"/>
    <cellStyle name="40% - Accent6 11 4 4 2" xfId="12674"/>
    <cellStyle name="40% - Accent6 11 4 5" xfId="10405"/>
    <cellStyle name="40% - Accent6 11 5" xfId="2935"/>
    <cellStyle name="40% - Accent6 11 5 2" xfId="5157"/>
    <cellStyle name="40% - Accent6 11 5 2 2" xfId="12469"/>
    <cellStyle name="40% - Accent6 11 5 3" xfId="5036"/>
    <cellStyle name="40% - Accent6 11 5 3 2" xfId="12348"/>
    <cellStyle name="40% - Accent6 11 5 4" xfId="5363"/>
    <cellStyle name="40% - Accent6 11 5 4 2" xfId="12675"/>
    <cellStyle name="40% - Accent6 11 5 5" xfId="10603"/>
    <cellStyle name="40% - Accent6 11 6" xfId="3049"/>
    <cellStyle name="40% - Accent6 11 6 2" xfId="5158"/>
    <cellStyle name="40% - Accent6 11 6 2 2" xfId="12470"/>
    <cellStyle name="40% - Accent6 11 6 3" xfId="5035"/>
    <cellStyle name="40% - Accent6 11 6 3 2" xfId="12347"/>
    <cellStyle name="40% - Accent6 11 6 4" xfId="5364"/>
    <cellStyle name="40% - Accent6 11 6 4 2" xfId="12676"/>
    <cellStyle name="40% - Accent6 11 6 5" xfId="10695"/>
    <cellStyle name="40% - Accent6 11 7" xfId="3579"/>
    <cellStyle name="40% - Accent6 11 7 2" xfId="5159"/>
    <cellStyle name="40% - Accent6 11 7 2 2" xfId="12471"/>
    <cellStyle name="40% - Accent6 11 7 3" xfId="5034"/>
    <cellStyle name="40% - Accent6 11 7 3 2" xfId="12346"/>
    <cellStyle name="40% - Accent6 11 7 4" xfId="5424"/>
    <cellStyle name="40% - Accent6 11 7 4 2" xfId="12736"/>
    <cellStyle name="40% - Accent6 11 7 5" xfId="10955"/>
    <cellStyle name="40% - Accent6 11 8" xfId="5153"/>
    <cellStyle name="40% - Accent6 11 8 2" xfId="12465"/>
    <cellStyle name="40% - Accent6 11 9" xfId="5048"/>
    <cellStyle name="40% - Accent6 11 9 2" xfId="12360"/>
    <cellStyle name="40% - Accent6 12" xfId="685"/>
    <cellStyle name="40% - Accent6 12 10" xfId="5425"/>
    <cellStyle name="40% - Accent6 12 10 2" xfId="12737"/>
    <cellStyle name="40% - Accent6 12 11" xfId="9425"/>
    <cellStyle name="40% - Accent6 12 2" xfId="1055"/>
    <cellStyle name="40% - Accent6 12 2 2" xfId="5161"/>
    <cellStyle name="40% - Accent6 12 2 2 2" xfId="12473"/>
    <cellStyle name="40% - Accent6 12 2 3" xfId="5032"/>
    <cellStyle name="40% - Accent6 12 2 3 2" xfId="12344"/>
    <cellStyle name="40% - Accent6 12 2 4" xfId="5426"/>
    <cellStyle name="40% - Accent6 12 2 4 2" xfId="12738"/>
    <cellStyle name="40% - Accent6 12 2 5" xfId="9684"/>
    <cellStyle name="40% - Accent6 12 3" xfId="1503"/>
    <cellStyle name="40% - Accent6 12 3 2" xfId="5162"/>
    <cellStyle name="40% - Accent6 12 3 2 2" xfId="12474"/>
    <cellStyle name="40% - Accent6 12 3 3" xfId="5031"/>
    <cellStyle name="40% - Accent6 12 3 3 2" xfId="12343"/>
    <cellStyle name="40% - Accent6 12 3 4" xfId="5427"/>
    <cellStyle name="40% - Accent6 12 3 4 2" xfId="12739"/>
    <cellStyle name="40% - Accent6 12 3 5" xfId="9885"/>
    <cellStyle name="40% - Accent6 12 4" xfId="2719"/>
    <cellStyle name="40% - Accent6 12 4 2" xfId="5163"/>
    <cellStyle name="40% - Accent6 12 4 2 2" xfId="12475"/>
    <cellStyle name="40% - Accent6 12 4 3" xfId="4971"/>
    <cellStyle name="40% - Accent6 12 4 3 2" xfId="12283"/>
    <cellStyle name="40% - Accent6 12 4 4" xfId="5428"/>
    <cellStyle name="40% - Accent6 12 4 4 2" xfId="12740"/>
    <cellStyle name="40% - Accent6 12 4 5" xfId="10412"/>
    <cellStyle name="40% - Accent6 12 5" xfId="2942"/>
    <cellStyle name="40% - Accent6 12 5 2" xfId="5164"/>
    <cellStyle name="40% - Accent6 12 5 2 2" xfId="12476"/>
    <cellStyle name="40% - Accent6 12 5 3" xfId="4970"/>
    <cellStyle name="40% - Accent6 12 5 3 2" xfId="12282"/>
    <cellStyle name="40% - Accent6 12 5 4" xfId="5450"/>
    <cellStyle name="40% - Accent6 12 5 4 2" xfId="12762"/>
    <cellStyle name="40% - Accent6 12 5 5" xfId="10610"/>
    <cellStyle name="40% - Accent6 12 6" xfId="3056"/>
    <cellStyle name="40% - Accent6 12 6 2" xfId="5165"/>
    <cellStyle name="40% - Accent6 12 6 2 2" xfId="12477"/>
    <cellStyle name="40% - Accent6 12 6 3" xfId="4969"/>
    <cellStyle name="40% - Accent6 12 6 3 2" xfId="12281"/>
    <cellStyle name="40% - Accent6 12 6 4" xfId="5451"/>
    <cellStyle name="40% - Accent6 12 6 4 2" xfId="12763"/>
    <cellStyle name="40% - Accent6 12 6 5" xfId="10702"/>
    <cellStyle name="40% - Accent6 12 7" xfId="3586"/>
    <cellStyle name="40% - Accent6 12 7 2" xfId="5166"/>
    <cellStyle name="40% - Accent6 12 7 2 2" xfId="12478"/>
    <cellStyle name="40% - Accent6 12 7 3" xfId="4968"/>
    <cellStyle name="40% - Accent6 12 7 3 2" xfId="12280"/>
    <cellStyle name="40% - Accent6 12 7 4" xfId="5452"/>
    <cellStyle name="40% - Accent6 12 7 4 2" xfId="12764"/>
    <cellStyle name="40% - Accent6 12 7 5" xfId="10962"/>
    <cellStyle name="40% - Accent6 12 8" xfId="5160"/>
    <cellStyle name="40% - Accent6 12 8 2" xfId="12472"/>
    <cellStyle name="40% - Accent6 12 9" xfId="5033"/>
    <cellStyle name="40% - Accent6 12 9 2" xfId="12345"/>
    <cellStyle name="40% - Accent6 13" xfId="711"/>
    <cellStyle name="40% - Accent6 13 2" xfId="5167"/>
    <cellStyle name="40% - Accent6 13 2 2" xfId="12479"/>
    <cellStyle name="40% - Accent6 13 3" xfId="4967"/>
    <cellStyle name="40% - Accent6 13 3 2" xfId="12279"/>
    <cellStyle name="40% - Accent6 13 4" xfId="5453"/>
    <cellStyle name="40% - Accent6 13 4 2" xfId="12765"/>
    <cellStyle name="40% - Accent6 13 5" xfId="9443"/>
    <cellStyle name="40% - Accent6 14" xfId="799"/>
    <cellStyle name="40% - Accent6 14 2" xfId="5168"/>
    <cellStyle name="40% - Accent6 14 2 2" xfId="12480"/>
    <cellStyle name="40% - Accent6 14 3" xfId="4945"/>
    <cellStyle name="40% - Accent6 14 3 2" xfId="12257"/>
    <cellStyle name="40% - Accent6 14 4" xfId="5458"/>
    <cellStyle name="40% - Accent6 14 4 2" xfId="12770"/>
    <cellStyle name="40% - Accent6 14 5" xfId="9473"/>
    <cellStyle name="40% - Accent6 15" xfId="1287"/>
    <cellStyle name="40% - Accent6 16" xfId="1561"/>
    <cellStyle name="40% - Accent6 17" xfId="1542"/>
    <cellStyle name="40% - Accent6 18" xfId="686"/>
    <cellStyle name="40% - Accent6 19" xfId="1595"/>
    <cellStyle name="40% - Accent6 2" xfId="328"/>
    <cellStyle name="40% - Accent6 2 2" xfId="1777"/>
    <cellStyle name="40% - Accent6 2 3" xfId="1778"/>
    <cellStyle name="40% - Accent6 20" xfId="1636"/>
    <cellStyle name="40% - Accent6 21" xfId="1776"/>
    <cellStyle name="40% - Accent6 21 2" xfId="5178"/>
    <cellStyle name="40% - Accent6 21 2 2" xfId="12490"/>
    <cellStyle name="40% - Accent6 21 3" xfId="4910"/>
    <cellStyle name="40% - Accent6 21 3 2" xfId="12222"/>
    <cellStyle name="40% - Accent6 21 4" xfId="5488"/>
    <cellStyle name="40% - Accent6 21 4 2" xfId="12800"/>
    <cellStyle name="40% - Accent6 21 5" xfId="9911"/>
    <cellStyle name="40% - Accent6 22" xfId="1747"/>
    <cellStyle name="40% - Accent6 22 2" xfId="5179"/>
    <cellStyle name="40% - Accent6 22 2 2" xfId="12491"/>
    <cellStyle name="40% - Accent6 22 3" xfId="4901"/>
    <cellStyle name="40% - Accent6 22 3 2" xfId="12213"/>
    <cellStyle name="40% - Accent6 22 4" xfId="5489"/>
    <cellStyle name="40% - Accent6 22 4 2" xfId="12801"/>
    <cellStyle name="40% - Accent6 22 5" xfId="9904"/>
    <cellStyle name="40% - Accent6 23" xfId="2096"/>
    <cellStyle name="40% - Accent6 23 2" xfId="5180"/>
    <cellStyle name="40% - Accent6 23 2 2" xfId="12492"/>
    <cellStyle name="40% - Accent6 23 3" xfId="4900"/>
    <cellStyle name="40% - Accent6 23 3 2" xfId="12212"/>
    <cellStyle name="40% - Accent6 23 4" xfId="5490"/>
    <cellStyle name="40% - Accent6 23 4 2" xfId="12802"/>
    <cellStyle name="40% - Accent6 23 5" xfId="9949"/>
    <cellStyle name="40% - Accent6 24" xfId="1854"/>
    <cellStyle name="40% - Accent6 24 2" xfId="5181"/>
    <cellStyle name="40% - Accent6 24 2 2" xfId="12493"/>
    <cellStyle name="40% - Accent6 24 3" xfId="4899"/>
    <cellStyle name="40% - Accent6 24 3 2" xfId="12211"/>
    <cellStyle name="40% - Accent6 24 4" xfId="5491"/>
    <cellStyle name="40% - Accent6 24 4 2" xfId="12803"/>
    <cellStyle name="40% - Accent6 24 5" xfId="9920"/>
    <cellStyle name="40% - Accent6 25" xfId="2318"/>
    <cellStyle name="40% - Accent6 25 2" xfId="5182"/>
    <cellStyle name="40% - Accent6 25 2 2" xfId="12494"/>
    <cellStyle name="40% - Accent6 25 3" xfId="4898"/>
    <cellStyle name="40% - Accent6 25 3 2" xfId="12210"/>
    <cellStyle name="40% - Accent6 25 4" xfId="5492"/>
    <cellStyle name="40% - Accent6 25 4 2" xfId="12804"/>
    <cellStyle name="40% - Accent6 25 5" xfId="10038"/>
    <cellStyle name="40% - Accent6 26" xfId="2574"/>
    <cellStyle name="40% - Accent6 26 2" xfId="5183"/>
    <cellStyle name="40% - Accent6 26 2 2" xfId="12495"/>
    <cellStyle name="40% - Accent6 26 3" xfId="4897"/>
    <cellStyle name="40% - Accent6 26 3 2" xfId="12209"/>
    <cellStyle name="40% - Accent6 26 4" xfId="5493"/>
    <cellStyle name="40% - Accent6 26 4 2" xfId="12805"/>
    <cellStyle name="40% - Accent6 26 5" xfId="10269"/>
    <cellStyle name="40% - Accent6 27" xfId="2371"/>
    <cellStyle name="40% - Accent6 27 2" xfId="5184"/>
    <cellStyle name="40% - Accent6 27 2 2" xfId="12496"/>
    <cellStyle name="40% - Accent6 27 3" xfId="4896"/>
    <cellStyle name="40% - Accent6 27 3 2" xfId="12208"/>
    <cellStyle name="40% - Accent6 27 4" xfId="5553"/>
    <cellStyle name="40% - Accent6 27 4 2" xfId="12865"/>
    <cellStyle name="40% - Accent6 27 5" xfId="10088"/>
    <cellStyle name="40% - Accent6 28" xfId="3324"/>
    <cellStyle name="40% - Accent6 28 2" xfId="5185"/>
    <cellStyle name="40% - Accent6 28 2 2" xfId="12497"/>
    <cellStyle name="40% - Accent6 28 3" xfId="4895"/>
    <cellStyle name="40% - Accent6 28 3 2" xfId="12207"/>
    <cellStyle name="40% - Accent6 28 4" xfId="5554"/>
    <cellStyle name="40% - Accent6 28 4 2" xfId="12866"/>
    <cellStyle name="40% - Accent6 28 5" xfId="10742"/>
    <cellStyle name="40% - Accent6 29" xfId="5145"/>
    <cellStyle name="40% - Accent6 29 2" xfId="12457"/>
    <cellStyle name="40% - Accent6 3" xfId="329"/>
    <cellStyle name="40% - Accent6 3 2" xfId="1780"/>
    <cellStyle name="40% - Accent6 3 3" xfId="1781"/>
    <cellStyle name="40% - Accent6 30" xfId="5081"/>
    <cellStyle name="40% - Accent6 30 2" xfId="12393"/>
    <cellStyle name="40% - Accent6 31" xfId="5322"/>
    <cellStyle name="40% - Accent6 31 2" xfId="12634"/>
    <cellStyle name="40% - Accent6 32" xfId="9173"/>
    <cellStyle name="40% - Accent6 4" xfId="412"/>
    <cellStyle name="40% - Accent6 4 10" xfId="2430"/>
    <cellStyle name="40% - Accent6 4 10 2" xfId="5190"/>
    <cellStyle name="40% - Accent6 4 10 2 2" xfId="12502"/>
    <cellStyle name="40% - Accent6 4 10 3" xfId="4831"/>
    <cellStyle name="40% - Accent6 4 10 3 2" xfId="12143"/>
    <cellStyle name="40% - Accent6 4 10 4" xfId="5577"/>
    <cellStyle name="40% - Accent6 4 10 4 2" xfId="12889"/>
    <cellStyle name="40% - Accent6 4 10 5" xfId="10138"/>
    <cellStyle name="40% - Accent6 4 11" xfId="2755"/>
    <cellStyle name="40% - Accent6 4 11 2" xfId="5191"/>
    <cellStyle name="40% - Accent6 4 11 2 2" xfId="12503"/>
    <cellStyle name="40% - Accent6 4 11 3" xfId="4830"/>
    <cellStyle name="40% - Accent6 4 11 3 2" xfId="12142"/>
    <cellStyle name="40% - Accent6 4 11 4" xfId="5578"/>
    <cellStyle name="40% - Accent6 4 11 4 2" xfId="12890"/>
    <cellStyle name="40% - Accent6 4 11 5" xfId="10438"/>
    <cellStyle name="40% - Accent6 4 12" xfId="2962"/>
    <cellStyle name="40% - Accent6 4 12 2" xfId="5192"/>
    <cellStyle name="40% - Accent6 4 12 2 2" xfId="12504"/>
    <cellStyle name="40% - Accent6 4 12 3" xfId="4829"/>
    <cellStyle name="40% - Accent6 4 12 3 2" xfId="12141"/>
    <cellStyle name="40% - Accent6 4 12 4" xfId="5579"/>
    <cellStyle name="40% - Accent6 4 12 4 2" xfId="12891"/>
    <cellStyle name="40% - Accent6 4 12 5" xfId="10620"/>
    <cellStyle name="40% - Accent6 4 13" xfId="3363"/>
    <cellStyle name="40% - Accent6 4 13 2" xfId="5193"/>
    <cellStyle name="40% - Accent6 4 13 2 2" xfId="12505"/>
    <cellStyle name="40% - Accent6 4 13 3" xfId="4807"/>
    <cellStyle name="40% - Accent6 4 13 3 2" xfId="12119"/>
    <cellStyle name="40% - Accent6 4 13 4" xfId="5584"/>
    <cellStyle name="40% - Accent6 4 13 4 2" xfId="12896"/>
    <cellStyle name="40% - Accent6 4 13 5" xfId="10757"/>
    <cellStyle name="40% - Accent6 4 14" xfId="5189"/>
    <cellStyle name="40% - Accent6 4 14 2" xfId="12501"/>
    <cellStyle name="40% - Accent6 4 15" xfId="4832"/>
    <cellStyle name="40% - Accent6 4 15 2" xfId="12144"/>
    <cellStyle name="40% - Accent6 4 16" xfId="5576"/>
    <cellStyle name="40% - Accent6 4 16 2" xfId="12888"/>
    <cellStyle name="40% - Accent6 4 17" xfId="9225"/>
    <cellStyle name="40% - Accent6 4 2" xfId="567"/>
    <cellStyle name="40% - Accent6 4 2 10" xfId="2770"/>
    <cellStyle name="40% - Accent6 4 2 10 2" xfId="5195"/>
    <cellStyle name="40% - Accent6 4 2 10 2 2" xfId="12507"/>
    <cellStyle name="40% - Accent6 4 2 10 3" xfId="4805"/>
    <cellStyle name="40% - Accent6 4 2 10 3 2" xfId="12117"/>
    <cellStyle name="40% - Accent6 4 2 10 4" xfId="5586"/>
    <cellStyle name="40% - Accent6 4 2 10 4 2" xfId="12898"/>
    <cellStyle name="40% - Accent6 4 2 10 5" xfId="10452"/>
    <cellStyle name="40% - Accent6 4 2 11" xfId="3465"/>
    <cellStyle name="40% - Accent6 4 2 11 2" xfId="5196"/>
    <cellStyle name="40% - Accent6 4 2 11 2 2" xfId="12508"/>
    <cellStyle name="40% - Accent6 4 2 11 3" xfId="4804"/>
    <cellStyle name="40% - Accent6 4 2 11 3 2" xfId="12116"/>
    <cellStyle name="40% - Accent6 4 2 11 4" xfId="5587"/>
    <cellStyle name="40% - Accent6 4 2 11 4 2" xfId="12899"/>
    <cellStyle name="40% - Accent6 4 2 11 5" xfId="10843"/>
    <cellStyle name="40% - Accent6 4 2 12" xfId="5194"/>
    <cellStyle name="40% - Accent6 4 2 12 2" xfId="12506"/>
    <cellStyle name="40% - Accent6 4 2 13" xfId="4806"/>
    <cellStyle name="40% - Accent6 4 2 13 2" xfId="12118"/>
    <cellStyle name="40% - Accent6 4 2 14" xfId="5585"/>
    <cellStyle name="40% - Accent6 4 2 14 2" xfId="12897"/>
    <cellStyle name="40% - Accent6 4 2 15" xfId="9310"/>
    <cellStyle name="40% - Accent6 4 2 2" xfId="940"/>
    <cellStyle name="40% - Accent6 4 2 2 2" xfId="5197"/>
    <cellStyle name="40% - Accent6 4 2 2 2 2" xfId="12509"/>
    <cellStyle name="40% - Accent6 4 2 2 3" xfId="4799"/>
    <cellStyle name="40% - Accent6 4 2 2 3 2" xfId="12111"/>
    <cellStyle name="40% - Accent6 4 2 2 4" xfId="5609"/>
    <cellStyle name="40% - Accent6 4 2 2 4 2" xfId="12921"/>
    <cellStyle name="40% - Accent6 4 2 2 5" xfId="9572"/>
    <cellStyle name="40% - Accent6 4 2 3" xfId="1383"/>
    <cellStyle name="40% - Accent6 4 2 3 2" xfId="5198"/>
    <cellStyle name="40% - Accent6 4 2 3 2 2" xfId="12510"/>
    <cellStyle name="40% - Accent6 4 2 3 3" xfId="4798"/>
    <cellStyle name="40% - Accent6 4 2 3 3 2" xfId="12110"/>
    <cellStyle name="40% - Accent6 4 2 3 4" xfId="5610"/>
    <cellStyle name="40% - Accent6 4 2 3 4 2" xfId="12922"/>
    <cellStyle name="40% - Accent6 4 2 3 5" xfId="9766"/>
    <cellStyle name="40% - Accent6 4 2 4" xfId="1783"/>
    <cellStyle name="40% - Accent6 4 2 4 2" xfId="5199"/>
    <cellStyle name="40% - Accent6 4 2 4 2 2" xfId="12511"/>
    <cellStyle name="40% - Accent6 4 2 4 3" xfId="4797"/>
    <cellStyle name="40% - Accent6 4 2 4 3 2" xfId="12109"/>
    <cellStyle name="40% - Accent6 4 2 4 4" xfId="5611"/>
    <cellStyle name="40% - Accent6 4 2 4 4 2" xfId="12923"/>
    <cellStyle name="40% - Accent6 4 2 4 5" xfId="9912"/>
    <cellStyle name="40% - Accent6 4 2 5" xfId="1708"/>
    <cellStyle name="40% - Accent6 4 2 5 2" xfId="5200"/>
    <cellStyle name="40% - Accent6 4 2 5 2 2" xfId="12512"/>
    <cellStyle name="40% - Accent6 4 2 5 3" xfId="4796"/>
    <cellStyle name="40% - Accent6 4 2 5 3 2" xfId="12108"/>
    <cellStyle name="40% - Accent6 4 2 5 4" xfId="5620"/>
    <cellStyle name="40% - Accent6 4 2 5 4 2" xfId="12932"/>
    <cellStyle name="40% - Accent6 4 2 5 5" xfId="9895"/>
    <cellStyle name="40% - Accent6 4 2 6" xfId="2093"/>
    <cellStyle name="40% - Accent6 4 2 6 2" xfId="5201"/>
    <cellStyle name="40% - Accent6 4 2 6 2 2" xfId="12513"/>
    <cellStyle name="40% - Accent6 4 2 6 3" xfId="4774"/>
    <cellStyle name="40% - Accent6 4 2 6 3 2" xfId="12086"/>
    <cellStyle name="40% - Accent6 4 2 6 4" xfId="5621"/>
    <cellStyle name="40% - Accent6 4 2 6 4 2" xfId="12933"/>
    <cellStyle name="40% - Accent6 4 2 6 5" xfId="9948"/>
    <cellStyle name="40% - Accent6 4 2 7" xfId="1811"/>
    <cellStyle name="40% - Accent6 4 2 7 2" xfId="5202"/>
    <cellStyle name="40% - Accent6 4 2 7 2 2" xfId="12514"/>
    <cellStyle name="40% - Accent6 4 2 7 3" xfId="4773"/>
    <cellStyle name="40% - Accent6 4 2 7 3 2" xfId="12085"/>
    <cellStyle name="40% - Accent6 4 2 7 4" xfId="5622"/>
    <cellStyle name="40% - Accent6 4 2 7 4 2" xfId="12934"/>
    <cellStyle name="40% - Accent6 4 2 7 5" xfId="9915"/>
    <cellStyle name="40% - Accent6 4 2 8" xfId="2597"/>
    <cellStyle name="40% - Accent6 4 2 8 2" xfId="5203"/>
    <cellStyle name="40% - Accent6 4 2 8 2 2" xfId="12515"/>
    <cellStyle name="40% - Accent6 4 2 8 3" xfId="4772"/>
    <cellStyle name="40% - Accent6 4 2 8 3 2" xfId="12084"/>
    <cellStyle name="40% - Accent6 4 2 8 4" xfId="5623"/>
    <cellStyle name="40% - Accent6 4 2 8 4 2" xfId="12935"/>
    <cellStyle name="40% - Accent6 4 2 8 5" xfId="10291"/>
    <cellStyle name="40% - Accent6 4 2 9" xfId="2360"/>
    <cellStyle name="40% - Accent6 4 2 9 2" xfId="5204"/>
    <cellStyle name="40% - Accent6 4 2 9 2 2" xfId="12516"/>
    <cellStyle name="40% - Accent6 4 2 9 3" xfId="4763"/>
    <cellStyle name="40% - Accent6 4 2 9 3 2" xfId="12075"/>
    <cellStyle name="40% - Accent6 4 2 9 4" xfId="5624"/>
    <cellStyle name="40% - Accent6 4 2 9 4 2" xfId="12936"/>
    <cellStyle name="40% - Accent6 4 2 9 5" xfId="10078"/>
    <cellStyle name="40% - Accent6 4 3" xfId="534"/>
    <cellStyle name="40% - Accent6 4 3 10" xfId="2724"/>
    <cellStyle name="40% - Accent6 4 3 10 2" xfId="5206"/>
    <cellStyle name="40% - Accent6 4 3 10 2 2" xfId="12518"/>
    <cellStyle name="40% - Accent6 4 3 10 3" xfId="4761"/>
    <cellStyle name="40% - Accent6 4 3 10 3 2" xfId="12073"/>
    <cellStyle name="40% - Accent6 4 3 10 4" xfId="5626"/>
    <cellStyle name="40% - Accent6 4 3 10 4 2" xfId="12938"/>
    <cellStyle name="40% - Accent6 4 3 10 5" xfId="10414"/>
    <cellStyle name="40% - Accent6 4 3 11" xfId="3436"/>
    <cellStyle name="40% - Accent6 4 3 11 2" xfId="5207"/>
    <cellStyle name="40% - Accent6 4 3 11 2 2" xfId="12519"/>
    <cellStyle name="40% - Accent6 4 3 11 3" xfId="4760"/>
    <cellStyle name="40% - Accent6 4 3 11 3 2" xfId="12072"/>
    <cellStyle name="40% - Accent6 4 3 11 4" xfId="5627"/>
    <cellStyle name="40% - Accent6 4 3 11 4 2" xfId="12939"/>
    <cellStyle name="40% - Accent6 4 3 11 5" xfId="10817"/>
    <cellStyle name="40% - Accent6 4 3 12" xfId="5205"/>
    <cellStyle name="40% - Accent6 4 3 12 2" xfId="12517"/>
    <cellStyle name="40% - Accent6 4 3 13" xfId="4762"/>
    <cellStyle name="40% - Accent6 4 3 13 2" xfId="12074"/>
    <cellStyle name="40% - Accent6 4 3 14" xfId="5625"/>
    <cellStyle name="40% - Accent6 4 3 14 2" xfId="12937"/>
    <cellStyle name="40% - Accent6 4 3 15" xfId="9284"/>
    <cellStyle name="40% - Accent6 4 3 2" xfId="910"/>
    <cellStyle name="40% - Accent6 4 3 2 2" xfId="5208"/>
    <cellStyle name="40% - Accent6 4 3 2 2 2" xfId="12520"/>
    <cellStyle name="40% - Accent6 4 3 2 3" xfId="4759"/>
    <cellStyle name="40% - Accent6 4 3 2 3 2" xfId="12071"/>
    <cellStyle name="40% - Accent6 4 3 2 4" xfId="5628"/>
    <cellStyle name="40% - Accent6 4 3 2 4 2" xfId="12940"/>
    <cellStyle name="40% - Accent6 4 3 2 5" xfId="9545"/>
    <cellStyle name="40% - Accent6 4 3 3" xfId="1351"/>
    <cellStyle name="40% - Accent6 4 3 3 2" xfId="5209"/>
    <cellStyle name="40% - Accent6 4 3 3 2 2" xfId="12521"/>
    <cellStyle name="40% - Accent6 4 3 3 3" xfId="4758"/>
    <cellStyle name="40% - Accent6 4 3 3 3 2" xfId="12070"/>
    <cellStyle name="40% - Accent6 4 3 3 4" xfId="5688"/>
    <cellStyle name="40% - Accent6 4 3 3 4 2" xfId="13000"/>
    <cellStyle name="40% - Accent6 4 3 3 5" xfId="9740"/>
    <cellStyle name="40% - Accent6 4 3 4" xfId="1784"/>
    <cellStyle name="40% - Accent6 4 3 5" xfId="1705"/>
    <cellStyle name="40% - Accent6 4 3 6" xfId="2092"/>
    <cellStyle name="40% - Accent6 4 3 7" xfId="1810"/>
    <cellStyle name="40% - Accent6 4 3 8" xfId="2564"/>
    <cellStyle name="40% - Accent6 4 3 8 2" xfId="5214"/>
    <cellStyle name="40% - Accent6 4 3 8 2 2" xfId="12526"/>
    <cellStyle name="40% - Accent6 4 3 8 3" xfId="4694"/>
    <cellStyle name="40% - Accent6 4 3 8 3 2" xfId="12006"/>
    <cellStyle name="40% - Accent6 4 3 8 4" xfId="5710"/>
    <cellStyle name="40% - Accent6 4 3 8 4 2" xfId="13022"/>
    <cellStyle name="40% - Accent6 4 3 8 5" xfId="10259"/>
    <cellStyle name="40% - Accent6 4 3 9" xfId="2457"/>
    <cellStyle name="40% - Accent6 4 3 9 2" xfId="5215"/>
    <cellStyle name="40% - Accent6 4 3 9 2 2" xfId="12527"/>
    <cellStyle name="40% - Accent6 4 3 9 3" xfId="4693"/>
    <cellStyle name="40% - Accent6 4 3 9 3 2" xfId="12005"/>
    <cellStyle name="40% - Accent6 4 3 9 4" xfId="5711"/>
    <cellStyle name="40% - Accent6 4 3 9 4 2" xfId="13023"/>
    <cellStyle name="40% - Accent6 4 3 9 5" xfId="10156"/>
    <cellStyle name="40% - Accent6 4 4" xfId="792"/>
    <cellStyle name="40% - Accent6 4 4 2" xfId="5216"/>
    <cellStyle name="40% - Accent6 4 4 2 2" xfId="12528"/>
    <cellStyle name="40% - Accent6 4 4 3" xfId="4692"/>
    <cellStyle name="40% - Accent6 4 4 3 2" xfId="12004"/>
    <cellStyle name="40% - Accent6 4 4 4" xfId="5712"/>
    <cellStyle name="40% - Accent6 4 4 4 2" xfId="13024"/>
    <cellStyle name="40% - Accent6 4 4 5" xfId="9469"/>
    <cellStyle name="40% - Accent6 4 5" xfId="728"/>
    <cellStyle name="40% - Accent6 4 5 2" xfId="5217"/>
    <cellStyle name="40% - Accent6 4 5 2 2" xfId="12529"/>
    <cellStyle name="40% - Accent6 4 5 3" xfId="4691"/>
    <cellStyle name="40% - Accent6 4 5 3 2" xfId="12003"/>
    <cellStyle name="40% - Accent6 4 5 4" xfId="5713"/>
    <cellStyle name="40% - Accent6 4 5 4 2" xfId="13025"/>
    <cellStyle name="40% - Accent6 4 5 5" xfId="9448"/>
    <cellStyle name="40% - Accent6 4 6" xfId="1782"/>
    <cellStyle name="40% - Accent6 4 7" xfId="1716"/>
    <cellStyle name="40% - Accent6 4 8" xfId="2095"/>
    <cellStyle name="40% - Accent6 4 9" xfId="1830"/>
    <cellStyle name="40% - Accent6 5" xfId="450"/>
    <cellStyle name="40% - Accent6 5 10" xfId="2481"/>
    <cellStyle name="40% - Accent6 5 10 2" xfId="5223"/>
    <cellStyle name="40% - Accent6 5 10 2 2" xfId="12535"/>
    <cellStyle name="40% - Accent6 5 10 3" xfId="4660"/>
    <cellStyle name="40% - Accent6 5 10 3 2" xfId="11972"/>
    <cellStyle name="40% - Accent6 5 10 4" xfId="5740"/>
    <cellStyle name="40% - Accent6 5 10 4 2" xfId="13052"/>
    <cellStyle name="40% - Accent6 5 10 5" xfId="10179"/>
    <cellStyle name="40% - Accent6 5 11" xfId="2744"/>
    <cellStyle name="40% - Accent6 5 11 2" xfId="5224"/>
    <cellStyle name="40% - Accent6 5 11 2 2" xfId="12536"/>
    <cellStyle name="40% - Accent6 5 11 3" xfId="4659"/>
    <cellStyle name="40% - Accent6 5 11 3 2" xfId="11971"/>
    <cellStyle name="40% - Accent6 5 11 4" xfId="5741"/>
    <cellStyle name="40% - Accent6 5 11 4 2" xfId="13053"/>
    <cellStyle name="40% - Accent6 5 11 5" xfId="10428"/>
    <cellStyle name="40% - Accent6 5 12" xfId="2957"/>
    <cellStyle name="40% - Accent6 5 12 2" xfId="5225"/>
    <cellStyle name="40% - Accent6 5 12 2 2" xfId="12537"/>
    <cellStyle name="40% - Accent6 5 12 3" xfId="4658"/>
    <cellStyle name="40% - Accent6 5 12 3 2" xfId="11970"/>
    <cellStyle name="40% - Accent6 5 12 4" xfId="5750"/>
    <cellStyle name="40% - Accent6 5 12 4 2" xfId="13062"/>
    <cellStyle name="40% - Accent6 5 12 5" xfId="10616"/>
    <cellStyle name="40% - Accent6 5 13" xfId="3386"/>
    <cellStyle name="40% - Accent6 5 13 2" xfId="5226"/>
    <cellStyle name="40% - Accent6 5 13 2 2" xfId="12538"/>
    <cellStyle name="40% - Accent6 5 13 3" xfId="4636"/>
    <cellStyle name="40% - Accent6 5 13 3 2" xfId="11948"/>
    <cellStyle name="40% - Accent6 5 13 4" xfId="5751"/>
    <cellStyle name="40% - Accent6 5 13 4 2" xfId="13063"/>
    <cellStyle name="40% - Accent6 5 13 5" xfId="10773"/>
    <cellStyle name="40% - Accent6 5 14" xfId="5222"/>
    <cellStyle name="40% - Accent6 5 14 2" xfId="12534"/>
    <cellStyle name="40% - Accent6 5 15" xfId="4661"/>
    <cellStyle name="40% - Accent6 5 15 2" xfId="11973"/>
    <cellStyle name="40% - Accent6 5 16" xfId="5739"/>
    <cellStyle name="40% - Accent6 5 16 2" xfId="13051"/>
    <cellStyle name="40% - Accent6 5 17" xfId="9241"/>
    <cellStyle name="40% - Accent6 5 2" xfId="587"/>
    <cellStyle name="40% - Accent6 5 2 10" xfId="5752"/>
    <cellStyle name="40% - Accent6 5 2 10 2" xfId="13064"/>
    <cellStyle name="40% - Accent6 5 2 11" xfId="9329"/>
    <cellStyle name="40% - Accent6 5 2 2" xfId="960"/>
    <cellStyle name="40% - Accent6 5 2 2 2" xfId="5228"/>
    <cellStyle name="40% - Accent6 5 2 2 2 2" xfId="12540"/>
    <cellStyle name="40% - Accent6 5 2 2 3" xfId="4634"/>
    <cellStyle name="40% - Accent6 5 2 2 3 2" xfId="11946"/>
    <cellStyle name="40% - Accent6 5 2 2 4" xfId="5753"/>
    <cellStyle name="40% - Accent6 5 2 2 4 2" xfId="13065"/>
    <cellStyle name="40% - Accent6 5 2 2 5" xfId="9591"/>
    <cellStyle name="40% - Accent6 5 2 3" xfId="1405"/>
    <cellStyle name="40% - Accent6 5 2 3 2" xfId="5229"/>
    <cellStyle name="40% - Accent6 5 2 3 2 2" xfId="12541"/>
    <cellStyle name="40% - Accent6 5 2 3 3" xfId="4625"/>
    <cellStyle name="40% - Accent6 5 2 3 3 2" xfId="11937"/>
    <cellStyle name="40% - Accent6 5 2 3 4" xfId="5754"/>
    <cellStyle name="40% - Accent6 5 2 3 4 2" xfId="13066"/>
    <cellStyle name="40% - Accent6 5 2 3 5" xfId="9787"/>
    <cellStyle name="40% - Accent6 5 2 4" xfId="2619"/>
    <cellStyle name="40% - Accent6 5 2 4 2" xfId="5230"/>
    <cellStyle name="40% - Accent6 5 2 4 2 2" xfId="12542"/>
    <cellStyle name="40% - Accent6 5 2 4 3" xfId="4624"/>
    <cellStyle name="40% - Accent6 5 2 4 3 2" xfId="11936"/>
    <cellStyle name="40% - Accent6 5 2 4 4" xfId="5755"/>
    <cellStyle name="40% - Accent6 5 2 4 4 2" xfId="13067"/>
    <cellStyle name="40% - Accent6 5 2 4 5" xfId="10312"/>
    <cellStyle name="40% - Accent6 5 2 5" xfId="2307"/>
    <cellStyle name="40% - Accent6 5 2 5 2" xfId="5231"/>
    <cellStyle name="40% - Accent6 5 2 5 2 2" xfId="12543"/>
    <cellStyle name="40% - Accent6 5 2 5 3" xfId="4623"/>
    <cellStyle name="40% - Accent6 5 2 5 3 2" xfId="11935"/>
    <cellStyle name="40% - Accent6 5 2 5 4" xfId="5756"/>
    <cellStyle name="40% - Accent6 5 2 5 4 2" xfId="13068"/>
    <cellStyle name="40% - Accent6 5 2 5 5" xfId="10027"/>
    <cellStyle name="40% - Accent6 5 2 6" xfId="2846"/>
    <cellStyle name="40% - Accent6 5 2 6 2" xfId="5232"/>
    <cellStyle name="40% - Accent6 5 2 6 2 2" xfId="12544"/>
    <cellStyle name="40% - Accent6 5 2 6 3" xfId="4622"/>
    <cellStyle name="40% - Accent6 5 2 6 3 2" xfId="11934"/>
    <cellStyle name="40% - Accent6 5 2 6 4" xfId="5757"/>
    <cellStyle name="40% - Accent6 5 2 6 4 2" xfId="13069"/>
    <cellStyle name="40% - Accent6 5 2 6 5" xfId="10520"/>
    <cellStyle name="40% - Accent6 5 2 7" xfId="3486"/>
    <cellStyle name="40% - Accent6 5 2 7 2" xfId="5233"/>
    <cellStyle name="40% - Accent6 5 2 7 2 2" xfId="12545"/>
    <cellStyle name="40% - Accent6 5 2 7 3" xfId="4621"/>
    <cellStyle name="40% - Accent6 5 2 7 3 2" xfId="11933"/>
    <cellStyle name="40% - Accent6 5 2 7 4" xfId="5758"/>
    <cellStyle name="40% - Accent6 5 2 7 4 2" xfId="13070"/>
    <cellStyle name="40% - Accent6 5 2 7 5" xfId="10864"/>
    <cellStyle name="40% - Accent6 5 2 8" xfId="5227"/>
    <cellStyle name="40% - Accent6 5 2 8 2" xfId="12539"/>
    <cellStyle name="40% - Accent6 5 2 9" xfId="4635"/>
    <cellStyle name="40% - Accent6 5 2 9 2" xfId="11947"/>
    <cellStyle name="40% - Accent6 5 3" xfId="624"/>
    <cellStyle name="40% - Accent6 5 3 10" xfId="5834"/>
    <cellStyle name="40% - Accent6 5 3 10 2" xfId="13132"/>
    <cellStyle name="40% - Accent6 5 3 11" xfId="9364"/>
    <cellStyle name="40% - Accent6 5 3 2" xfId="997"/>
    <cellStyle name="40% - Accent6 5 3 2 2" xfId="5235"/>
    <cellStyle name="40% - Accent6 5 3 2 2 2" xfId="12547"/>
    <cellStyle name="40% - Accent6 5 3 2 3" xfId="4619"/>
    <cellStyle name="40% - Accent6 5 3 2 3 2" xfId="11931"/>
    <cellStyle name="40% - Accent6 5 3 2 4" xfId="5835"/>
    <cellStyle name="40% - Accent6 5 3 2 4 2" xfId="13133"/>
    <cellStyle name="40% - Accent6 5 3 2 5" xfId="9626"/>
    <cellStyle name="40% - Accent6 5 3 3" xfId="1442"/>
    <cellStyle name="40% - Accent6 5 3 3 2" xfId="5236"/>
    <cellStyle name="40% - Accent6 5 3 3 2 2" xfId="12548"/>
    <cellStyle name="40% - Accent6 5 3 3 3" xfId="4618"/>
    <cellStyle name="40% - Accent6 5 3 3 3 2" xfId="11930"/>
    <cellStyle name="40% - Accent6 5 3 3 4" xfId="5836"/>
    <cellStyle name="40% - Accent6 5 3 3 4 2" xfId="13134"/>
    <cellStyle name="40% - Accent6 5 3 3 5" xfId="9824"/>
    <cellStyle name="40% - Accent6 5 3 4" xfId="2658"/>
    <cellStyle name="40% - Accent6 5 3 4 2" xfId="5237"/>
    <cellStyle name="40% - Accent6 5 3 4 2 2" xfId="12549"/>
    <cellStyle name="40% - Accent6 5 3 4 3" xfId="4617"/>
    <cellStyle name="40% - Accent6 5 3 4 3 2" xfId="11929"/>
    <cellStyle name="40% - Accent6 5 3 4 4" xfId="5837"/>
    <cellStyle name="40% - Accent6 5 3 4 4 2" xfId="13135"/>
    <cellStyle name="40% - Accent6 5 3 4 5" xfId="10351"/>
    <cellStyle name="40% - Accent6 5 3 5" xfId="2510"/>
    <cellStyle name="40% - Accent6 5 3 5 2" xfId="5238"/>
    <cellStyle name="40% - Accent6 5 3 5 2 2" xfId="12550"/>
    <cellStyle name="40% - Accent6 5 3 5 3" xfId="4557"/>
    <cellStyle name="40% - Accent6 5 3 5 3 2" xfId="11869"/>
    <cellStyle name="40% - Accent6 5 3 5 4" xfId="5838"/>
    <cellStyle name="40% - Accent6 5 3 5 4 2" xfId="13136"/>
    <cellStyle name="40% - Accent6 5 3 5 5" xfId="10207"/>
    <cellStyle name="40% - Accent6 5 3 6" xfId="2816"/>
    <cellStyle name="40% - Accent6 5 3 6 2" xfId="5239"/>
    <cellStyle name="40% - Accent6 5 3 6 2 2" xfId="12551"/>
    <cellStyle name="40% - Accent6 5 3 6 3" xfId="4556"/>
    <cellStyle name="40% - Accent6 5 3 6 3 2" xfId="11868"/>
    <cellStyle name="40% - Accent6 5 3 6 4" xfId="5861"/>
    <cellStyle name="40% - Accent6 5 3 6 4 2" xfId="13158"/>
    <cellStyle name="40% - Accent6 5 3 6 5" xfId="10495"/>
    <cellStyle name="40% - Accent6 5 3 7" xfId="3525"/>
    <cellStyle name="40% - Accent6 5 3 7 2" xfId="5240"/>
    <cellStyle name="40% - Accent6 5 3 7 2 2" xfId="12552"/>
    <cellStyle name="40% - Accent6 5 3 7 3" xfId="4555"/>
    <cellStyle name="40% - Accent6 5 3 7 3 2" xfId="11867"/>
    <cellStyle name="40% - Accent6 5 3 7 4" xfId="5862"/>
    <cellStyle name="40% - Accent6 5 3 7 4 2" xfId="13159"/>
    <cellStyle name="40% - Accent6 5 3 7 5" xfId="10901"/>
    <cellStyle name="40% - Accent6 5 3 8" xfId="5234"/>
    <cellStyle name="40% - Accent6 5 3 8 2" xfId="12546"/>
    <cellStyle name="40% - Accent6 5 3 9" xfId="4620"/>
    <cellStyle name="40% - Accent6 5 3 9 2" xfId="11932"/>
    <cellStyle name="40% - Accent6 5 4" xfId="839"/>
    <cellStyle name="40% - Accent6 5 4 2" xfId="5241"/>
    <cellStyle name="40% - Accent6 5 4 2 2" xfId="12553"/>
    <cellStyle name="40% - Accent6 5 4 3" xfId="4554"/>
    <cellStyle name="40% - Accent6 5 4 3 2" xfId="11866"/>
    <cellStyle name="40% - Accent6 5 4 4" xfId="5863"/>
    <cellStyle name="40% - Accent6 5 4 4 2" xfId="13160"/>
    <cellStyle name="40% - Accent6 5 4 5" xfId="9492"/>
    <cellStyle name="40% - Accent6 5 5" xfId="1284"/>
    <cellStyle name="40% - Accent6 5 5 2" xfId="5242"/>
    <cellStyle name="40% - Accent6 5 5 2 2" xfId="12554"/>
    <cellStyle name="40% - Accent6 5 5 3" xfId="4553"/>
    <cellStyle name="40% - Accent6 5 5 3 2" xfId="11865"/>
    <cellStyle name="40% - Accent6 5 5 4" xfId="5865"/>
    <cellStyle name="40% - Accent6 5 5 4 2" xfId="13161"/>
    <cellStyle name="40% - Accent6 5 5 5" xfId="9696"/>
    <cellStyle name="40% - Accent6 5 6" xfId="1785"/>
    <cellStyle name="40% - Accent6 5 7" xfId="1697"/>
    <cellStyle name="40% - Accent6 5 8" xfId="2091"/>
    <cellStyle name="40% - Accent6 5 9" xfId="1807"/>
    <cellStyle name="40% - Accent6 6" xfId="430"/>
    <cellStyle name="40% - Accent6 7" xfId="499"/>
    <cellStyle name="40% - Accent6 7 10" xfId="5248"/>
    <cellStyle name="40% - Accent6 7 10 2" xfId="12560"/>
    <cellStyle name="40% - Accent6 7 11" xfId="4523"/>
    <cellStyle name="40% - Accent6 7 11 2" xfId="11835"/>
    <cellStyle name="40% - Accent6 7 12" xfId="5895"/>
    <cellStyle name="40% - Accent6 7 12 2" xfId="13187"/>
    <cellStyle name="40% - Accent6 7 13" xfId="9257"/>
    <cellStyle name="40% - Accent6 7 2" xfId="608"/>
    <cellStyle name="40% - Accent6 7 2 10" xfId="5896"/>
    <cellStyle name="40% - Accent6 7 2 10 2" xfId="13188"/>
    <cellStyle name="40% - Accent6 7 2 11" xfId="9350"/>
    <cellStyle name="40% - Accent6 7 2 2" xfId="981"/>
    <cellStyle name="40% - Accent6 7 2 2 2" xfId="5250"/>
    <cellStyle name="40% - Accent6 7 2 2 2 2" xfId="12562"/>
    <cellStyle name="40% - Accent6 7 2 2 3" xfId="4521"/>
    <cellStyle name="40% - Accent6 7 2 2 3 2" xfId="11833"/>
    <cellStyle name="40% - Accent6 7 2 2 4" xfId="5905"/>
    <cellStyle name="40% - Accent6 7 2 2 4 2" xfId="13197"/>
    <cellStyle name="40% - Accent6 7 2 2 5" xfId="9612"/>
    <cellStyle name="40% - Accent6 7 2 3" xfId="1428"/>
    <cellStyle name="40% - Accent6 7 2 3 2" xfId="5251"/>
    <cellStyle name="40% - Accent6 7 2 3 2 2" xfId="12563"/>
    <cellStyle name="40% - Accent6 7 2 3 3" xfId="4499"/>
    <cellStyle name="40% - Accent6 7 2 3 3 2" xfId="11811"/>
    <cellStyle name="40% - Accent6 7 2 3 4" xfId="5906"/>
    <cellStyle name="40% - Accent6 7 2 3 4 2" xfId="13198"/>
    <cellStyle name="40% - Accent6 7 2 3 5" xfId="9810"/>
    <cellStyle name="40% - Accent6 7 2 4" xfId="2642"/>
    <cellStyle name="40% - Accent6 7 2 4 2" xfId="5252"/>
    <cellStyle name="40% - Accent6 7 2 4 2 2" xfId="12564"/>
    <cellStyle name="40% - Accent6 7 2 4 3" xfId="4498"/>
    <cellStyle name="40% - Accent6 7 2 4 3 2" xfId="11810"/>
    <cellStyle name="40% - Accent6 7 2 4 4" xfId="5907"/>
    <cellStyle name="40% - Accent6 7 2 4 4 2" xfId="13199"/>
    <cellStyle name="40% - Accent6 7 2 4 5" xfId="10335"/>
    <cellStyle name="40% - Accent6 7 2 5" xfId="2335"/>
    <cellStyle name="40% - Accent6 7 2 5 2" xfId="5253"/>
    <cellStyle name="40% - Accent6 7 2 5 2 2" xfId="12565"/>
    <cellStyle name="40% - Accent6 7 2 5 3" xfId="4497"/>
    <cellStyle name="40% - Accent6 7 2 5 3 2" xfId="11809"/>
    <cellStyle name="40% - Accent6 7 2 5 4" xfId="5908"/>
    <cellStyle name="40% - Accent6 7 2 5 4 2" xfId="13200"/>
    <cellStyle name="40% - Accent6 7 2 5 5" xfId="10054"/>
    <cellStyle name="40% - Accent6 7 2 6" xfId="2448"/>
    <cellStyle name="40% - Accent6 7 2 6 2" xfId="5254"/>
    <cellStyle name="40% - Accent6 7 2 6 2 2" xfId="12566"/>
    <cellStyle name="40% - Accent6 7 2 6 3" xfId="4488"/>
    <cellStyle name="40% - Accent6 7 2 6 3 2" xfId="11800"/>
    <cellStyle name="40% - Accent6 7 2 6 4" xfId="5909"/>
    <cellStyle name="40% - Accent6 7 2 6 4 2" xfId="13201"/>
    <cellStyle name="40% - Accent6 7 2 6 5" xfId="10153"/>
    <cellStyle name="40% - Accent6 7 2 7" xfId="3509"/>
    <cellStyle name="40% - Accent6 7 2 7 2" xfId="5255"/>
    <cellStyle name="40% - Accent6 7 2 7 2 2" xfId="12567"/>
    <cellStyle name="40% - Accent6 7 2 7 3" xfId="4487"/>
    <cellStyle name="40% - Accent6 7 2 7 3 2" xfId="11799"/>
    <cellStyle name="40% - Accent6 7 2 7 4" xfId="5910"/>
    <cellStyle name="40% - Accent6 7 2 7 4 2" xfId="13202"/>
    <cellStyle name="40% - Accent6 7 2 7 5" xfId="10887"/>
    <cellStyle name="40% - Accent6 7 2 8" xfId="5249"/>
    <cellStyle name="40% - Accent6 7 2 8 2" xfId="12561"/>
    <cellStyle name="40% - Accent6 7 2 9" xfId="4522"/>
    <cellStyle name="40% - Accent6 7 2 9 2" xfId="11834"/>
    <cellStyle name="40% - Accent6 7 3" xfId="640"/>
    <cellStyle name="40% - Accent6 7 3 10" xfId="5911"/>
    <cellStyle name="40% - Accent6 7 3 10 2" xfId="13203"/>
    <cellStyle name="40% - Accent6 7 3 11" xfId="9380"/>
    <cellStyle name="40% - Accent6 7 3 2" xfId="1013"/>
    <cellStyle name="40% - Accent6 7 3 2 2" xfId="5257"/>
    <cellStyle name="40% - Accent6 7 3 2 2 2" xfId="12569"/>
    <cellStyle name="40% - Accent6 7 3 2 3" xfId="4485"/>
    <cellStyle name="40% - Accent6 7 3 2 3 2" xfId="11797"/>
    <cellStyle name="40% - Accent6 7 3 2 4" xfId="5912"/>
    <cellStyle name="40% - Accent6 7 3 2 4 2" xfId="13204"/>
    <cellStyle name="40% - Accent6 7 3 2 5" xfId="9642"/>
    <cellStyle name="40% - Accent6 7 3 3" xfId="1458"/>
    <cellStyle name="40% - Accent6 7 3 3 2" xfId="5258"/>
    <cellStyle name="40% - Accent6 7 3 3 2 2" xfId="12570"/>
    <cellStyle name="40% - Accent6 7 3 3 3" xfId="4484"/>
    <cellStyle name="40% - Accent6 7 3 3 3 2" xfId="11796"/>
    <cellStyle name="40% - Accent6 7 3 3 4" xfId="5913"/>
    <cellStyle name="40% - Accent6 7 3 3 4 2" xfId="13205"/>
    <cellStyle name="40% - Accent6 7 3 3 5" xfId="9840"/>
    <cellStyle name="40% - Accent6 7 3 4" xfId="2674"/>
    <cellStyle name="40% - Accent6 7 3 4 2" xfId="5259"/>
    <cellStyle name="40% - Accent6 7 3 4 2 2" xfId="12571"/>
    <cellStyle name="40% - Accent6 7 3 4 3" xfId="4483"/>
    <cellStyle name="40% - Accent6 7 3 4 3 2" xfId="11795"/>
    <cellStyle name="40% - Accent6 7 3 4 4" xfId="5973"/>
    <cellStyle name="40% - Accent6 7 3 4 4 2" xfId="13265"/>
    <cellStyle name="40% - Accent6 7 3 4 5" xfId="10367"/>
    <cellStyle name="40% - Accent6 7 3 5" xfId="2897"/>
    <cellStyle name="40% - Accent6 7 3 5 2" xfId="5260"/>
    <cellStyle name="40% - Accent6 7 3 5 2 2" xfId="12572"/>
    <cellStyle name="40% - Accent6 7 3 5 3" xfId="4482"/>
    <cellStyle name="40% - Accent6 7 3 5 3 2" xfId="11794"/>
    <cellStyle name="40% - Accent6 7 3 5 4" xfId="5974"/>
    <cellStyle name="40% - Accent6 7 3 5 4 2" xfId="13266"/>
    <cellStyle name="40% - Accent6 7 3 5 5" xfId="10565"/>
    <cellStyle name="40% - Accent6 7 3 6" xfId="3011"/>
    <cellStyle name="40% - Accent6 7 3 6 2" xfId="5261"/>
    <cellStyle name="40% - Accent6 7 3 6 2 2" xfId="12573"/>
    <cellStyle name="40% - Accent6 7 3 6 3" xfId="4481"/>
    <cellStyle name="40% - Accent6 7 3 6 3 2" xfId="11793"/>
    <cellStyle name="40% - Accent6 7 3 6 4" xfId="5975"/>
    <cellStyle name="40% - Accent6 7 3 6 4 2" xfId="13267"/>
    <cellStyle name="40% - Accent6 7 3 6 5" xfId="10657"/>
    <cellStyle name="40% - Accent6 7 3 7" xfId="3541"/>
    <cellStyle name="40% - Accent6 7 3 7 2" xfId="5262"/>
    <cellStyle name="40% - Accent6 7 3 7 2 2" xfId="12574"/>
    <cellStyle name="40% - Accent6 7 3 7 3" xfId="4480"/>
    <cellStyle name="40% - Accent6 7 3 7 3 2" xfId="11792"/>
    <cellStyle name="40% - Accent6 7 3 7 4" xfId="5976"/>
    <cellStyle name="40% - Accent6 7 3 7 4 2" xfId="13268"/>
    <cellStyle name="40% - Accent6 7 3 7 5" xfId="10917"/>
    <cellStyle name="40% - Accent6 7 3 8" xfId="5256"/>
    <cellStyle name="40% - Accent6 7 3 8 2" xfId="12568"/>
    <cellStyle name="40% - Accent6 7 3 9" xfId="4486"/>
    <cellStyle name="40% - Accent6 7 3 9 2" xfId="11798"/>
    <cellStyle name="40% - Accent6 7 4" xfId="877"/>
    <cellStyle name="40% - Accent6 7 4 2" xfId="5263"/>
    <cellStyle name="40% - Accent6 7 4 2 2" xfId="12575"/>
    <cellStyle name="40% - Accent6 7 4 3" xfId="4420"/>
    <cellStyle name="40% - Accent6 7 4 3 2" xfId="11732"/>
    <cellStyle name="40% - Accent6 7 4 4" xfId="5977"/>
    <cellStyle name="40% - Accent6 7 4 4 2" xfId="13269"/>
    <cellStyle name="40% - Accent6 7 4 5" xfId="9514"/>
    <cellStyle name="40% - Accent6 7 5" xfId="1319"/>
    <cellStyle name="40% - Accent6 7 5 2" xfId="5264"/>
    <cellStyle name="40% - Accent6 7 5 2 2" xfId="12576"/>
    <cellStyle name="40% - Accent6 7 5 3" xfId="4419"/>
    <cellStyle name="40% - Accent6 7 5 3 2" xfId="11731"/>
    <cellStyle name="40% - Accent6 7 5 4" xfId="5999"/>
    <cellStyle name="40% - Accent6 7 5 4 2" xfId="13291"/>
    <cellStyle name="40% - Accent6 7 5 5" xfId="9712"/>
    <cellStyle name="40% - Accent6 7 6" xfId="2528"/>
    <cellStyle name="40% - Accent6 7 6 2" xfId="5265"/>
    <cellStyle name="40% - Accent6 7 6 2 2" xfId="12577"/>
    <cellStyle name="40% - Accent6 7 6 3" xfId="4418"/>
    <cellStyle name="40% - Accent6 7 6 3 2" xfId="11730"/>
    <cellStyle name="40% - Accent6 7 6 4" xfId="6000"/>
    <cellStyle name="40% - Accent6 7 6 4 2" xfId="13292"/>
    <cellStyle name="40% - Accent6 7 6 5" xfId="10223"/>
    <cellStyle name="40% - Accent6 7 7" xfId="2446"/>
    <cellStyle name="40% - Accent6 7 7 2" xfId="5266"/>
    <cellStyle name="40% - Accent6 7 7 2 2" xfId="12578"/>
    <cellStyle name="40% - Accent6 7 7 3" xfId="4417"/>
    <cellStyle name="40% - Accent6 7 7 3 2" xfId="11729"/>
    <cellStyle name="40% - Accent6 7 7 4" xfId="6001"/>
    <cellStyle name="40% - Accent6 7 7 4 2" xfId="13293"/>
    <cellStyle name="40% - Accent6 7 7 5" xfId="10151"/>
    <cellStyle name="40% - Accent6 7 8" xfId="2776"/>
    <cellStyle name="40% - Accent6 7 8 2" xfId="5267"/>
    <cellStyle name="40% - Accent6 7 8 2 2" xfId="12579"/>
    <cellStyle name="40% - Accent6 7 8 3" xfId="4416"/>
    <cellStyle name="40% - Accent6 7 8 3 2" xfId="11728"/>
    <cellStyle name="40% - Accent6 7 8 4" xfId="6002"/>
    <cellStyle name="40% - Accent6 7 8 4 2" xfId="13294"/>
    <cellStyle name="40% - Accent6 7 8 5" xfId="10457"/>
    <cellStyle name="40% - Accent6 7 9" xfId="3404"/>
    <cellStyle name="40% - Accent6 7 9 2" xfId="5268"/>
    <cellStyle name="40% - Accent6 7 9 2 2" xfId="12580"/>
    <cellStyle name="40% - Accent6 7 9 3" xfId="4394"/>
    <cellStyle name="40% - Accent6 7 9 3 2" xfId="11706"/>
    <cellStyle name="40% - Accent6 7 9 4" xfId="6011"/>
    <cellStyle name="40% - Accent6 7 9 4 2" xfId="13303"/>
    <cellStyle name="40% - Accent6 7 9 5" xfId="10789"/>
    <cellStyle name="40% - Accent6 8" xfId="520"/>
    <cellStyle name="40% - Accent6 8 10" xfId="6012"/>
    <cellStyle name="40% - Accent6 8 10 2" xfId="13304"/>
    <cellStyle name="40% - Accent6 8 11" xfId="9272"/>
    <cellStyle name="40% - Accent6 8 2" xfId="896"/>
    <cellStyle name="40% - Accent6 8 2 2" xfId="5270"/>
    <cellStyle name="40% - Accent6 8 2 2 2" xfId="12582"/>
    <cellStyle name="40% - Accent6 8 2 3" xfId="4392"/>
    <cellStyle name="40% - Accent6 8 2 3 2" xfId="11704"/>
    <cellStyle name="40% - Accent6 8 2 4" xfId="6013"/>
    <cellStyle name="40% - Accent6 8 2 4 2" xfId="13305"/>
    <cellStyle name="40% - Accent6 8 2 5" xfId="9532"/>
    <cellStyle name="40% - Accent6 8 3" xfId="1338"/>
    <cellStyle name="40% - Accent6 8 3 2" xfId="5271"/>
    <cellStyle name="40% - Accent6 8 3 2 2" xfId="12583"/>
    <cellStyle name="40% - Accent6 8 3 3" xfId="4391"/>
    <cellStyle name="40% - Accent6 8 3 3 2" xfId="11703"/>
    <cellStyle name="40% - Accent6 8 3 4" xfId="6014"/>
    <cellStyle name="40% - Accent6 8 3 4 2" xfId="13306"/>
    <cellStyle name="40% - Accent6 8 3 5" xfId="9728"/>
    <cellStyle name="40% - Accent6 8 4" xfId="2550"/>
    <cellStyle name="40% - Accent6 8 4 2" xfId="5272"/>
    <cellStyle name="40% - Accent6 8 4 2 2" xfId="12584"/>
    <cellStyle name="40% - Accent6 8 4 3" xfId="4386"/>
    <cellStyle name="40% - Accent6 8 4 3 2" xfId="11698"/>
    <cellStyle name="40% - Accent6 8 4 4" xfId="6036"/>
    <cellStyle name="40% - Accent6 8 4 4 2" xfId="13328"/>
    <cellStyle name="40% - Accent6 8 4 5" xfId="10245"/>
    <cellStyle name="40% - Accent6 8 5" xfId="2382"/>
    <cellStyle name="40% - Accent6 8 5 2" xfId="5273"/>
    <cellStyle name="40% - Accent6 8 5 2 2" xfId="12585"/>
    <cellStyle name="40% - Accent6 8 5 3" xfId="4385"/>
    <cellStyle name="40% - Accent6 8 5 3 2" xfId="11697"/>
    <cellStyle name="40% - Accent6 8 5 4" xfId="6037"/>
    <cellStyle name="40% - Accent6 8 5 4 2" xfId="13329"/>
    <cellStyle name="40% - Accent6 8 5 5" xfId="10099"/>
    <cellStyle name="40% - Accent6 8 6" xfId="2807"/>
    <cellStyle name="40% - Accent6 8 6 2" xfId="5274"/>
    <cellStyle name="40% - Accent6 8 6 2 2" xfId="12586"/>
    <cellStyle name="40% - Accent6 8 6 3" xfId="4384"/>
    <cellStyle name="40% - Accent6 8 6 3 2" xfId="11696"/>
    <cellStyle name="40% - Accent6 8 6 4" xfId="6038"/>
    <cellStyle name="40% - Accent6 8 6 4 2" xfId="13330"/>
    <cellStyle name="40% - Accent6 8 6 5" xfId="10487"/>
    <cellStyle name="40% - Accent6 8 7" xfId="3423"/>
    <cellStyle name="40% - Accent6 8 7 2" xfId="5275"/>
    <cellStyle name="40% - Accent6 8 7 2 2" xfId="12587"/>
    <cellStyle name="40% - Accent6 8 7 3" xfId="4383"/>
    <cellStyle name="40% - Accent6 8 7 3 2" xfId="11695"/>
    <cellStyle name="40% - Accent6 8 7 4" xfId="6047"/>
    <cellStyle name="40% - Accent6 8 7 4 2" xfId="13339"/>
    <cellStyle name="40% - Accent6 8 7 5" xfId="10805"/>
    <cellStyle name="40% - Accent6 8 8" xfId="5269"/>
    <cellStyle name="40% - Accent6 8 8 2" xfId="12581"/>
    <cellStyle name="40% - Accent6 8 9" xfId="4393"/>
    <cellStyle name="40% - Accent6 8 9 2" xfId="11705"/>
    <cellStyle name="40% - Accent6 9" xfId="590"/>
    <cellStyle name="40% - Accent6 9 10" xfId="6048"/>
    <cellStyle name="40% - Accent6 9 10 2" xfId="13340"/>
    <cellStyle name="40% - Accent6 9 11" xfId="9332"/>
    <cellStyle name="40% - Accent6 9 2" xfId="962"/>
    <cellStyle name="40% - Accent6 9 2 2" xfId="5277"/>
    <cellStyle name="40% - Accent6 9 2 2 2" xfId="12589"/>
    <cellStyle name="40% - Accent6 9 2 3" xfId="4360"/>
    <cellStyle name="40% - Accent6 9 2 3 2" xfId="11672"/>
    <cellStyle name="40% - Accent6 9 2 4" xfId="6049"/>
    <cellStyle name="40% - Accent6 9 2 4 2" xfId="13341"/>
    <cellStyle name="40% - Accent6 9 2 5" xfId="9593"/>
    <cellStyle name="40% - Accent6 9 3" xfId="1408"/>
    <cellStyle name="40% - Accent6 9 3 2" xfId="5278"/>
    <cellStyle name="40% - Accent6 9 3 2 2" xfId="12590"/>
    <cellStyle name="40% - Accent6 9 3 3" xfId="4359"/>
    <cellStyle name="40% - Accent6 9 3 3 2" xfId="11671"/>
    <cellStyle name="40% - Accent6 9 3 4" xfId="6050"/>
    <cellStyle name="40% - Accent6 9 3 4 2" xfId="13342"/>
    <cellStyle name="40% - Accent6 9 3 5" xfId="9790"/>
    <cellStyle name="40% - Accent6 9 4" xfId="2622"/>
    <cellStyle name="40% - Accent6 9 4 2" xfId="5279"/>
    <cellStyle name="40% - Accent6 9 4 2 2" xfId="12591"/>
    <cellStyle name="40% - Accent6 9 4 3" xfId="4350"/>
    <cellStyle name="40% - Accent6 9 4 3 2" xfId="11662"/>
    <cellStyle name="40% - Accent6 9 4 4" xfId="6051"/>
    <cellStyle name="40% - Accent6 9 4 4 2" xfId="13343"/>
    <cellStyle name="40% - Accent6 9 4 5" xfId="10315"/>
    <cellStyle name="40% - Accent6 9 5" xfId="2347"/>
    <cellStyle name="40% - Accent6 9 5 2" xfId="5280"/>
    <cellStyle name="40% - Accent6 9 5 2 2" xfId="12592"/>
    <cellStyle name="40% - Accent6 9 5 3" xfId="4349"/>
    <cellStyle name="40% - Accent6 9 5 3 2" xfId="11661"/>
    <cellStyle name="40% - Accent6 9 5 4" xfId="6052"/>
    <cellStyle name="40% - Accent6 9 5 4 2" xfId="13344"/>
    <cellStyle name="40% - Accent6 9 5 5" xfId="10066"/>
    <cellStyle name="40% - Accent6 9 6" xfId="2750"/>
    <cellStyle name="40% - Accent6 9 6 2" xfId="5281"/>
    <cellStyle name="40% - Accent6 9 6 2 2" xfId="12593"/>
    <cellStyle name="40% - Accent6 9 6 3" xfId="4348"/>
    <cellStyle name="40% - Accent6 9 6 3 2" xfId="11660"/>
    <cellStyle name="40% - Accent6 9 6 4" xfId="6053"/>
    <cellStyle name="40% - Accent6 9 6 4 2" xfId="13345"/>
    <cellStyle name="40% - Accent6 9 6 5" xfId="10434"/>
    <cellStyle name="40% - Accent6 9 7" xfId="3489"/>
    <cellStyle name="40% - Accent6 9 7 2" xfId="5282"/>
    <cellStyle name="40% - Accent6 9 7 2 2" xfId="12594"/>
    <cellStyle name="40% - Accent6 9 7 3" xfId="4347"/>
    <cellStyle name="40% - Accent6 9 7 3 2" xfId="11659"/>
    <cellStyle name="40% - Accent6 9 7 4" xfId="6054"/>
    <cellStyle name="40% - Accent6 9 7 4 2" xfId="13346"/>
    <cellStyle name="40% - Accent6 9 7 5" xfId="10867"/>
    <cellStyle name="40% - Accent6 9 8" xfId="5276"/>
    <cellStyle name="40% - Accent6 9 8 2" xfId="12588"/>
    <cellStyle name="40% - Accent6 9 9" xfId="4361"/>
    <cellStyle name="40% - Accent6 9 9 2" xfId="11673"/>
    <cellStyle name="60% - Accent1" xfId="12" builtinId="32" customBuiltin="1"/>
    <cellStyle name="60% - Accent1 10" xfId="1637"/>
    <cellStyle name="60% - Accent1 2" xfId="330"/>
    <cellStyle name="60% - Accent1 2 2" xfId="1786"/>
    <cellStyle name="60% - Accent1 2 3" xfId="1787"/>
    <cellStyle name="60% - Accent1 3" xfId="331"/>
    <cellStyle name="60% - Accent1 3 2" xfId="1788"/>
    <cellStyle name="60% - Accent1 3 3" xfId="1789"/>
    <cellStyle name="60% - Accent1 4" xfId="470"/>
    <cellStyle name="60% - Accent1 4 2" xfId="1790"/>
    <cellStyle name="60% - Accent1 5" xfId="702"/>
    <cellStyle name="60% - Accent1 5 2" xfId="1791"/>
    <cellStyle name="60% - Accent1 5 3" xfId="2054"/>
    <cellStyle name="60% - Accent1 5 4" xfId="2088"/>
    <cellStyle name="60% - Accent1 5 5" xfId="1735"/>
    <cellStyle name="60% - Accent1 6" xfId="1550"/>
    <cellStyle name="60% - Accent1 7" xfId="1532"/>
    <cellStyle name="60% - Accent1 8" xfId="751"/>
    <cellStyle name="60% - Accent1 9" xfId="1596"/>
    <cellStyle name="60% - Accent2" xfId="16" builtinId="36" customBuiltin="1"/>
    <cellStyle name="60% - Accent2 10" xfId="1638"/>
    <cellStyle name="60% - Accent2 2" xfId="332"/>
    <cellStyle name="60% - Accent2 2 2" xfId="1794"/>
    <cellStyle name="60% - Accent2 2 3" xfId="1795"/>
    <cellStyle name="60% - Accent2 3" xfId="333"/>
    <cellStyle name="60% - Accent2 3 2" xfId="1797"/>
    <cellStyle name="60% - Accent2 3 3" xfId="1798"/>
    <cellStyle name="60% - Accent2 4" xfId="469"/>
    <cellStyle name="60% - Accent2 4 2" xfId="1800"/>
    <cellStyle name="60% - Accent2 5" xfId="744"/>
    <cellStyle name="60% - Accent2 5 2" xfId="1801"/>
    <cellStyle name="60% - Accent2 5 3" xfId="2056"/>
    <cellStyle name="60% - Accent2 5 4" xfId="2085"/>
    <cellStyle name="60% - Accent2 5 5" xfId="2053"/>
    <cellStyle name="60% - Accent2 6" xfId="1531"/>
    <cellStyle name="60% - Accent2 7" xfId="1537"/>
    <cellStyle name="60% - Accent2 8" xfId="1292"/>
    <cellStyle name="60% - Accent2 9" xfId="1597"/>
    <cellStyle name="60% - Accent3" xfId="20" builtinId="40" customBuiltin="1"/>
    <cellStyle name="60% - Accent3 10" xfId="1639"/>
    <cellStyle name="60% - Accent3 2" xfId="334"/>
    <cellStyle name="60% - Accent3 2 2" xfId="1803"/>
    <cellStyle name="60% - Accent3 2 3" xfId="1804"/>
    <cellStyle name="60% - Accent3 3" xfId="335"/>
    <cellStyle name="60% - Accent3 3 2" xfId="1805"/>
    <cellStyle name="60% - Accent3 3 3" xfId="1806"/>
    <cellStyle name="60% - Accent3 4" xfId="434"/>
    <cellStyle name="60% - Accent3 4 2" xfId="1808"/>
    <cellStyle name="60% - Accent3 5" xfId="758"/>
    <cellStyle name="60% - Accent3 5 2" xfId="1809"/>
    <cellStyle name="60% - Accent3 5 3" xfId="2059"/>
    <cellStyle name="60% - Accent3 5 4" xfId="2082"/>
    <cellStyle name="60% - Accent3 5 5" xfId="2057"/>
    <cellStyle name="60% - Accent3 6" xfId="1557"/>
    <cellStyle name="60% - Accent3 7" xfId="1568"/>
    <cellStyle name="60% - Accent3 8" xfId="752"/>
    <cellStyle name="60% - Accent3 9" xfId="1598"/>
    <cellStyle name="60% - Accent4" xfId="24" builtinId="44" customBuiltin="1"/>
    <cellStyle name="60% - Accent4 10" xfId="1640"/>
    <cellStyle name="60% - Accent4 2" xfId="336"/>
    <cellStyle name="60% - Accent4 2 2" xfId="1812"/>
    <cellStyle name="60% - Accent4 2 3" xfId="1813"/>
    <cellStyle name="60% - Accent4 3" xfId="337"/>
    <cellStyle name="60% - Accent4 3 2" xfId="1815"/>
    <cellStyle name="60% - Accent4 3 3" xfId="1816"/>
    <cellStyle name="60% - Accent4 4" xfId="468"/>
    <cellStyle name="60% - Accent4 4 2" xfId="1818"/>
    <cellStyle name="60% - Accent4 5" xfId="1271"/>
    <cellStyle name="60% - Accent4 5 2" xfId="1819"/>
    <cellStyle name="60% - Accent4 5 3" xfId="2062"/>
    <cellStyle name="60% - Accent4 5 4" xfId="2079"/>
    <cellStyle name="60% - Accent4 5 5" xfId="2060"/>
    <cellStyle name="60% - Accent4 6" xfId="1529"/>
    <cellStyle name="60% - Accent4 7" xfId="1544"/>
    <cellStyle name="60% - Accent4 8" xfId="843"/>
    <cellStyle name="60% - Accent4 9" xfId="1599"/>
    <cellStyle name="60% - Accent5" xfId="28" builtinId="48" customBuiltin="1"/>
    <cellStyle name="60% - Accent5 10" xfId="1641"/>
    <cellStyle name="60% - Accent5 2" xfId="338"/>
    <cellStyle name="60% - Accent5 2 2" xfId="1822"/>
    <cellStyle name="60% - Accent5 2 3" xfId="1823"/>
    <cellStyle name="60% - Accent5 3" xfId="339"/>
    <cellStyle name="60% - Accent5 3 2" xfId="1825"/>
    <cellStyle name="60% - Accent5 3 3" xfId="1826"/>
    <cellStyle name="60% - Accent5 4" xfId="467"/>
    <cellStyle name="60% - Accent5 4 2" xfId="1828"/>
    <cellStyle name="60% - Accent5 5" xfId="1506"/>
    <cellStyle name="60% - Accent5 5 2" xfId="1829"/>
    <cellStyle name="60% - Accent5 5 3" xfId="2065"/>
    <cellStyle name="60% - Accent5 5 4" xfId="2076"/>
    <cellStyle name="60% - Accent5 5 5" xfId="2063"/>
    <cellStyle name="60% - Accent5 6" xfId="1516"/>
    <cellStyle name="60% - Accent5 7" xfId="1572"/>
    <cellStyle name="60% - Accent5 8" xfId="1269"/>
    <cellStyle name="60% - Accent5 9" xfId="1600"/>
    <cellStyle name="60% - Accent6" xfId="32" builtinId="52" customBuiltin="1"/>
    <cellStyle name="60% - Accent6 10" xfId="1642"/>
    <cellStyle name="60% - Accent6 2" xfId="340"/>
    <cellStyle name="60% - Accent6 2 2" xfId="1831"/>
    <cellStyle name="60% - Accent6 2 3" xfId="1832"/>
    <cellStyle name="60% - Accent6 3" xfId="341"/>
    <cellStyle name="60% - Accent6 3 2" xfId="1833"/>
    <cellStyle name="60% - Accent6 3 3" xfId="1834"/>
    <cellStyle name="60% - Accent6 4" xfId="431"/>
    <cellStyle name="60% - Accent6 4 2" xfId="1835"/>
    <cellStyle name="60% - Accent6 5" xfId="1513"/>
    <cellStyle name="60% - Accent6 5 2" xfId="1836"/>
    <cellStyle name="60% - Accent6 5 3" xfId="2068"/>
    <cellStyle name="60% - Accent6 5 4" xfId="2073"/>
    <cellStyle name="60% - Accent6 5 5" xfId="2066"/>
    <cellStyle name="60% - Accent6 6" xfId="1526"/>
    <cellStyle name="60% - Accent6 7" xfId="1519"/>
    <cellStyle name="60% - Accent6 8" xfId="811"/>
    <cellStyle name="60% - Accent6 9" xfId="1601"/>
    <cellStyle name="Accent1" xfId="9" builtinId="29" customBuiltin="1"/>
    <cellStyle name="Accent1 10" xfId="1643"/>
    <cellStyle name="Accent1 2" xfId="342"/>
    <cellStyle name="Accent1 2 2" xfId="1837"/>
    <cellStyle name="Accent1 2 3" xfId="1838"/>
    <cellStyle name="Accent1 3" xfId="343"/>
    <cellStyle name="Accent1 3 2" xfId="1840"/>
    <cellStyle name="Accent1 3 3" xfId="1841"/>
    <cellStyle name="Accent1 4" xfId="466"/>
    <cellStyle name="Accent1 4 2" xfId="1843"/>
    <cellStyle name="Accent1 5" xfId="1357"/>
    <cellStyle name="Accent1 5 2" xfId="1844"/>
    <cellStyle name="Accent1 5 3" xfId="2070"/>
    <cellStyle name="Accent1 5 4" xfId="2069"/>
    <cellStyle name="Accent1 5 5" xfId="2071"/>
    <cellStyle name="Accent1 6" xfId="1564"/>
    <cellStyle name="Accent1 7" xfId="1555"/>
    <cellStyle name="Accent1 8" xfId="810"/>
    <cellStyle name="Accent1 9" xfId="1602"/>
    <cellStyle name="Accent2" xfId="13" builtinId="33" customBuiltin="1"/>
    <cellStyle name="Accent2 10" xfId="1644"/>
    <cellStyle name="Accent2 2" xfId="344"/>
    <cellStyle name="Accent2 2 2" xfId="1847"/>
    <cellStyle name="Accent2 2 3" xfId="1848"/>
    <cellStyle name="Accent2 3" xfId="345"/>
    <cellStyle name="Accent2 3 2" xfId="1850"/>
    <cellStyle name="Accent2 3 3" xfId="1851"/>
    <cellStyle name="Accent2 4" xfId="465"/>
    <cellStyle name="Accent2 4 2" xfId="1852"/>
    <cellStyle name="Accent2 5" xfId="1361"/>
    <cellStyle name="Accent2 5 2" xfId="1853"/>
    <cellStyle name="Accent2 5 3" xfId="2072"/>
    <cellStyle name="Accent2 5 4" xfId="2067"/>
    <cellStyle name="Accent2 5 5" xfId="2074"/>
    <cellStyle name="Accent2 6" xfId="1553"/>
    <cellStyle name="Accent2 7" xfId="1530"/>
    <cellStyle name="Accent2 8" xfId="1297"/>
    <cellStyle name="Accent2 9" xfId="1603"/>
    <cellStyle name="Accent3" xfId="17" builtinId="37" customBuiltin="1"/>
    <cellStyle name="Accent3 10" xfId="1645"/>
    <cellStyle name="Accent3 2" xfId="346"/>
    <cellStyle name="Accent3 2 2" xfId="1856"/>
    <cellStyle name="Accent3 2 3" xfId="1857"/>
    <cellStyle name="Accent3 3" xfId="347"/>
    <cellStyle name="Accent3 3 2" xfId="1859"/>
    <cellStyle name="Accent3 3 3" xfId="1860"/>
    <cellStyle name="Accent3 4" xfId="428"/>
    <cellStyle name="Accent3 4 2" xfId="1862"/>
    <cellStyle name="Accent3 5" xfId="1321"/>
    <cellStyle name="Accent3 5 2" xfId="1863"/>
    <cellStyle name="Accent3 5 3" xfId="2075"/>
    <cellStyle name="Accent3 5 4" xfId="2064"/>
    <cellStyle name="Accent3 5 5" xfId="2077"/>
    <cellStyle name="Accent3 6" xfId="1518"/>
    <cellStyle name="Accent3 7" xfId="1551"/>
    <cellStyle name="Accent3 8" xfId="809"/>
    <cellStyle name="Accent3 9" xfId="1604"/>
    <cellStyle name="Accent4" xfId="21" builtinId="41" customBuiltin="1"/>
    <cellStyle name="Accent4 10" xfId="1646"/>
    <cellStyle name="Accent4 2" xfId="348"/>
    <cellStyle name="Accent4 2 2" xfId="1866"/>
    <cellStyle name="Accent4 2 3" xfId="1867"/>
    <cellStyle name="Accent4 3" xfId="349"/>
    <cellStyle name="Accent4 3 2" xfId="1869"/>
    <cellStyle name="Accent4 3 3" xfId="1870"/>
    <cellStyle name="Accent4 4" xfId="464"/>
    <cellStyle name="Accent4 4 2" xfId="1872"/>
    <cellStyle name="Accent4 5" xfId="1294"/>
    <cellStyle name="Accent4 5 2" xfId="1873"/>
    <cellStyle name="Accent4 5 3" xfId="2078"/>
    <cellStyle name="Accent4 5 4" xfId="2061"/>
    <cellStyle name="Accent4 5 5" xfId="2080"/>
    <cellStyle name="Accent4 6" xfId="1563"/>
    <cellStyle name="Accent4 7" xfId="1566"/>
    <cellStyle name="Accent4 8" xfId="808"/>
    <cellStyle name="Accent4 9" xfId="1605"/>
    <cellStyle name="Accent5" xfId="25" builtinId="45" customBuiltin="1"/>
    <cellStyle name="Accent5 10" xfId="1647"/>
    <cellStyle name="Accent5 2" xfId="350"/>
    <cellStyle name="Accent5 2 2" xfId="1876"/>
    <cellStyle name="Accent5 2 3" xfId="1877"/>
    <cellStyle name="Accent5 3" xfId="351"/>
    <cellStyle name="Accent5 3 2" xfId="1878"/>
    <cellStyle name="Accent5 3 3" xfId="1879"/>
    <cellStyle name="Accent5 4" xfId="463"/>
    <cellStyle name="Accent5 4 2" xfId="1880"/>
    <cellStyle name="Accent5 5" xfId="1520"/>
    <cellStyle name="Accent5 5 2" xfId="1881"/>
    <cellStyle name="Accent5 5 3" xfId="2081"/>
    <cellStyle name="Accent5 5 4" xfId="2058"/>
    <cellStyle name="Accent5 5 5" xfId="2083"/>
    <cellStyle name="Accent5 6" xfId="1552"/>
    <cellStyle name="Accent5 7" xfId="708"/>
    <cellStyle name="Accent5 8" xfId="1298"/>
    <cellStyle name="Accent5 9" xfId="1606"/>
    <cellStyle name="Accent6" xfId="29" builtinId="49" customBuiltin="1"/>
    <cellStyle name="Accent6 10" xfId="1648"/>
    <cellStyle name="Accent6 2" xfId="352"/>
    <cellStyle name="Accent6 2 2" xfId="1882"/>
    <cellStyle name="Accent6 2 3" xfId="1883"/>
    <cellStyle name="Accent6 3" xfId="353"/>
    <cellStyle name="Accent6 3 2" xfId="1884"/>
    <cellStyle name="Accent6 3 3" xfId="1885"/>
    <cellStyle name="Accent6 4" xfId="427"/>
    <cellStyle name="Accent6 4 2" xfId="1886"/>
    <cellStyle name="Accent6 5" xfId="1521"/>
    <cellStyle name="Accent6 5 2" xfId="1887"/>
    <cellStyle name="Accent6 5 3" xfId="2084"/>
    <cellStyle name="Accent6 5 4" xfId="2055"/>
    <cellStyle name="Accent6 5 5" xfId="2087"/>
    <cellStyle name="Accent6 6" xfId="1543"/>
    <cellStyle name="Accent6 7" xfId="724"/>
    <cellStyle name="Accent6 8" xfId="807"/>
    <cellStyle name="Accent6 9" xfId="1607"/>
    <cellStyle name="Bad" xfId="3" builtinId="27" customBuiltin="1"/>
    <cellStyle name="Bad 10" xfId="1649"/>
    <cellStyle name="Bad 2" xfId="354"/>
    <cellStyle name="Bad 2 2" xfId="1890"/>
    <cellStyle name="Bad 2 3" xfId="1891"/>
    <cellStyle name="Bad 3" xfId="355"/>
    <cellStyle name="Bad 3 2" xfId="1893"/>
    <cellStyle name="Bad 3 3" xfId="1894"/>
    <cellStyle name="Bad 4" xfId="462"/>
    <cellStyle name="Bad 4 2" xfId="1896"/>
    <cellStyle name="Bad 5" xfId="853"/>
    <cellStyle name="Bad 5 2" xfId="1897"/>
    <cellStyle name="Bad 5 3" xfId="2086"/>
    <cellStyle name="Bad 5 4" xfId="1685"/>
    <cellStyle name="Bad 5 5" xfId="2090"/>
    <cellStyle name="Bad 6" xfId="715"/>
    <cellStyle name="Bad 7" xfId="858"/>
    <cellStyle name="Bad 8" xfId="806"/>
    <cellStyle name="Bad 9" xfId="1608"/>
    <cellStyle name="Calculation" xfId="7" builtinId="22" customBuiltin="1"/>
    <cellStyle name="Calculation 10" xfId="1650"/>
    <cellStyle name="Calculation 2" xfId="356"/>
    <cellStyle name="Calculation 2 2" xfId="1900"/>
    <cellStyle name="Calculation 2 3" xfId="1901"/>
    <cellStyle name="Calculation 3" xfId="357"/>
    <cellStyle name="Calculation 3 2" xfId="1903"/>
    <cellStyle name="Calculation 3 3" xfId="1904"/>
    <cellStyle name="Calculation 4" xfId="461"/>
    <cellStyle name="Calculation 4 2" xfId="1906"/>
    <cellStyle name="Calculation 5" xfId="1527"/>
    <cellStyle name="Calculation 5 2" xfId="1907"/>
    <cellStyle name="Calculation 5 3" xfId="2089"/>
    <cellStyle name="Calculation 5 4" xfId="1779"/>
    <cellStyle name="Calculation 5 5" xfId="2101"/>
    <cellStyle name="Calculation 6" xfId="1567"/>
    <cellStyle name="Calculation 7" xfId="723"/>
    <cellStyle name="Calculation 8" xfId="1267"/>
    <cellStyle name="Calculation 9" xfId="1609"/>
    <cellStyle name="Check Cell" xfId="8" builtinId="23" customBuiltin="1"/>
    <cellStyle name="Check Cell 10" xfId="1651"/>
    <cellStyle name="Check Cell 2" xfId="358"/>
    <cellStyle name="Check Cell 2 2" xfId="1910"/>
    <cellStyle name="Check Cell 2 3" xfId="1911"/>
    <cellStyle name="Check Cell 3" xfId="359"/>
    <cellStyle name="Check Cell 3 2" xfId="1913"/>
    <cellStyle name="Check Cell 3 3" xfId="1914"/>
    <cellStyle name="Check Cell 4" xfId="426"/>
    <cellStyle name="Check Cell 4 2" xfId="1916"/>
    <cellStyle name="Check Cell 5" xfId="1571"/>
    <cellStyle name="Check Cell 5 2" xfId="1917"/>
    <cellStyle name="Check Cell 5 3" xfId="2094"/>
    <cellStyle name="Check Cell 5 4" xfId="1814"/>
    <cellStyle name="Check Cell 5 5" xfId="2109"/>
    <cellStyle name="Check Cell 6" xfId="1533"/>
    <cellStyle name="Check Cell 7" xfId="722"/>
    <cellStyle name="Check Cell 8" xfId="805"/>
    <cellStyle name="Check Cell 9" xfId="1610"/>
    <cellStyle name="Comma 2 2" xfId="1918"/>
    <cellStyle name="Comma 3 2" xfId="1919"/>
    <cellStyle name="Comma 5 2" xfId="1920"/>
    <cellStyle name="Comma 6" xfId="1921"/>
    <cellStyle name="Currency 2 2" xfId="1922"/>
    <cellStyle name="Currency 3 2" xfId="1923"/>
    <cellStyle name="Currency 5 2" xfId="1924"/>
    <cellStyle name="Currency 6 2" xfId="1925"/>
    <cellStyle name="Currency 7" xfId="1926"/>
    <cellStyle name="Explanatory Text 10" xfId="1653"/>
    <cellStyle name="Explanatory Text 11" xfId="3064"/>
    <cellStyle name="Explanatory Text 12" xfId="3269"/>
    <cellStyle name="Explanatory Text 13" xfId="3311"/>
    <cellStyle name="Explanatory Text 2" xfId="360"/>
    <cellStyle name="Explanatory Text 2 2" xfId="361"/>
    <cellStyle name="Explanatory Text 2 3" xfId="1929"/>
    <cellStyle name="Explanatory Text 2 4" xfId="3065"/>
    <cellStyle name="Explanatory Text 2 5" xfId="3283"/>
    <cellStyle name="Explanatory Text 2 6" xfId="3326"/>
    <cellStyle name="Explanatory Text 3" xfId="362"/>
    <cellStyle name="Explanatory Text 3 2" xfId="1931"/>
    <cellStyle name="Explanatory Text 3 3" xfId="1932"/>
    <cellStyle name="Explanatory Text 4" xfId="425"/>
    <cellStyle name="Explanatory Text 4 2" xfId="1934"/>
    <cellStyle name="Explanatory Text 5" xfId="1569"/>
    <cellStyle name="Explanatory Text 5 2" xfId="1935"/>
    <cellStyle name="Explanatory Text 5 3" xfId="2102"/>
    <cellStyle name="Explanatory Text 5 4" xfId="1899"/>
    <cellStyle name="Explanatory Text 5 5" xfId="2134"/>
    <cellStyle name="Explanatory Text 6" xfId="1343"/>
    <cellStyle name="Explanatory Text 7" xfId="720"/>
    <cellStyle name="Explanatory Text 8" xfId="803"/>
    <cellStyle name="Explanatory Text 9" xfId="1613"/>
    <cellStyle name="Good" xfId="2" builtinId="26" customBuiltin="1"/>
    <cellStyle name="Good 10" xfId="1654"/>
    <cellStyle name="Good 2" xfId="363"/>
    <cellStyle name="Good 2 2" xfId="1936"/>
    <cellStyle name="Good 2 3" xfId="1937"/>
    <cellStyle name="Good 3" xfId="364"/>
    <cellStyle name="Good 3 2" xfId="1938"/>
    <cellStyle name="Good 3 3" xfId="1939"/>
    <cellStyle name="Good 4" xfId="460"/>
    <cellStyle name="Good 4 2" xfId="1940"/>
    <cellStyle name="Good 5" xfId="1549"/>
    <cellStyle name="Good 5 2" xfId="1941"/>
    <cellStyle name="Good 5 3" xfId="2108"/>
    <cellStyle name="Good 5 4" xfId="1942"/>
    <cellStyle name="Good 5 5" xfId="2142"/>
    <cellStyle name="Good 6" xfId="1368"/>
    <cellStyle name="Good 7" xfId="1584"/>
    <cellStyle name="Good 8" xfId="802"/>
    <cellStyle name="Good 9" xfId="1614"/>
    <cellStyle name="Heading 1 10" xfId="1655"/>
    <cellStyle name="Heading 1 11" xfId="3066"/>
    <cellStyle name="Heading 1 12" xfId="3253"/>
    <cellStyle name="Heading 1 13" xfId="3304"/>
    <cellStyle name="Heading 1 2" xfId="365"/>
    <cellStyle name="Heading 1 2 2" xfId="366"/>
    <cellStyle name="Heading 1 2 3" xfId="1943"/>
    <cellStyle name="Heading 1 2 4" xfId="3067"/>
    <cellStyle name="Heading 1 2 5" xfId="3125"/>
    <cellStyle name="Heading 1 2 6" xfId="3327"/>
    <cellStyle name="Heading 1 3" xfId="367"/>
    <cellStyle name="Heading 1 3 2" xfId="1945"/>
    <cellStyle name="Heading 1 3 3" xfId="1946"/>
    <cellStyle name="Heading 1 4" xfId="459"/>
    <cellStyle name="Heading 1 4 2" xfId="1948"/>
    <cellStyle name="Heading 1 5" xfId="1570"/>
    <cellStyle name="Heading 1 5 2" xfId="1949"/>
    <cellStyle name="Heading 1 5 3" xfId="2115"/>
    <cellStyle name="Heading 1 5 4" xfId="1984"/>
    <cellStyle name="Heading 1 5 5" xfId="2173"/>
    <cellStyle name="Heading 1 6" xfId="1559"/>
    <cellStyle name="Heading 1 7" xfId="859"/>
    <cellStyle name="Heading 1 8" xfId="1300"/>
    <cellStyle name="Heading 1 9" xfId="1615"/>
    <cellStyle name="Heading 2 10" xfId="1656"/>
    <cellStyle name="Heading 2 11" xfId="3068"/>
    <cellStyle name="Heading 2 12" xfId="3289"/>
    <cellStyle name="Heading 2 13" xfId="3305"/>
    <cellStyle name="Heading 2 2" xfId="368"/>
    <cellStyle name="Heading 2 2 2" xfId="369"/>
    <cellStyle name="Heading 2 2 3" xfId="1952"/>
    <cellStyle name="Heading 2 2 4" xfId="3069"/>
    <cellStyle name="Heading 2 2 5" xfId="3267"/>
    <cellStyle name="Heading 2 2 6" xfId="3328"/>
    <cellStyle name="Heading 2 3" xfId="370"/>
    <cellStyle name="Heading 2 3 2" xfId="1954"/>
    <cellStyle name="Heading 2 3 3" xfId="1955"/>
    <cellStyle name="Heading 2 4" xfId="429"/>
    <cellStyle name="Heading 2 4 2" xfId="1956"/>
    <cellStyle name="Heading 2 5" xfId="1536"/>
    <cellStyle name="Heading 2 5 2" xfId="1957"/>
    <cellStyle name="Heading 2 5 3" xfId="2121"/>
    <cellStyle name="Heading 2 5 4" xfId="2040"/>
    <cellStyle name="Heading 2 5 5" xfId="2187"/>
    <cellStyle name="Heading 2 6" xfId="1585"/>
    <cellStyle name="Heading 2 7" xfId="1582"/>
    <cellStyle name="Heading 2 8" xfId="898"/>
    <cellStyle name="Heading 2 9" xfId="1616"/>
    <cellStyle name="Heading 3 10" xfId="1657"/>
    <cellStyle name="Heading 3 11" xfId="3070"/>
    <cellStyle name="Heading 3 12" xfId="3219"/>
    <cellStyle name="Heading 3 13" xfId="3306"/>
    <cellStyle name="Heading 3 2" xfId="371"/>
    <cellStyle name="Heading 3 2 2" xfId="372"/>
    <cellStyle name="Heading 3 2 3" xfId="1960"/>
    <cellStyle name="Heading 3 2 4" xfId="3071"/>
    <cellStyle name="Heading 3 2 5" xfId="3153"/>
    <cellStyle name="Heading 3 2 6" xfId="3329"/>
    <cellStyle name="Heading 3 3" xfId="373"/>
    <cellStyle name="Heading 3 3 2" xfId="1962"/>
    <cellStyle name="Heading 3 3 3" xfId="1963"/>
    <cellStyle name="Heading 3 4" xfId="458"/>
    <cellStyle name="Heading 3 4 2" xfId="1965"/>
    <cellStyle name="Heading 3 5" xfId="1547"/>
    <cellStyle name="Heading 3 5 2" xfId="1966"/>
    <cellStyle name="Heading 3 5 3" xfId="2125"/>
    <cellStyle name="Heading 3 5 4" xfId="2193"/>
    <cellStyle name="Heading 3 5 5" xfId="2254"/>
    <cellStyle name="Heading 3 6" xfId="849"/>
    <cellStyle name="Heading 3 7" xfId="719"/>
    <cellStyle name="Heading 3 8" xfId="986"/>
    <cellStyle name="Heading 3 9" xfId="1617"/>
    <cellStyle name="Heading 4 10" xfId="1658"/>
    <cellStyle name="Heading 4 11" xfId="3072"/>
    <cellStyle name="Heading 4 12" xfId="3297"/>
    <cellStyle name="Heading 4 13" xfId="3307"/>
    <cellStyle name="Heading 4 2" xfId="374"/>
    <cellStyle name="Heading 4 2 2" xfId="375"/>
    <cellStyle name="Heading 4 2 3" xfId="1969"/>
    <cellStyle name="Heading 4 2 4" xfId="3073"/>
    <cellStyle name="Heading 4 2 5" xfId="3268"/>
    <cellStyle name="Heading 4 2 6" xfId="3330"/>
    <cellStyle name="Heading 4 3" xfId="376"/>
    <cellStyle name="Heading 4 3 2" xfId="1971"/>
    <cellStyle name="Heading 4 3 3" xfId="1972"/>
    <cellStyle name="Heading 4 4" xfId="457"/>
    <cellStyle name="Heading 4 4 2" xfId="1974"/>
    <cellStyle name="Heading 4 5" xfId="1540"/>
    <cellStyle name="Heading 4 5 2" xfId="1975"/>
    <cellStyle name="Heading 4 5 3" xfId="2129"/>
    <cellStyle name="Heading 4 5 4" xfId="2197"/>
    <cellStyle name="Heading 4 5 5" xfId="2255"/>
    <cellStyle name="Heading 4 6" xfId="1583"/>
    <cellStyle name="Heading 4 7" xfId="1580"/>
    <cellStyle name="Heading 4 8" xfId="1272"/>
    <cellStyle name="Heading 4 9" xfId="1618"/>
    <cellStyle name="Input" xfId="5" builtinId="20" customBuiltin="1"/>
    <cellStyle name="Input 10" xfId="1659"/>
    <cellStyle name="Input 2" xfId="377"/>
    <cellStyle name="Input 2 2" xfId="1978"/>
    <cellStyle name="Input 2 3" xfId="1979"/>
    <cellStyle name="Input 3" xfId="378"/>
    <cellStyle name="Input 3 2" xfId="1980"/>
    <cellStyle name="Input 3 3" xfId="1981"/>
    <cellStyle name="Input 4" xfId="437"/>
    <cellStyle name="Input 4 2" xfId="1982"/>
    <cellStyle name="Input 5" xfId="1512"/>
    <cellStyle name="Input 5 2" xfId="1983"/>
    <cellStyle name="Input 5 3" xfId="2135"/>
    <cellStyle name="Input 5 4" xfId="2202"/>
    <cellStyle name="Input 5 5" xfId="2256"/>
    <cellStyle name="Input 6" xfId="1510"/>
    <cellStyle name="Input 7" xfId="718"/>
    <cellStyle name="Input 8" xfId="916"/>
    <cellStyle name="Input 9" xfId="1619"/>
    <cellStyle name="Linked Cell 10" xfId="1660"/>
    <cellStyle name="Linked Cell 11" xfId="3074"/>
    <cellStyle name="Linked Cell 12" xfId="3270"/>
    <cellStyle name="Linked Cell 13" xfId="3308"/>
    <cellStyle name="Linked Cell 2" xfId="379"/>
    <cellStyle name="Linked Cell 2 2" xfId="380"/>
    <cellStyle name="Linked Cell 2 3" xfId="1985"/>
    <cellStyle name="Linked Cell 2 4" xfId="3075"/>
    <cellStyle name="Linked Cell 2 5" xfId="3280"/>
    <cellStyle name="Linked Cell 2 6" xfId="3331"/>
    <cellStyle name="Linked Cell 3" xfId="381"/>
    <cellStyle name="Linked Cell 3 2" xfId="1986"/>
    <cellStyle name="Linked Cell 3 3" xfId="1987"/>
    <cellStyle name="Linked Cell 4" xfId="456"/>
    <cellStyle name="Linked Cell 4 2" xfId="1988"/>
    <cellStyle name="Linked Cell 5" xfId="712"/>
    <cellStyle name="Linked Cell 5 2" xfId="1989"/>
    <cellStyle name="Linked Cell 5 3" xfId="2141"/>
    <cellStyle name="Linked Cell 5 4" xfId="2208"/>
    <cellStyle name="Linked Cell 5 5" xfId="2257"/>
    <cellStyle name="Linked Cell 6" xfId="1581"/>
    <cellStyle name="Linked Cell 7" xfId="1288"/>
    <cellStyle name="Linked Cell 8" xfId="819"/>
    <cellStyle name="Linked Cell 9" xfId="1620"/>
    <cellStyle name="Neutral" xfId="4" builtinId="28" customBuiltin="1"/>
    <cellStyle name="Neutral 10" xfId="1661"/>
    <cellStyle name="Neutral 2" xfId="382"/>
    <cellStyle name="Neutral 2 2" xfId="1992"/>
    <cellStyle name="Neutral 2 3" xfId="1993"/>
    <cellStyle name="Neutral 3" xfId="383"/>
    <cellStyle name="Neutral 3 2" xfId="1995"/>
    <cellStyle name="Neutral 3 3" xfId="1996"/>
    <cellStyle name="Neutral 4" xfId="455"/>
    <cellStyle name="Neutral 4 2" xfId="1998"/>
    <cellStyle name="Neutral 5" xfId="1358"/>
    <cellStyle name="Neutral 5 2" xfId="1999"/>
    <cellStyle name="Neutral 5 3" xfId="2148"/>
    <cellStyle name="Neutral 5 4" xfId="2214"/>
    <cellStyle name="Neutral 5 5" xfId="2258"/>
    <cellStyle name="Neutral 6" xfId="737"/>
    <cellStyle name="Neutral 7" xfId="747"/>
    <cellStyle name="Neutral 8" xfId="1301"/>
    <cellStyle name="Neutral 9" xfId="1621"/>
    <cellStyle name="Normal" xfId="0" builtinId="0"/>
    <cellStyle name="Normal 10" xfId="39"/>
    <cellStyle name="Normal 10 2" xfId="82"/>
    <cellStyle name="Normal 10 2 2" xfId="142"/>
    <cellStyle name="Normal 10 3" xfId="154"/>
    <cellStyle name="Normal 10 4" xfId="293"/>
    <cellStyle name="Normal 10 4 2" xfId="5761"/>
    <cellStyle name="Normal 10 4 3" xfId="7381"/>
    <cellStyle name="Normal 10 4 4" xfId="8674"/>
    <cellStyle name="Normal 10 5" xfId="3646"/>
    <cellStyle name="Normal 10 6" xfId="9180"/>
    <cellStyle name="Normal 100" xfId="240"/>
    <cellStyle name="Normal 100 2" xfId="5762"/>
    <cellStyle name="Normal 100 3" xfId="7382"/>
    <cellStyle name="Normal 100 4" xfId="8675"/>
    <cellStyle name="Normal 101" xfId="247"/>
    <cellStyle name="Normal 101 2" xfId="5763"/>
    <cellStyle name="Normal 101 3" xfId="7383"/>
    <cellStyle name="Normal 101 4" xfId="8676"/>
    <cellStyle name="Normal 102" xfId="253"/>
    <cellStyle name="Normal 102 2" xfId="5764"/>
    <cellStyle name="Normal 102 3" xfId="7384"/>
    <cellStyle name="Normal 102 4" xfId="8677"/>
    <cellStyle name="Normal 103" xfId="259"/>
    <cellStyle name="Normal 103 2" xfId="5765"/>
    <cellStyle name="Normal 103 3" xfId="7385"/>
    <cellStyle name="Normal 103 4" xfId="8678"/>
    <cellStyle name="Normal 104" xfId="265"/>
    <cellStyle name="Normal 104 2" xfId="5766"/>
    <cellStyle name="Normal 104 3" xfId="7386"/>
    <cellStyle name="Normal 104 4" xfId="8679"/>
    <cellStyle name="Normal 105" xfId="271"/>
    <cellStyle name="Normal 105 2" xfId="5767"/>
    <cellStyle name="Normal 105 3" xfId="7387"/>
    <cellStyle name="Normal 105 4" xfId="8680"/>
    <cellStyle name="Normal 106" xfId="182"/>
    <cellStyle name="Normal 106 2" xfId="5768"/>
    <cellStyle name="Normal 106 3" xfId="7388"/>
    <cellStyle name="Normal 106 4" xfId="8681"/>
    <cellStyle name="Normal 107" xfId="201"/>
    <cellStyle name="Normal 108" xfId="195"/>
    <cellStyle name="Normal 109" xfId="246"/>
    <cellStyle name="Normal 11" xfId="40"/>
    <cellStyle name="Normal 11 2" xfId="81"/>
    <cellStyle name="Normal 11 2 2" xfId="144"/>
    <cellStyle name="Normal 11 3" xfId="155"/>
    <cellStyle name="Normal 11 4" xfId="295"/>
    <cellStyle name="Normal 11 4 2" xfId="5775"/>
    <cellStyle name="Normal 11 4 3" xfId="7395"/>
    <cellStyle name="Normal 11 4 4" xfId="8682"/>
    <cellStyle name="Normal 11 5" xfId="3648"/>
    <cellStyle name="Normal 11 6" xfId="9181"/>
    <cellStyle name="Normal 110" xfId="180"/>
    <cellStyle name="Normal 111" xfId="212"/>
    <cellStyle name="Normal 112" xfId="198"/>
    <cellStyle name="Normal 113" xfId="282"/>
    <cellStyle name="Normal 113 2" xfId="5779"/>
    <cellStyle name="Normal 113 2 2" xfId="13082"/>
    <cellStyle name="Normal 113 3" xfId="7399"/>
    <cellStyle name="Normal 113 3 2" xfId="14660"/>
    <cellStyle name="Normal 113 4" xfId="8683"/>
    <cellStyle name="Normal 113 4 2" xfId="15894"/>
    <cellStyle name="Normal 113 5" xfId="9207"/>
    <cellStyle name="Normal 114" xfId="302"/>
    <cellStyle name="Normal 114 2" xfId="5780"/>
    <cellStyle name="Normal 114 3" xfId="7400"/>
    <cellStyle name="Normal 114 4" xfId="8684"/>
    <cellStyle name="Normal 115" xfId="303"/>
    <cellStyle name="Normal 116" xfId="2041"/>
    <cellStyle name="Normal 117" xfId="3302"/>
    <cellStyle name="Normal 117 2" xfId="5783"/>
    <cellStyle name="Normal 117 2 2" xfId="13085"/>
    <cellStyle name="Normal 117 3" xfId="7403"/>
    <cellStyle name="Normal 117 3 2" xfId="14663"/>
    <cellStyle name="Normal 117 4" xfId="8685"/>
    <cellStyle name="Normal 117 4 2" xfId="15895"/>
    <cellStyle name="Normal 117 5" xfId="10729"/>
    <cellStyle name="Normal 118" xfId="3634"/>
    <cellStyle name="Normal 118 2" xfId="5784"/>
    <cellStyle name="Normal 118 3" xfId="7404"/>
    <cellStyle name="Normal 118 4" xfId="8686"/>
    <cellStyle name="Normal 118 5" xfId="10963"/>
    <cellStyle name="Normal 119" xfId="6508"/>
    <cellStyle name="Normal 119 2" xfId="13790"/>
    <cellStyle name="Normal 12" xfId="41"/>
    <cellStyle name="Normal 12 2" xfId="80"/>
    <cellStyle name="Normal 12 2 2" xfId="146"/>
    <cellStyle name="Normal 12 3" xfId="156"/>
    <cellStyle name="Normal 12 4" xfId="297"/>
    <cellStyle name="Normal 12 4 2" xfId="5788"/>
    <cellStyle name="Normal 12 4 3" xfId="7408"/>
    <cellStyle name="Normal 12 4 4" xfId="8687"/>
    <cellStyle name="Normal 12 5" xfId="3650"/>
    <cellStyle name="Normal 12 6" xfId="9182"/>
    <cellStyle name="Normal 120" xfId="299"/>
    <cellStyle name="Normal 120 2" xfId="9208"/>
    <cellStyle name="Normal 121" xfId="8673"/>
    <cellStyle name="Normal 122" xfId="9158"/>
    <cellStyle name="Normal 123" xfId="301"/>
    <cellStyle name="Normal 123 2" xfId="9210"/>
    <cellStyle name="Normal 124" xfId="8892"/>
    <cellStyle name="Normal 125" xfId="300"/>
    <cellStyle name="Normal 125 2" xfId="9209"/>
    <cellStyle name="Normal 126" xfId="9159"/>
    <cellStyle name="Normal 126 2" xfId="16328"/>
    <cellStyle name="Normal 127" xfId="9160"/>
    <cellStyle name="Normal 127 2" xfId="16329"/>
    <cellStyle name="Normal 128" xfId="9161"/>
    <cellStyle name="Normal 128 2" xfId="16330"/>
    <cellStyle name="Normal 13" xfId="42"/>
    <cellStyle name="Normal 13 2" xfId="79"/>
    <cellStyle name="Normal 13 3" xfId="9183"/>
    <cellStyle name="Normal 131" xfId="16331"/>
    <cellStyle name="Normal 132" xfId="16332"/>
    <cellStyle name="Normal 133" xfId="16333"/>
    <cellStyle name="Normal 134" xfId="16334"/>
    <cellStyle name="Normal 135" xfId="16335"/>
    <cellStyle name="Normal 136" xfId="16336"/>
    <cellStyle name="Normal 137" xfId="16337"/>
    <cellStyle name="Normal 138" xfId="16338"/>
    <cellStyle name="Normal 139" xfId="16339"/>
    <cellStyle name="Normal 14" xfId="43"/>
    <cellStyle name="Normal 14 2" xfId="78"/>
    <cellStyle name="Normal 14 3" xfId="9184"/>
    <cellStyle name="Normal 140" xfId="16340"/>
    <cellStyle name="Normal 141" xfId="16341"/>
    <cellStyle name="Normal 142" xfId="16342"/>
    <cellStyle name="Normal 143" xfId="16343"/>
    <cellStyle name="Normal 144" xfId="16344"/>
    <cellStyle name="Normal 145" xfId="16345"/>
    <cellStyle name="Normal 146" xfId="16346"/>
    <cellStyle name="Normal 147" xfId="16347"/>
    <cellStyle name="Normal 148" xfId="16348"/>
    <cellStyle name="Normal 149" xfId="16349"/>
    <cellStyle name="Normal 15" xfId="44"/>
    <cellStyle name="Normal 15 2" xfId="77"/>
    <cellStyle name="Normal 15 3" xfId="9185"/>
    <cellStyle name="Normal 150" xfId="16350"/>
    <cellStyle name="Normal 151" xfId="16351"/>
    <cellStyle name="Normal 152" xfId="16352"/>
    <cellStyle name="Normal 153" xfId="16353"/>
    <cellStyle name="Normal 154" xfId="16354"/>
    <cellStyle name="Normal 155" xfId="16355"/>
    <cellStyle name="Normal 156" xfId="16356"/>
    <cellStyle name="Normal 157" xfId="16357"/>
    <cellStyle name="Normal 158" xfId="16358"/>
    <cellStyle name="Normal 159" xfId="16359"/>
    <cellStyle name="Normal 16" xfId="45"/>
    <cellStyle name="Normal 16 2" xfId="76"/>
    <cellStyle name="Normal 16 3" xfId="9186"/>
    <cellStyle name="Normal 160" xfId="16360"/>
    <cellStyle name="Normal 161" xfId="16361"/>
    <cellStyle name="Normal 162" xfId="16362"/>
    <cellStyle name="Normal 163" xfId="16363"/>
    <cellStyle name="Normal 164" xfId="16364"/>
    <cellStyle name="Normal 165" xfId="16365"/>
    <cellStyle name="Normal 166" xfId="16366"/>
    <cellStyle name="Normal 167" xfId="16367"/>
    <cellStyle name="Normal 168" xfId="16368"/>
    <cellStyle name="Normal 169" xfId="16369"/>
    <cellStyle name="Normal 17 2" xfId="75"/>
    <cellStyle name="Normal 170" xfId="16370"/>
    <cellStyle name="Normal 171" xfId="16371"/>
    <cellStyle name="Normal 172" xfId="16372"/>
    <cellStyle name="Normal 173" xfId="16373"/>
    <cellStyle name="Normal 174" xfId="16374"/>
    <cellStyle name="Normal 175" xfId="16375"/>
    <cellStyle name="Normal 176" xfId="16376"/>
    <cellStyle name="Normal 177" xfId="16377"/>
    <cellStyle name="Normal 178" xfId="16378"/>
    <cellStyle name="Normal 179" xfId="16379"/>
    <cellStyle name="Normal 18 2" xfId="74"/>
    <cellStyle name="Normal 180" xfId="16380"/>
    <cellStyle name="Normal 181" xfId="16381"/>
    <cellStyle name="Normal 182" xfId="16382"/>
    <cellStyle name="Normal 183" xfId="16383"/>
    <cellStyle name="Normal 184" xfId="16384"/>
    <cellStyle name="Normal 185" xfId="16385"/>
    <cellStyle name="Normal 186" xfId="16386"/>
    <cellStyle name="Normal 187" xfId="16387"/>
    <cellStyle name="Normal 188" xfId="16388"/>
    <cellStyle name="Normal 189" xfId="16389"/>
    <cellStyle name="Normal 19 2" xfId="73"/>
    <cellStyle name="Normal 191" xfId="16390"/>
    <cellStyle name="Normal 192" xfId="16391"/>
    <cellStyle name="Normal 193" xfId="16392"/>
    <cellStyle name="Normal 195" xfId="16393"/>
    <cellStyle name="Normal 2" xfId="33"/>
    <cellStyle name="Normal 2 10" xfId="208"/>
    <cellStyle name="Normal 2 10 2" xfId="773"/>
    <cellStyle name="Normal 2 10 3" xfId="3131"/>
    <cellStyle name="Normal 2 10 4" xfId="3279"/>
    <cellStyle name="Normal 2 10 5" xfId="3346"/>
    <cellStyle name="Normal 2 11" xfId="176"/>
    <cellStyle name="Normal 2 11 2" xfId="1223"/>
    <cellStyle name="Normal 2 11 3" xfId="3200"/>
    <cellStyle name="Normal 2 11 4" xfId="3236"/>
    <cellStyle name="Normal 2 11 5" xfId="3624"/>
    <cellStyle name="Normal 2 12" xfId="217"/>
    <cellStyle name="Normal 2 12 2" xfId="1190"/>
    <cellStyle name="Normal 2 12 3" xfId="3192"/>
    <cellStyle name="Normal 2 12 4" xfId="3241"/>
    <cellStyle name="Normal 2 12 5" xfId="3616"/>
    <cellStyle name="Normal 2 13" xfId="225"/>
    <cellStyle name="Normal 2 13 2" xfId="1138"/>
    <cellStyle name="Normal 2 13 3" xfId="3179"/>
    <cellStyle name="Normal 2 13 4" xfId="3224"/>
    <cellStyle name="Normal 2 13 5" xfId="3607"/>
    <cellStyle name="Normal 2 14" xfId="283"/>
    <cellStyle name="Normal 2 14 2" xfId="1199"/>
    <cellStyle name="Normal 2 14 3" xfId="3196"/>
    <cellStyle name="Normal 2 14 4" xfId="3222"/>
    <cellStyle name="Normal 2 14 5" xfId="3620"/>
    <cellStyle name="Normal 2 14 6" xfId="5816"/>
    <cellStyle name="Normal 2 14 7" xfId="7436"/>
    <cellStyle name="Normal 2 14 8" xfId="8688"/>
    <cellStyle name="Normal 2 15" xfId="400"/>
    <cellStyle name="Normal 2 16" xfId="1238"/>
    <cellStyle name="Normal 2 17" xfId="1174"/>
    <cellStyle name="Normal 2 18" xfId="1230"/>
    <cellStyle name="Normal 2 19" xfId="1159"/>
    <cellStyle name="Normal 2 2" xfId="90"/>
    <cellStyle name="Normal 2 2 10" xfId="190"/>
    <cellStyle name="Normal 2 2 10 2" xfId="1145"/>
    <cellStyle name="Normal 2 2 10 3" xfId="3180"/>
    <cellStyle name="Normal 2 2 10 4" xfId="3096"/>
    <cellStyle name="Normal 2 2 10 5" xfId="3608"/>
    <cellStyle name="Normal 2 2 11" xfId="185"/>
    <cellStyle name="Normal 2 2 11 2" xfId="1171"/>
    <cellStyle name="Normal 2 2 11 3" xfId="3189"/>
    <cellStyle name="Normal 2 2 11 4" xfId="3141"/>
    <cellStyle name="Normal 2 2 11 5" xfId="3613"/>
    <cellStyle name="Normal 2 2 12" xfId="413"/>
    <cellStyle name="Normal 2 2 13" xfId="1156"/>
    <cellStyle name="Normal 2 2 14" xfId="1155"/>
    <cellStyle name="Normal 2 2 15" xfId="1220"/>
    <cellStyle name="Normal 2 2 16" xfId="1177"/>
    <cellStyle name="Normal 2 2 17" xfId="1251"/>
    <cellStyle name="Normal 2 2 18" xfId="1113"/>
    <cellStyle name="Normal 2 2 19" xfId="1097"/>
    <cellStyle name="Normal 2 2 2" xfId="130"/>
    <cellStyle name="Normal 2 2 2 10" xfId="232"/>
    <cellStyle name="Normal 2 2 2 10 2" xfId="1167"/>
    <cellStyle name="Normal 2 2 2 10 3" xfId="3187"/>
    <cellStyle name="Normal 2 2 2 10 4" xfId="3243"/>
    <cellStyle name="Normal 2 2 2 10 5" xfId="3611"/>
    <cellStyle name="Normal 2 2 2 11" xfId="239"/>
    <cellStyle name="Normal 2 2 2 11 2" xfId="1244"/>
    <cellStyle name="Normal 2 2 2 11 3" xfId="3203"/>
    <cellStyle name="Normal 2 2 2 11 4" xfId="3234"/>
    <cellStyle name="Normal 2 2 2 11 5" xfId="3626"/>
    <cellStyle name="Normal 2 2 2 12" xfId="555"/>
    <cellStyle name="Normal 2 2 2 13" xfId="1250"/>
    <cellStyle name="Normal 2 2 2 14" xfId="1252"/>
    <cellStyle name="Normal 2 2 2 15" xfId="1240"/>
    <cellStyle name="Normal 2 2 2 16" xfId="1211"/>
    <cellStyle name="Normal 2 2 2 17" xfId="1130"/>
    <cellStyle name="Normal 2 2 2 18" xfId="1128"/>
    <cellStyle name="Normal 2 2 2 19" xfId="1121"/>
    <cellStyle name="Normal 2 2 2 2" xfId="186"/>
    <cellStyle name="Normal 2 2 2 2 10" xfId="1168"/>
    <cellStyle name="Normal 2 2 2 2 11" xfId="1158"/>
    <cellStyle name="Normal 2 2 2 2 12" xfId="1245"/>
    <cellStyle name="Normal 2 2 2 2 13" xfId="1247"/>
    <cellStyle name="Normal 2 2 2 2 14" xfId="1226"/>
    <cellStyle name="Normal 2 2 2 2 15" xfId="1201"/>
    <cellStyle name="Normal 2 2 2 2 16" xfId="1132"/>
    <cellStyle name="Normal 2 2 2 2 17" xfId="1124"/>
    <cellStyle name="Normal 2 2 2 2 18" xfId="1133"/>
    <cellStyle name="Normal 2 2 2 2 19" xfId="1371"/>
    <cellStyle name="Normal 2 2 2 2 2" xfId="207"/>
    <cellStyle name="Normal 2 2 2 2 2 10" xfId="7482"/>
    <cellStyle name="Normal 2 2 2 2 2 11" xfId="8692"/>
    <cellStyle name="Normal 2 2 2 2 2 2" xfId="568"/>
    <cellStyle name="Normal 2 2 2 2 2 2 2" xfId="928"/>
    <cellStyle name="Normal 2 2 2 2 2 2 2 2" xfId="941"/>
    <cellStyle name="Normal 2 2 2 2 2 2 2 2 2" xfId="5873"/>
    <cellStyle name="Normal 2 2 2 2 2 2 2 2 2 2" xfId="5874"/>
    <cellStyle name="Normal 2 2 2 2 2 2 2 2 3" xfId="7485"/>
    <cellStyle name="Normal 2 2 2 2 2 2 2 2 4" xfId="8695"/>
    <cellStyle name="Normal 2 2 2 2 2 2 2 3" xfId="7484"/>
    <cellStyle name="Normal 2 2 2 2 2 2 2 4" xfId="8694"/>
    <cellStyle name="Normal 2 2 2 2 2 2 3" xfId="3152"/>
    <cellStyle name="Normal 2 2 2 2 2 2 4" xfId="3277"/>
    <cellStyle name="Normal 2 2 2 2 2 2 5" xfId="5872"/>
    <cellStyle name="Normal 2 2 2 2 2 2 6" xfId="7483"/>
    <cellStyle name="Normal 2 2 2 2 2 2 7" xfId="8693"/>
    <cellStyle name="Normal 2 2 2 2 2 3" xfId="1384"/>
    <cellStyle name="Normal 2 2 2 2 2 4" xfId="2598"/>
    <cellStyle name="Normal 2 2 2 2 2 5" xfId="2359"/>
    <cellStyle name="Normal 2 2 2 2 2 6" xfId="2786"/>
    <cellStyle name="Normal 2 2 2 2 2 7" xfId="3151"/>
    <cellStyle name="Normal 2 2 2 2 2 8" xfId="3113"/>
    <cellStyle name="Normal 2 2 2 2 2 9" xfId="5871"/>
    <cellStyle name="Normal 2 2 2 2 20" xfId="2585"/>
    <cellStyle name="Normal 2 2 2 2 21" xfId="2366"/>
    <cellStyle name="Normal 2 2 2 2 22" xfId="2872"/>
    <cellStyle name="Normal 2 2 2 2 23" xfId="3112"/>
    <cellStyle name="Normal 2 2 2 2 24" xfId="3259"/>
    <cellStyle name="Normal 2 2 2 2 25" xfId="3453"/>
    <cellStyle name="Normal 2 2 2 2 26" xfId="5864"/>
    <cellStyle name="Normal 2 2 2 2 27" xfId="7475"/>
    <cellStyle name="Normal 2 2 2 2 28" xfId="8691"/>
    <cellStyle name="Normal 2 2 2 2 3" xfId="1083"/>
    <cellStyle name="Normal 2 2 2 2 4" xfId="1085"/>
    <cellStyle name="Normal 2 2 2 2 5" xfId="1084"/>
    <cellStyle name="Normal 2 2 2 2 6" xfId="1082"/>
    <cellStyle name="Normal 2 2 2 2 7" xfId="1229"/>
    <cellStyle name="Normal 2 2 2 2 8" xfId="1151"/>
    <cellStyle name="Normal 2 2 2 2 9" xfId="1164"/>
    <cellStyle name="Normal 2 2 2 20" xfId="852"/>
    <cellStyle name="Normal 2 2 2 21" xfId="2002"/>
    <cellStyle name="Normal 2 2 2 22" xfId="2151"/>
    <cellStyle name="Normal 2 2 2 23" xfId="2217"/>
    <cellStyle name="Normal 2 2 2 24" xfId="2261"/>
    <cellStyle name="Normal 2 2 2 25" xfId="2431"/>
    <cellStyle name="Normal 2 2 2 26" xfId="2822"/>
    <cellStyle name="Normal 2 2 2 27" xfId="2980"/>
    <cellStyle name="Normal 2 2 2 28" xfId="3111"/>
    <cellStyle name="Normal 2 2 2 29" xfId="3109"/>
    <cellStyle name="Normal 2 2 2 3" xfId="175"/>
    <cellStyle name="Normal 2 2 2 3 2" xfId="522"/>
    <cellStyle name="Normal 2 2 2 3 3" xfId="3107"/>
    <cellStyle name="Normal 2 2 2 3 4" xfId="3298"/>
    <cellStyle name="Normal 2 2 2 3 5" xfId="3425"/>
    <cellStyle name="Normal 2 2 2 30" xfId="3364"/>
    <cellStyle name="Normal 2 2 2 31" xfId="5845"/>
    <cellStyle name="Normal 2 2 2 32" xfId="7460"/>
    <cellStyle name="Normal 2 2 2 33" xfId="8690"/>
    <cellStyle name="Normal 2 2 2 4" xfId="202"/>
    <cellStyle name="Normal 2 2 2 4 2" xfId="793"/>
    <cellStyle name="Normal 2 2 2 4 2 2" xfId="1081"/>
    <cellStyle name="Normal 2 2 2 4 2 3" xfId="3171"/>
    <cellStyle name="Normal 2 2 2 4 2 4" xfId="3244"/>
    <cellStyle name="Normal 2 2 2 4 3" xfId="1514"/>
    <cellStyle name="Normal 2 2 2 4 4" xfId="2743"/>
    <cellStyle name="Normal 2 2 2 4 5" xfId="2956"/>
    <cellStyle name="Normal 2 2 2 4 6" xfId="3062"/>
    <cellStyle name="Normal 2 2 2 4 7" xfId="3136"/>
    <cellStyle name="Normal 2 2 2 4 8" xfId="3137"/>
    <cellStyle name="Normal 2 2 2 4 9" xfId="3600"/>
    <cellStyle name="Normal 2 2 2 5" xfId="172"/>
    <cellStyle name="Normal 2 2 2 5 2" xfId="778"/>
    <cellStyle name="Normal 2 2 2 5 3" xfId="3134"/>
    <cellStyle name="Normal 2 2 2 5 4" xfId="3286"/>
    <cellStyle name="Normal 2 2 2 5 5" xfId="3349"/>
    <cellStyle name="Normal 2 2 2 6" xfId="205"/>
    <cellStyle name="Normal 2 2 2 6 2" xfId="1087"/>
    <cellStyle name="Normal 2 2 2 6 3" xfId="3172"/>
    <cellStyle name="Normal 2 2 2 6 4" xfId="3211"/>
    <cellStyle name="Normal 2 2 2 6 5" xfId="3601"/>
    <cellStyle name="Normal 2 2 2 7" xfId="214"/>
    <cellStyle name="Normal 2 2 2 7 2" xfId="1090"/>
    <cellStyle name="Normal 2 2 2 7 3" xfId="3173"/>
    <cellStyle name="Normal 2 2 2 7 4" xfId="3261"/>
    <cellStyle name="Normal 2 2 2 7 5" xfId="3602"/>
    <cellStyle name="Normal 2 2 2 8" xfId="216"/>
    <cellStyle name="Normal 2 2 2 8 2" xfId="1153"/>
    <cellStyle name="Normal 2 2 2 8 3" xfId="3183"/>
    <cellStyle name="Normal 2 2 2 8 4" xfId="3140"/>
    <cellStyle name="Normal 2 2 2 8 5" xfId="3609"/>
    <cellStyle name="Normal 2 2 2 9" xfId="224"/>
    <cellStyle name="Normal 2 2 2 9 2" xfId="1193"/>
    <cellStyle name="Normal 2 2 2 9 3" xfId="3194"/>
    <cellStyle name="Normal 2 2 2 9 4" xfId="3239"/>
    <cellStyle name="Normal 2 2 2 9 5" xfId="3618"/>
    <cellStyle name="Normal 2 2 20" xfId="1107"/>
    <cellStyle name="Normal 2 2 21" xfId="734"/>
    <cellStyle name="Normal 2 2 22" xfId="2001"/>
    <cellStyle name="Normal 2 2 23" xfId="2150"/>
    <cellStyle name="Normal 2 2 24" xfId="2216"/>
    <cellStyle name="Normal 2 2 25" xfId="2260"/>
    <cellStyle name="Normal 2 2 26" xfId="2418"/>
    <cellStyle name="Normal 2 2 27" xfId="2860"/>
    <cellStyle name="Normal 2 2 28" xfId="2991"/>
    <cellStyle name="Normal 2 2 29" xfId="3085"/>
    <cellStyle name="Normal 2 2 3" xfId="194"/>
    <cellStyle name="Normal 2 2 3 2" xfId="613"/>
    <cellStyle name="Normal 2 2 3 3" xfId="3117"/>
    <cellStyle name="Normal 2 2 3 4" xfId="3299"/>
    <cellStyle name="Normal 2 2 3 5" xfId="3514"/>
    <cellStyle name="Normal 2 2 30" xfId="3295"/>
    <cellStyle name="Normal 2 2 31" xfId="3351"/>
    <cellStyle name="Normal 2 2 32" xfId="5826"/>
    <cellStyle name="Normal 2 2 33" xfId="7446"/>
    <cellStyle name="Normal 2 2 34" xfId="8689"/>
    <cellStyle name="Normal 2 2 4" xfId="187"/>
    <cellStyle name="Normal 2 2 4 2" xfId="540"/>
    <cellStyle name="Normal 2 2 4 3" xfId="3108"/>
    <cellStyle name="Normal 2 2 4 4" xfId="3185"/>
    <cellStyle name="Normal 2 2 4 5" xfId="3442"/>
    <cellStyle name="Normal 2 2 5" xfId="193"/>
    <cellStyle name="Normal 2 2 5 2" xfId="780"/>
    <cellStyle name="Normal 2 2 5 2 2" xfId="1057"/>
    <cellStyle name="Normal 2 2 5 2 3" xfId="3159"/>
    <cellStyle name="Normal 2 2 5 2 4" xfId="3249"/>
    <cellStyle name="Normal 2 2 5 3" xfId="1505"/>
    <cellStyle name="Normal 2 2 5 4" xfId="2721"/>
    <cellStyle name="Normal 2 2 5 5" xfId="2944"/>
    <cellStyle name="Normal 2 2 5 6" xfId="3058"/>
    <cellStyle name="Normal 2 2 5 7" xfId="3135"/>
    <cellStyle name="Normal 2 2 5 8" xfId="3157"/>
    <cellStyle name="Normal 2 2 5 9" xfId="3588"/>
    <cellStyle name="Normal 2 2 6" xfId="188"/>
    <cellStyle name="Normal 2 2 6 2" xfId="766"/>
    <cellStyle name="Normal 2 2 6 3" xfId="3128"/>
    <cellStyle name="Normal 2 2 6 4" xfId="3285"/>
    <cellStyle name="Normal 2 2 6 5" xfId="3343"/>
    <cellStyle name="Normal 2 2 7" xfId="192"/>
    <cellStyle name="Normal 2 2 7 2" xfId="1060"/>
    <cellStyle name="Normal 2 2 7 3" xfId="3161"/>
    <cellStyle name="Normal 2 2 7 4" xfId="3095"/>
    <cellStyle name="Normal 2 2 7 5" xfId="3590"/>
    <cellStyle name="Normal 2 2 8" xfId="189"/>
    <cellStyle name="Normal 2 2 8 2" xfId="1073"/>
    <cellStyle name="Normal 2 2 8 3" xfId="3169"/>
    <cellStyle name="Normal 2 2 8 4" xfId="3245"/>
    <cellStyle name="Normal 2 2 8 5" xfId="3599"/>
    <cellStyle name="Normal 2 2 9" xfId="191"/>
    <cellStyle name="Normal 2 2 9 2" xfId="1189"/>
    <cellStyle name="Normal 2 2 9 3" xfId="3191"/>
    <cellStyle name="Normal 2 2 9 4" xfId="3242"/>
    <cellStyle name="Normal 2 2 9 5" xfId="3615"/>
    <cellStyle name="Normal 2 20" xfId="1116"/>
    <cellStyle name="Normal 2 21" xfId="1134"/>
    <cellStyle name="Normal 2 22" xfId="1108"/>
    <cellStyle name="Normal 2 23" xfId="1254"/>
    <cellStyle name="Normal 2 24" xfId="800"/>
    <cellStyle name="Normal 2 25" xfId="2000"/>
    <cellStyle name="Normal 2 25 2" xfId="6007"/>
    <cellStyle name="Normal 2 25 2 2" xfId="13299"/>
    <cellStyle name="Normal 2 25 3" xfId="7594"/>
    <cellStyle name="Normal 2 25 3 2" xfId="14844"/>
    <cellStyle name="Normal 2 25 4" xfId="8696"/>
    <cellStyle name="Normal 2 25 4 2" xfId="15896"/>
    <cellStyle name="Normal 2 25 5" xfId="9938"/>
    <cellStyle name="Normal 2 26" xfId="2149"/>
    <cellStyle name="Normal 2 26 2" xfId="6008"/>
    <cellStyle name="Normal 2 26 2 2" xfId="13300"/>
    <cellStyle name="Normal 2 26 3" xfId="7595"/>
    <cellStyle name="Normal 2 26 3 2" xfId="14845"/>
    <cellStyle name="Normal 2 26 4" xfId="8697"/>
    <cellStyle name="Normal 2 26 4 2" xfId="15897"/>
    <cellStyle name="Normal 2 26 5" xfId="9965"/>
    <cellStyle name="Normal 2 27" xfId="2215"/>
    <cellStyle name="Normal 2 27 2" xfId="6009"/>
    <cellStyle name="Normal 2 27 2 2" xfId="13301"/>
    <cellStyle name="Normal 2 27 3" xfId="7596"/>
    <cellStyle name="Normal 2 27 3 2" xfId="14846"/>
    <cellStyle name="Normal 2 27 4" xfId="8698"/>
    <cellStyle name="Normal 2 27 4 2" xfId="15898"/>
    <cellStyle name="Normal 2 27 5" xfId="9985"/>
    <cellStyle name="Normal 2 28" xfId="2259"/>
    <cellStyle name="Normal 2 28 2" xfId="6010"/>
    <cellStyle name="Normal 2 28 2 2" xfId="13302"/>
    <cellStyle name="Normal 2 28 3" xfId="7597"/>
    <cellStyle name="Normal 2 28 3 2" xfId="14847"/>
    <cellStyle name="Normal 2 28 4" xfId="8699"/>
    <cellStyle name="Normal 2 28 4 2" xfId="15899"/>
    <cellStyle name="Normal 2 28 5" xfId="9997"/>
    <cellStyle name="Normal 2 29" xfId="2320"/>
    <cellStyle name="Normal 2 3" xfId="134"/>
    <cellStyle name="Normal 2 3 2" xfId="422"/>
    <cellStyle name="Normal 2 3 2 2" xfId="2003"/>
    <cellStyle name="Normal 2 3 2 3" xfId="3250"/>
    <cellStyle name="Normal 2 3 2 4" xfId="3291"/>
    <cellStyle name="Normal 2 3 3" xfId="2152"/>
    <cellStyle name="Normal 2 3 4" xfId="2218"/>
    <cellStyle name="Normal 2 3 5" xfId="2262"/>
    <cellStyle name="Normal 2 3 6" xfId="3090"/>
    <cellStyle name="Normal 2 3 7" xfId="3264"/>
    <cellStyle name="Normal 2 3 8" xfId="3372"/>
    <cellStyle name="Normal 2 30" xfId="2502"/>
    <cellStyle name="Normal 2 31" xfId="2756"/>
    <cellStyle name="Normal 2 32" xfId="3084"/>
    <cellStyle name="Normal 2 33" xfId="3273"/>
    <cellStyle name="Normal 2 34" xfId="3325"/>
    <cellStyle name="Normal 2 34 2" xfId="7614"/>
    <cellStyle name="Normal 2 34 3" xfId="8700"/>
    <cellStyle name="Normal 2 35" xfId="3635"/>
    <cellStyle name="Normal 2 36" xfId="9174"/>
    <cellStyle name="Normal 2 4" xfId="168"/>
    <cellStyle name="Normal 2 4 2" xfId="451"/>
    <cellStyle name="Normal 2 4 3" xfId="3094"/>
    <cellStyle name="Normal 2 4 4" xfId="3284"/>
    <cellStyle name="Normal 2 4 5" xfId="3387"/>
    <cellStyle name="Normal 2 5" xfId="183"/>
    <cellStyle name="Normal 2 5 2" xfId="500"/>
    <cellStyle name="Normal 2 5 3" xfId="3102"/>
    <cellStyle name="Normal 2 5 4" xfId="3296"/>
    <cellStyle name="Normal 2 5 5" xfId="3405"/>
    <cellStyle name="Normal 2 6" xfId="184"/>
    <cellStyle name="Normal 2 6 2" xfId="612"/>
    <cellStyle name="Normal 2 6 3" xfId="3116"/>
    <cellStyle name="Normal 2 6 4" xfId="3221"/>
    <cellStyle name="Normal 2 6 5" xfId="3513"/>
    <cellStyle name="Normal 2 7" xfId="196"/>
    <cellStyle name="Normal 2 7 2" xfId="713"/>
    <cellStyle name="Normal 2 7 2 2" xfId="1056"/>
    <cellStyle name="Normal 2 7 2 3" xfId="3158"/>
    <cellStyle name="Normal 2 7 2 4" xfId="3256"/>
    <cellStyle name="Normal 2 7 3" xfId="1504"/>
    <cellStyle name="Normal 2 7 4" xfId="2720"/>
    <cellStyle name="Normal 2 7 5" xfId="2943"/>
    <cellStyle name="Normal 2 7 6" xfId="3057"/>
    <cellStyle name="Normal 2 7 7" xfId="3122"/>
    <cellStyle name="Normal 2 7 8" xfId="3294"/>
    <cellStyle name="Normal 2 7 9" xfId="3587"/>
    <cellStyle name="Normal 2 8" xfId="169"/>
    <cellStyle name="Normal 2 8 2" xfId="1067"/>
    <cellStyle name="Normal 2 8 3" xfId="3167"/>
    <cellStyle name="Normal 2 8 4" xfId="3149"/>
    <cellStyle name="Normal 2 8 5" xfId="3597"/>
    <cellStyle name="Normal 2 9" xfId="206"/>
    <cellStyle name="Normal 2 9 2" xfId="1061"/>
    <cellStyle name="Normal 2 9 3" xfId="3162"/>
    <cellStyle name="Normal 2 9 4" xfId="3247"/>
    <cellStyle name="Normal 2 9 5" xfId="3591"/>
    <cellStyle name="Normal 20 2" xfId="72"/>
    <cellStyle name="Normal 21 2" xfId="71"/>
    <cellStyle name="Normal 22 2" xfId="70"/>
    <cellStyle name="Normal 23 2" xfId="69"/>
    <cellStyle name="Normal 24 2" xfId="68"/>
    <cellStyle name="Normal 25 2" xfId="67"/>
    <cellStyle name="Normal 26 2" xfId="66"/>
    <cellStyle name="Normal 27 10" xfId="3252"/>
    <cellStyle name="Normal 27 10 2" xfId="6072"/>
    <cellStyle name="Normal 27 10 2 2" xfId="13364"/>
    <cellStyle name="Normal 27 10 3" xfId="7648"/>
    <cellStyle name="Normal 27 10 3 2" xfId="14897"/>
    <cellStyle name="Normal 27 10 4" xfId="8701"/>
    <cellStyle name="Normal 27 10 4 2" xfId="15900"/>
    <cellStyle name="Normal 27 10 5" xfId="10719"/>
    <cellStyle name="Normal 27 11" xfId="3373"/>
    <cellStyle name="Normal 27 11 2" xfId="6073"/>
    <cellStyle name="Normal 27 11 2 2" xfId="13365"/>
    <cellStyle name="Normal 27 11 3" xfId="7649"/>
    <cellStyle name="Normal 27 11 3 2" xfId="14898"/>
    <cellStyle name="Normal 27 11 4" xfId="8702"/>
    <cellStyle name="Normal 27 11 4 2" xfId="15901"/>
    <cellStyle name="Normal 27 11 5" xfId="10761"/>
    <cellStyle name="Normal 27 2" xfId="65"/>
    <cellStyle name="Normal 27 2 10" xfId="8703"/>
    <cellStyle name="Normal 27 2 10 2" xfId="15902"/>
    <cellStyle name="Normal 27 2 2" xfId="423"/>
    <cellStyle name="Normal 27 2 2 2" xfId="6075"/>
    <cellStyle name="Normal 27 2 2 2 2" xfId="13367"/>
    <cellStyle name="Normal 27 2 2 3" xfId="7651"/>
    <cellStyle name="Normal 27 2 2 3 2" xfId="14900"/>
    <cellStyle name="Normal 27 2 2 4" xfId="8704"/>
    <cellStyle name="Normal 27 2 2 4 2" xfId="15903"/>
    <cellStyle name="Normal 27 2 2 5" xfId="9229"/>
    <cellStyle name="Normal 27 2 3" xfId="1388"/>
    <cellStyle name="Normal 27 2 3 2" xfId="6076"/>
    <cellStyle name="Normal 27 2 3 2 2" xfId="13368"/>
    <cellStyle name="Normal 27 2 3 3" xfId="7652"/>
    <cellStyle name="Normal 27 2 3 3 2" xfId="14901"/>
    <cellStyle name="Normal 27 2 3 4" xfId="8705"/>
    <cellStyle name="Normal 27 2 3 4 2" xfId="15904"/>
    <cellStyle name="Normal 27 2 3 5" xfId="9770"/>
    <cellStyle name="Normal 27 2 4" xfId="2602"/>
    <cellStyle name="Normal 27 2 4 2" xfId="6077"/>
    <cellStyle name="Normal 27 2 4 2 2" xfId="13369"/>
    <cellStyle name="Normal 27 2 4 3" xfId="7653"/>
    <cellStyle name="Normal 27 2 4 3 2" xfId="14902"/>
    <cellStyle name="Normal 27 2 4 4" xfId="8706"/>
    <cellStyle name="Normal 27 2 4 4 2" xfId="15905"/>
    <cellStyle name="Normal 27 2 4 5" xfId="10295"/>
    <cellStyle name="Normal 27 2 5" xfId="2357"/>
    <cellStyle name="Normal 27 2 5 2" xfId="6078"/>
    <cellStyle name="Normal 27 2 5 2 2" xfId="13370"/>
    <cellStyle name="Normal 27 2 5 3" xfId="7654"/>
    <cellStyle name="Normal 27 2 5 3 2" xfId="14903"/>
    <cellStyle name="Normal 27 2 5 4" xfId="8707"/>
    <cellStyle name="Normal 27 2 5 4 2" xfId="15906"/>
    <cellStyle name="Normal 27 2 5 5" xfId="10076"/>
    <cellStyle name="Normal 27 2 6" xfId="2853"/>
    <cellStyle name="Normal 27 2 6 2" xfId="6079"/>
    <cellStyle name="Normal 27 2 6 2 2" xfId="13371"/>
    <cellStyle name="Normal 27 2 6 3" xfId="7655"/>
    <cellStyle name="Normal 27 2 6 3 2" xfId="14904"/>
    <cellStyle name="Normal 27 2 6 4" xfId="8708"/>
    <cellStyle name="Normal 27 2 6 4 2" xfId="15907"/>
    <cellStyle name="Normal 27 2 6 5" xfId="10527"/>
    <cellStyle name="Normal 27 2 7" xfId="3469"/>
    <cellStyle name="Normal 27 2 7 2" xfId="6080"/>
    <cellStyle name="Normal 27 2 7 2 2" xfId="13372"/>
    <cellStyle name="Normal 27 2 7 3" xfId="7656"/>
    <cellStyle name="Normal 27 2 7 3 2" xfId="14905"/>
    <cellStyle name="Normal 27 2 7 4" xfId="8709"/>
    <cellStyle name="Normal 27 2 7 4 2" xfId="15908"/>
    <cellStyle name="Normal 27 2 7 5" xfId="10847"/>
    <cellStyle name="Normal 27 2 8" xfId="6074"/>
    <cellStyle name="Normal 27 2 8 2" xfId="13366"/>
    <cellStyle name="Normal 27 2 9" xfId="7650"/>
    <cellStyle name="Normal 27 2 9 2" xfId="14899"/>
    <cellStyle name="Normal 27 3" xfId="533"/>
    <cellStyle name="Normal 27 3 10" xfId="8710"/>
    <cellStyle name="Normal 27 3 10 2" xfId="15909"/>
    <cellStyle name="Normal 27 3 11" xfId="9283"/>
    <cellStyle name="Normal 27 3 2" xfId="909"/>
    <cellStyle name="Normal 27 3 2 2" xfId="6082"/>
    <cellStyle name="Normal 27 3 2 2 2" xfId="13374"/>
    <cellStyle name="Normal 27 3 2 3" xfId="7658"/>
    <cellStyle name="Normal 27 3 2 3 2" xfId="14907"/>
    <cellStyle name="Normal 27 3 2 4" xfId="8711"/>
    <cellStyle name="Normal 27 3 2 4 2" xfId="15910"/>
    <cellStyle name="Normal 27 3 2 5" xfId="9544"/>
    <cellStyle name="Normal 27 3 3" xfId="1350"/>
    <cellStyle name="Normal 27 3 3 2" xfId="6083"/>
    <cellStyle name="Normal 27 3 3 2 2" xfId="13375"/>
    <cellStyle name="Normal 27 3 3 3" xfId="7659"/>
    <cellStyle name="Normal 27 3 3 3 2" xfId="14908"/>
    <cellStyle name="Normal 27 3 3 4" xfId="8712"/>
    <cellStyle name="Normal 27 3 3 4 2" xfId="15911"/>
    <cellStyle name="Normal 27 3 3 5" xfId="9739"/>
    <cellStyle name="Normal 27 3 4" xfId="2563"/>
    <cellStyle name="Normal 27 3 4 2" xfId="6084"/>
    <cellStyle name="Normal 27 3 4 2 2" xfId="13376"/>
    <cellStyle name="Normal 27 3 4 3" xfId="7660"/>
    <cellStyle name="Normal 27 3 4 3 2" xfId="14909"/>
    <cellStyle name="Normal 27 3 4 4" xfId="8713"/>
    <cellStyle name="Normal 27 3 4 4 2" xfId="15912"/>
    <cellStyle name="Normal 27 3 4 5" xfId="10258"/>
    <cellStyle name="Normal 27 3 5" xfId="2286"/>
    <cellStyle name="Normal 27 3 5 2" xfId="6085"/>
    <cellStyle name="Normal 27 3 5 2 2" xfId="13377"/>
    <cellStyle name="Normal 27 3 5 3" xfId="7661"/>
    <cellStyle name="Normal 27 3 5 3 2" xfId="14910"/>
    <cellStyle name="Normal 27 3 5 4" xfId="8714"/>
    <cellStyle name="Normal 27 3 5 4 2" xfId="15913"/>
    <cellStyle name="Normal 27 3 5 5" xfId="10006"/>
    <cellStyle name="Normal 27 3 6" xfId="2396"/>
    <cellStyle name="Normal 27 3 6 2" xfId="6086"/>
    <cellStyle name="Normal 27 3 6 2 2" xfId="13378"/>
    <cellStyle name="Normal 27 3 6 3" xfId="7662"/>
    <cellStyle name="Normal 27 3 6 3 2" xfId="14911"/>
    <cellStyle name="Normal 27 3 6 4" xfId="8715"/>
    <cellStyle name="Normal 27 3 6 4 2" xfId="15914"/>
    <cellStyle name="Normal 27 3 6 5" xfId="10111"/>
    <cellStyle name="Normal 27 3 7" xfId="3435"/>
    <cellStyle name="Normal 27 3 7 2" xfId="6087"/>
    <cellStyle name="Normal 27 3 7 2 2" xfId="13379"/>
    <cellStyle name="Normal 27 3 7 3" xfId="7663"/>
    <cellStyle name="Normal 27 3 7 3 2" xfId="14912"/>
    <cellStyle name="Normal 27 3 7 4" xfId="8716"/>
    <cellStyle name="Normal 27 3 7 4 2" xfId="15915"/>
    <cellStyle name="Normal 27 3 7 5" xfId="10816"/>
    <cellStyle name="Normal 27 3 8" xfId="6081"/>
    <cellStyle name="Normal 27 3 8 2" xfId="13373"/>
    <cellStyle name="Normal 27 3 9" xfId="7657"/>
    <cellStyle name="Normal 27 3 9 2" xfId="14906"/>
    <cellStyle name="Normal 27 4" xfId="821"/>
    <cellStyle name="Normal 27 4 2" xfId="6088"/>
    <cellStyle name="Normal 27 4 2 2" xfId="13380"/>
    <cellStyle name="Normal 27 4 3" xfId="7664"/>
    <cellStyle name="Normal 27 4 3 2" xfId="14913"/>
    <cellStyle name="Normal 27 4 4" xfId="8717"/>
    <cellStyle name="Normal 27 4 4 2" xfId="15916"/>
    <cellStyle name="Normal 27 4 5" xfId="9478"/>
    <cellStyle name="Normal 27 5" xfId="714"/>
    <cellStyle name="Normal 27 5 2" xfId="6089"/>
    <cellStyle name="Normal 27 5 2 2" xfId="13381"/>
    <cellStyle name="Normal 27 5 3" xfId="7665"/>
    <cellStyle name="Normal 27 5 3 2" xfId="14914"/>
    <cellStyle name="Normal 27 5 4" xfId="8718"/>
    <cellStyle name="Normal 27 5 4 2" xfId="15917"/>
    <cellStyle name="Normal 27 5 5" xfId="9444"/>
    <cellStyle name="Normal 27 6" xfId="2456"/>
    <cellStyle name="Normal 27 6 2" xfId="6090"/>
    <cellStyle name="Normal 27 6 2 2" xfId="13382"/>
    <cellStyle name="Normal 27 6 3" xfId="7666"/>
    <cellStyle name="Normal 27 6 3 2" xfId="14915"/>
    <cellStyle name="Normal 27 6 4" xfId="8719"/>
    <cellStyle name="Normal 27 6 4 2" xfId="15918"/>
    <cellStyle name="Normal 27 6 5" xfId="10155"/>
    <cellStyle name="Normal 27 7" xfId="2439"/>
    <cellStyle name="Normal 27 7 2" xfId="6091"/>
    <cellStyle name="Normal 27 7 2 2" xfId="13383"/>
    <cellStyle name="Normal 27 7 3" xfId="7667"/>
    <cellStyle name="Normal 27 7 3 2" xfId="14916"/>
    <cellStyle name="Normal 27 7 4" xfId="8720"/>
    <cellStyle name="Normal 27 7 4 2" xfId="15919"/>
    <cellStyle name="Normal 27 7 5" xfId="10144"/>
    <cellStyle name="Normal 27 8" xfId="2768"/>
    <cellStyle name="Normal 27 8 2" xfId="6092"/>
    <cellStyle name="Normal 27 8 2 2" xfId="13384"/>
    <cellStyle name="Normal 27 8 3" xfId="7668"/>
    <cellStyle name="Normal 27 8 3 2" xfId="14917"/>
    <cellStyle name="Normal 27 8 4" xfId="8721"/>
    <cellStyle name="Normal 27 8 4 2" xfId="15920"/>
    <cellStyle name="Normal 27 8 5" xfId="10450"/>
    <cellStyle name="Normal 27 9" xfId="3091"/>
    <cellStyle name="Normal 27 9 2" xfId="6093"/>
    <cellStyle name="Normal 27 9 2 2" xfId="13385"/>
    <cellStyle name="Normal 27 9 3" xfId="7669"/>
    <cellStyle name="Normal 27 9 3 2" xfId="14918"/>
    <cellStyle name="Normal 27 9 4" xfId="8722"/>
    <cellStyle name="Normal 27 9 4 2" xfId="15921"/>
    <cellStyle name="Normal 27 9 5" xfId="10705"/>
    <cellStyle name="Normal 28 2" xfId="64"/>
    <cellStyle name="Normal 28 2 2" xfId="436"/>
    <cellStyle name="Normal 28 3" xfId="3093"/>
    <cellStyle name="Normal 28 4" xfId="3150"/>
    <cellStyle name="Normal 28 5" xfId="3374"/>
    <cellStyle name="Normal 29 10" xfId="3216"/>
    <cellStyle name="Normal 29 10 2" xfId="6100"/>
    <cellStyle name="Normal 29 10 2 2" xfId="13392"/>
    <cellStyle name="Normal 29 10 3" xfId="7676"/>
    <cellStyle name="Normal 29 10 3 2" xfId="14925"/>
    <cellStyle name="Normal 29 10 4" xfId="8723"/>
    <cellStyle name="Normal 29 10 4 2" xfId="15922"/>
    <cellStyle name="Normal 29 10 5" xfId="10717"/>
    <cellStyle name="Normal 29 11" xfId="3392"/>
    <cellStyle name="Normal 29 11 2" xfId="6101"/>
    <cellStyle name="Normal 29 11 2 2" xfId="13393"/>
    <cellStyle name="Normal 29 11 3" xfId="7677"/>
    <cellStyle name="Normal 29 11 3 2" xfId="14926"/>
    <cellStyle name="Normal 29 11 4" xfId="8724"/>
    <cellStyle name="Normal 29 11 4 2" xfId="15923"/>
    <cellStyle name="Normal 29 11 5" xfId="10777"/>
    <cellStyle name="Normal 29 2" xfId="63"/>
    <cellStyle name="Normal 29 2 10" xfId="8725"/>
    <cellStyle name="Normal 29 2 10 2" xfId="15924"/>
    <cellStyle name="Normal 29 2 2" xfId="487"/>
    <cellStyle name="Normal 29 2 2 2" xfId="6103"/>
    <cellStyle name="Normal 29 2 2 2 2" xfId="13395"/>
    <cellStyle name="Normal 29 2 2 3" xfId="7679"/>
    <cellStyle name="Normal 29 2 2 3 2" xfId="14928"/>
    <cellStyle name="Normal 29 2 2 4" xfId="8726"/>
    <cellStyle name="Normal 29 2 2 4 2" xfId="15925"/>
    <cellStyle name="Normal 29 2 2 5" xfId="9245"/>
    <cellStyle name="Normal 29 2 3" xfId="1416"/>
    <cellStyle name="Normal 29 2 3 2" xfId="6104"/>
    <cellStyle name="Normal 29 2 3 2 2" xfId="13396"/>
    <cellStyle name="Normal 29 2 3 3" xfId="7680"/>
    <cellStyle name="Normal 29 2 3 3 2" xfId="14929"/>
    <cellStyle name="Normal 29 2 3 4" xfId="8727"/>
    <cellStyle name="Normal 29 2 3 4 2" xfId="15926"/>
    <cellStyle name="Normal 29 2 3 5" xfId="9798"/>
    <cellStyle name="Normal 29 2 4" xfId="2630"/>
    <cellStyle name="Normal 29 2 4 2" xfId="6105"/>
    <cellStyle name="Normal 29 2 4 2 2" xfId="13397"/>
    <cellStyle name="Normal 29 2 4 3" xfId="7681"/>
    <cellStyle name="Normal 29 2 4 3 2" xfId="14930"/>
    <cellStyle name="Normal 29 2 4 4" xfId="8728"/>
    <cellStyle name="Normal 29 2 4 4 2" xfId="15927"/>
    <cellStyle name="Normal 29 2 4 5" xfId="10323"/>
    <cellStyle name="Normal 29 2 5" xfId="2343"/>
    <cellStyle name="Normal 29 2 5 2" xfId="6106"/>
    <cellStyle name="Normal 29 2 5 2 2" xfId="13398"/>
    <cellStyle name="Normal 29 2 5 3" xfId="7682"/>
    <cellStyle name="Normal 29 2 5 3 2" xfId="14931"/>
    <cellStyle name="Normal 29 2 5 4" xfId="8729"/>
    <cellStyle name="Normal 29 2 5 4 2" xfId="15928"/>
    <cellStyle name="Normal 29 2 5 5" xfId="10062"/>
    <cellStyle name="Normal 29 2 6" xfId="2809"/>
    <cellStyle name="Normal 29 2 6 2" xfId="6107"/>
    <cellStyle name="Normal 29 2 6 2 2" xfId="13399"/>
    <cellStyle name="Normal 29 2 6 3" xfId="7683"/>
    <cellStyle name="Normal 29 2 6 3 2" xfId="14932"/>
    <cellStyle name="Normal 29 2 6 4" xfId="8730"/>
    <cellStyle name="Normal 29 2 6 4 2" xfId="15929"/>
    <cellStyle name="Normal 29 2 6 5" xfId="10489"/>
    <cellStyle name="Normal 29 2 7" xfId="3497"/>
    <cellStyle name="Normal 29 2 7 2" xfId="6108"/>
    <cellStyle name="Normal 29 2 7 2 2" xfId="13400"/>
    <cellStyle name="Normal 29 2 7 3" xfId="7684"/>
    <cellStyle name="Normal 29 2 7 3 2" xfId="14933"/>
    <cellStyle name="Normal 29 2 7 4" xfId="8731"/>
    <cellStyle name="Normal 29 2 7 4 2" xfId="15930"/>
    <cellStyle name="Normal 29 2 7 5" xfId="10875"/>
    <cellStyle name="Normal 29 2 8" xfId="6102"/>
    <cellStyle name="Normal 29 2 8 2" xfId="13394"/>
    <cellStyle name="Normal 29 2 9" xfId="7678"/>
    <cellStyle name="Normal 29 2 9 2" xfId="14927"/>
    <cellStyle name="Normal 29 3" xfId="628"/>
    <cellStyle name="Normal 29 3 10" xfId="8732"/>
    <cellStyle name="Normal 29 3 10 2" xfId="15931"/>
    <cellStyle name="Normal 29 3 11" xfId="9368"/>
    <cellStyle name="Normal 29 3 2" xfId="1001"/>
    <cellStyle name="Normal 29 3 2 2" xfId="6110"/>
    <cellStyle name="Normal 29 3 2 2 2" xfId="13402"/>
    <cellStyle name="Normal 29 3 2 3" xfId="7686"/>
    <cellStyle name="Normal 29 3 2 3 2" xfId="14935"/>
    <cellStyle name="Normal 29 3 2 4" xfId="8733"/>
    <cellStyle name="Normal 29 3 2 4 2" xfId="15932"/>
    <cellStyle name="Normal 29 3 2 5" xfId="9630"/>
    <cellStyle name="Normal 29 3 3" xfId="1446"/>
    <cellStyle name="Normal 29 3 3 2" xfId="6111"/>
    <cellStyle name="Normal 29 3 3 2 2" xfId="13403"/>
    <cellStyle name="Normal 29 3 3 3" xfId="7687"/>
    <cellStyle name="Normal 29 3 3 3 2" xfId="14936"/>
    <cellStyle name="Normal 29 3 3 4" xfId="8734"/>
    <cellStyle name="Normal 29 3 3 4 2" xfId="15933"/>
    <cellStyle name="Normal 29 3 3 5" xfId="9828"/>
    <cellStyle name="Normal 29 3 4" xfId="2662"/>
    <cellStyle name="Normal 29 3 4 2" xfId="6112"/>
    <cellStyle name="Normal 29 3 4 2 2" xfId="13404"/>
    <cellStyle name="Normal 29 3 4 3" xfId="7688"/>
    <cellStyle name="Normal 29 3 4 3 2" xfId="14937"/>
    <cellStyle name="Normal 29 3 4 4" xfId="8735"/>
    <cellStyle name="Normal 29 3 4 4 2" xfId="15934"/>
    <cellStyle name="Normal 29 3 4 5" xfId="10355"/>
    <cellStyle name="Normal 29 3 5" xfId="2322"/>
    <cellStyle name="Normal 29 3 5 2" xfId="6113"/>
    <cellStyle name="Normal 29 3 5 2 2" xfId="13405"/>
    <cellStyle name="Normal 29 3 5 3" xfId="7689"/>
    <cellStyle name="Normal 29 3 5 3 2" xfId="14938"/>
    <cellStyle name="Normal 29 3 5 4" xfId="8736"/>
    <cellStyle name="Normal 29 3 5 4 2" xfId="15935"/>
    <cellStyle name="Normal 29 3 5 5" xfId="10041"/>
    <cellStyle name="Normal 29 3 6" xfId="2771"/>
    <cellStyle name="Normal 29 3 6 2" xfId="6114"/>
    <cellStyle name="Normal 29 3 6 2 2" xfId="13406"/>
    <cellStyle name="Normal 29 3 6 3" xfId="7690"/>
    <cellStyle name="Normal 29 3 6 3 2" xfId="14939"/>
    <cellStyle name="Normal 29 3 6 4" xfId="8737"/>
    <cellStyle name="Normal 29 3 6 4 2" xfId="15936"/>
    <cellStyle name="Normal 29 3 6 5" xfId="10453"/>
    <cellStyle name="Normal 29 3 7" xfId="3529"/>
    <cellStyle name="Normal 29 3 7 2" xfId="6115"/>
    <cellStyle name="Normal 29 3 7 2 2" xfId="13407"/>
    <cellStyle name="Normal 29 3 7 3" xfId="7691"/>
    <cellStyle name="Normal 29 3 7 3 2" xfId="14940"/>
    <cellStyle name="Normal 29 3 7 4" xfId="8738"/>
    <cellStyle name="Normal 29 3 7 4 2" xfId="15937"/>
    <cellStyle name="Normal 29 3 7 5" xfId="10905"/>
    <cellStyle name="Normal 29 3 8" xfId="6109"/>
    <cellStyle name="Normal 29 3 8 2" xfId="13401"/>
    <cellStyle name="Normal 29 3 9" xfId="7685"/>
    <cellStyle name="Normal 29 3 9 2" xfId="14934"/>
    <cellStyle name="Normal 29 4" xfId="865"/>
    <cellStyle name="Normal 29 4 2" xfId="6116"/>
    <cellStyle name="Normal 29 4 2 2" xfId="13408"/>
    <cellStyle name="Normal 29 4 3" xfId="7692"/>
    <cellStyle name="Normal 29 4 3 2" xfId="14941"/>
    <cellStyle name="Normal 29 4 4" xfId="8739"/>
    <cellStyle name="Normal 29 4 4 2" xfId="15938"/>
    <cellStyle name="Normal 29 4 5" xfId="9502"/>
    <cellStyle name="Normal 29 5" xfId="1307"/>
    <cellStyle name="Normal 29 5 2" xfId="6117"/>
    <cellStyle name="Normal 29 5 2 2" xfId="13409"/>
    <cellStyle name="Normal 29 5 3" xfId="7693"/>
    <cellStyle name="Normal 29 5 3 2" xfId="14942"/>
    <cellStyle name="Normal 29 5 4" xfId="8740"/>
    <cellStyle name="Normal 29 5 4 2" xfId="15939"/>
    <cellStyle name="Normal 29 5 5" xfId="9700"/>
    <cellStyle name="Normal 29 6" xfId="2516"/>
    <cellStyle name="Normal 29 6 2" xfId="6118"/>
    <cellStyle name="Normal 29 6 2 2" xfId="13410"/>
    <cellStyle name="Normal 29 6 3" xfId="7694"/>
    <cellStyle name="Normal 29 6 3 2" xfId="14943"/>
    <cellStyle name="Normal 29 6 4" xfId="8741"/>
    <cellStyle name="Normal 29 6 4 2" xfId="15940"/>
    <cellStyle name="Normal 29 6 5" xfId="10211"/>
    <cellStyle name="Normal 29 7" xfId="2761"/>
    <cellStyle name="Normal 29 7 2" xfId="6119"/>
    <cellStyle name="Normal 29 7 2 2" xfId="13411"/>
    <cellStyle name="Normal 29 7 3" xfId="7695"/>
    <cellStyle name="Normal 29 7 3 2" xfId="14944"/>
    <cellStyle name="Normal 29 7 4" xfId="8742"/>
    <cellStyle name="Normal 29 7 4 2" xfId="15941"/>
    <cellStyle name="Normal 29 7 5" xfId="10443"/>
    <cellStyle name="Normal 29 8" xfId="2963"/>
    <cellStyle name="Normal 29 8 2" xfId="6120"/>
    <cellStyle name="Normal 29 8 2 2" xfId="13412"/>
    <cellStyle name="Normal 29 8 3" xfId="7696"/>
    <cellStyle name="Normal 29 8 3 2" xfId="14945"/>
    <cellStyle name="Normal 29 8 4" xfId="8743"/>
    <cellStyle name="Normal 29 8 4 2" xfId="15942"/>
    <cellStyle name="Normal 29 8 5" xfId="10621"/>
    <cellStyle name="Normal 29 9" xfId="3101"/>
    <cellStyle name="Normal 29 9 2" xfId="6121"/>
    <cellStyle name="Normal 29 9 2 2" xfId="13413"/>
    <cellStyle name="Normal 29 9 3" xfId="7697"/>
    <cellStyle name="Normal 29 9 3 2" xfId="14946"/>
    <cellStyle name="Normal 29 9 4" xfId="8744"/>
    <cellStyle name="Normal 29 9 4 2" xfId="15943"/>
    <cellStyle name="Normal 29 9 5" xfId="10707"/>
    <cellStyle name="Normal 3" xfId="34"/>
    <cellStyle name="Normal 3 10" xfId="284"/>
    <cellStyle name="Normal 3 10 2" xfId="1209"/>
    <cellStyle name="Normal 3 10 3" xfId="3197"/>
    <cellStyle name="Normal 3 10 4" xfId="3237"/>
    <cellStyle name="Normal 3 10 5" xfId="3621"/>
    <cellStyle name="Normal 3 10 6" xfId="6123"/>
    <cellStyle name="Normal 3 10 7" xfId="7699"/>
    <cellStyle name="Normal 3 10 8" xfId="8745"/>
    <cellStyle name="Normal 3 11" xfId="419"/>
    <cellStyle name="Normal 3 12" xfId="1242"/>
    <cellStyle name="Normal 3 13" xfId="1161"/>
    <cellStyle name="Normal 3 14" xfId="1146"/>
    <cellStyle name="Normal 3 15" xfId="1198"/>
    <cellStyle name="Normal 3 16" xfId="1192"/>
    <cellStyle name="Normal 3 17" xfId="1139"/>
    <cellStyle name="Normal 3 18" xfId="1119"/>
    <cellStyle name="Normal 3 19" xfId="1122"/>
    <cellStyle name="Normal 3 2" xfId="89"/>
    <cellStyle name="Normal 3 2 10" xfId="1185"/>
    <cellStyle name="Normal 3 2 11" xfId="1166"/>
    <cellStyle name="Normal 3 2 12" xfId="1100"/>
    <cellStyle name="Normal 3 2 13" xfId="1141"/>
    <cellStyle name="Normal 3 2 14" xfId="1187"/>
    <cellStyle name="Normal 3 2 15" xfId="1204"/>
    <cellStyle name="Normal 3 2 16" xfId="1109"/>
    <cellStyle name="Normal 3 2 17" xfId="1129"/>
    <cellStyle name="Normal 3 2 18" xfId="1117"/>
    <cellStyle name="Normal 3 2 19" xfId="1257"/>
    <cellStyle name="Normal 3 2 2" xfId="131"/>
    <cellStyle name="Normal 3 2 2 2" xfId="133"/>
    <cellStyle name="Normal 3 2 2 2 2" xfId="798"/>
    <cellStyle name="Normal 3 2 2 2 2 2" xfId="818"/>
    <cellStyle name="Normal 3 2 2 2 3" xfId="3145"/>
    <cellStyle name="Normal 3 2 2 2 4" xfId="3272"/>
    <cellStyle name="Normal 3 2 2 3" xfId="860"/>
    <cellStyle name="Normal 3 2 2 4" xfId="2453"/>
    <cellStyle name="Normal 3 2 2 5" xfId="2455"/>
    <cellStyle name="Normal 3 2 2 6" xfId="2438"/>
    <cellStyle name="Normal 3 2 2 7" xfId="3139"/>
    <cellStyle name="Normal 3 2 2 8" xfId="3154"/>
    <cellStyle name="Normal 3 2 20" xfId="825"/>
    <cellStyle name="Normal 3 2 21" xfId="2437"/>
    <cellStyle name="Normal 3 2 22" xfId="2728"/>
    <cellStyle name="Normal 3 2 23" xfId="2948"/>
    <cellStyle name="Normal 3 2 24" xfId="3089"/>
    <cellStyle name="Normal 3 2 25" xfId="3271"/>
    <cellStyle name="Normal 3 2 26" xfId="3638"/>
    <cellStyle name="Normal 3 2 3" xfId="150"/>
    <cellStyle name="Normal 3 2 4" xfId="286"/>
    <cellStyle name="Normal 3 2 4 2" xfId="1066"/>
    <cellStyle name="Normal 3 2 4 3" xfId="3166"/>
    <cellStyle name="Normal 3 2 4 4" xfId="3229"/>
    <cellStyle name="Normal 3 2 4 5" xfId="3596"/>
    <cellStyle name="Normal 3 2 4 6" xfId="6161"/>
    <cellStyle name="Normal 3 2 4 7" xfId="7737"/>
    <cellStyle name="Normal 3 2 4 8" xfId="8746"/>
    <cellStyle name="Normal 3 2 5" xfId="421"/>
    <cellStyle name="Normal 3 2 6" xfId="772"/>
    <cellStyle name="Normal 3 2 7" xfId="1152"/>
    <cellStyle name="Normal 3 2 8" xfId="1147"/>
    <cellStyle name="Normal 3 2 9" xfId="1181"/>
    <cellStyle name="Normal 3 20" xfId="1096"/>
    <cellStyle name="Normal 3 21" xfId="1255"/>
    <cellStyle name="Normal 3 22" xfId="740"/>
    <cellStyle name="Normal 3 23" xfId="2004"/>
    <cellStyle name="Normal 3 24" xfId="2153"/>
    <cellStyle name="Normal 3 25" xfId="2219"/>
    <cellStyle name="Normal 3 26" xfId="2263"/>
    <cellStyle name="Normal 3 27" xfId="2399"/>
    <cellStyle name="Normal 3 28" xfId="2840"/>
    <cellStyle name="Normal 3 29" xfId="2986"/>
    <cellStyle name="Normal 3 3" xfId="137"/>
    <cellStyle name="Normal 3 3 2" xfId="288"/>
    <cellStyle name="Normal 3 3 2 2" xfId="1260"/>
    <cellStyle name="Normal 3 3 2 3" xfId="3204"/>
    <cellStyle name="Normal 3 3 2 4" xfId="3092"/>
    <cellStyle name="Normal 3 3 2 5" xfId="3628"/>
    <cellStyle name="Normal 3 3 2 6" xfId="6181"/>
    <cellStyle name="Normal 3 3 2 7" xfId="7754"/>
    <cellStyle name="Normal 3 3 2 8" xfId="8747"/>
    <cellStyle name="Normal 3 3 3" xfId="483"/>
    <cellStyle name="Normal 3 3 4" xfId="3097"/>
    <cellStyle name="Normal 3 3 5" xfId="3138"/>
    <cellStyle name="Normal 3 3 6" xfId="3390"/>
    <cellStyle name="Normal 3 3 7" xfId="3641"/>
    <cellStyle name="Normal 3 30" xfId="3087"/>
    <cellStyle name="Normal 3 31" xfId="3254"/>
    <cellStyle name="Normal 3 32" xfId="3339"/>
    <cellStyle name="Normal 3 32 2" xfId="7761"/>
    <cellStyle name="Normal 3 32 3" xfId="8748"/>
    <cellStyle name="Normal 3 33" xfId="3636"/>
    <cellStyle name="Normal 3 34" xfId="9175"/>
    <cellStyle name="Normal 3 4" xfId="139"/>
    <cellStyle name="Normal 3 4 2" xfId="290"/>
    <cellStyle name="Normal 3 4 2 2" xfId="1262"/>
    <cellStyle name="Normal 3 4 2 3" xfId="3205"/>
    <cellStyle name="Normal 3 4 2 4" xfId="3233"/>
    <cellStyle name="Normal 3 4 2 5" xfId="3629"/>
    <cellStyle name="Normal 3 4 2 6" xfId="6187"/>
    <cellStyle name="Normal 3 4 2 7" xfId="7763"/>
    <cellStyle name="Normal 3 4 2 8" xfId="8749"/>
    <cellStyle name="Normal 3 4 3" xfId="505"/>
    <cellStyle name="Normal 3 4 4" xfId="3103"/>
    <cellStyle name="Normal 3 4 5" xfId="3260"/>
    <cellStyle name="Normal 3 4 6" xfId="3408"/>
    <cellStyle name="Normal 3 4 7" xfId="3643"/>
    <cellStyle name="Normal 3 5" xfId="141"/>
    <cellStyle name="Normal 3 5 10" xfId="3645"/>
    <cellStyle name="Normal 3 5 2" xfId="292"/>
    <cellStyle name="Normal 3 5 2 2" xfId="1059"/>
    <cellStyle name="Normal 3 5 2 2 2" xfId="1263"/>
    <cellStyle name="Normal 3 5 2 2 3" xfId="3206"/>
    <cellStyle name="Normal 3 5 2 2 4" xfId="3232"/>
    <cellStyle name="Normal 3 5 2 3" xfId="1579"/>
    <cellStyle name="Normal 3 5 2 4" xfId="3160"/>
    <cellStyle name="Normal 3 5 2 5" xfId="3248"/>
    <cellStyle name="Normal 3 5 2 6" xfId="3630"/>
    <cellStyle name="Normal 3 5 2 7" xfId="6197"/>
    <cellStyle name="Normal 3 5 2 8" xfId="7773"/>
    <cellStyle name="Normal 3 5 2 9" xfId="8750"/>
    <cellStyle name="Normal 3 5 3" xfId="760"/>
    <cellStyle name="Normal 3 5 3 2" xfId="1507"/>
    <cellStyle name="Normal 3 5 3 3" xfId="3220"/>
    <cellStyle name="Normal 3 5 3 4" xfId="3231"/>
    <cellStyle name="Normal 3 5 4" xfId="2723"/>
    <cellStyle name="Normal 3 5 5" xfId="2945"/>
    <cellStyle name="Normal 3 5 6" xfId="3059"/>
    <cellStyle name="Normal 3 5 7" xfId="3126"/>
    <cellStyle name="Normal 3 5 8" xfId="3288"/>
    <cellStyle name="Normal 3 5 9" xfId="3589"/>
    <cellStyle name="Normal 3 6" xfId="143"/>
    <cellStyle name="Normal 3 6 2" xfId="294"/>
    <cellStyle name="Normal 3 6 2 2" xfId="1264"/>
    <cellStyle name="Normal 3 6 2 3" xfId="3207"/>
    <cellStyle name="Normal 3 6 2 4" xfId="322"/>
    <cellStyle name="Normal 3 6 2 5" xfId="3631"/>
    <cellStyle name="Normal 3 6 2 6" xfId="6214"/>
    <cellStyle name="Normal 3 6 2 7" xfId="7790"/>
    <cellStyle name="Normal 3 6 2 8" xfId="8751"/>
    <cellStyle name="Normal 3 6 3" xfId="768"/>
    <cellStyle name="Normal 3 6 4" xfId="3129"/>
    <cellStyle name="Normal 3 6 5" xfId="3156"/>
    <cellStyle name="Normal 3 6 6" xfId="3344"/>
    <cellStyle name="Normal 3 6 7" xfId="3647"/>
    <cellStyle name="Normal 3 7" xfId="145"/>
    <cellStyle name="Normal 3 7 2" xfId="296"/>
    <cellStyle name="Normal 3 7 2 2" xfId="1265"/>
    <cellStyle name="Normal 3 7 2 3" xfId="3208"/>
    <cellStyle name="Normal 3 7 2 4" xfId="325"/>
    <cellStyle name="Normal 3 7 2 5" xfId="3632"/>
    <cellStyle name="Normal 3 7 2 6" xfId="6218"/>
    <cellStyle name="Normal 3 7 2 7" xfId="7792"/>
    <cellStyle name="Normal 3 7 2 8" xfId="8752"/>
    <cellStyle name="Normal 3 7 3" xfId="1065"/>
    <cellStyle name="Normal 3 7 4" xfId="3165"/>
    <cellStyle name="Normal 3 7 5" xfId="3230"/>
    <cellStyle name="Normal 3 7 6" xfId="3595"/>
    <cellStyle name="Normal 3 7 7" xfId="3649"/>
    <cellStyle name="Normal 3 8" xfId="147"/>
    <cellStyle name="Normal 3 8 2" xfId="298"/>
    <cellStyle name="Normal 3 8 2 2" xfId="1266"/>
    <cellStyle name="Normal 3 8 2 3" xfId="3209"/>
    <cellStyle name="Normal 3 8 2 4" xfId="3213"/>
    <cellStyle name="Normal 3 8 2 5" xfId="3633"/>
    <cellStyle name="Normal 3 8 2 6" xfId="6225"/>
    <cellStyle name="Normal 3 8 2 7" xfId="7801"/>
    <cellStyle name="Normal 3 8 2 8" xfId="8753"/>
    <cellStyle name="Normal 3 8 3" xfId="774"/>
    <cellStyle name="Normal 3 8 4" xfId="3132"/>
    <cellStyle name="Normal 3 8 5" xfId="3215"/>
    <cellStyle name="Normal 3 8 6" xfId="3347"/>
    <cellStyle name="Normal 3 8 7" xfId="3651"/>
    <cellStyle name="Normal 3 9" xfId="148"/>
    <cellStyle name="Normal 30 10" xfId="3301"/>
    <cellStyle name="Normal 30 10 2" xfId="6236"/>
    <cellStyle name="Normal 30 10 2 2" xfId="13520"/>
    <cellStyle name="Normal 30 10 3" xfId="7812"/>
    <cellStyle name="Normal 30 10 3 2" xfId="15052"/>
    <cellStyle name="Normal 30 10 4" xfId="8754"/>
    <cellStyle name="Normal 30 10 4 2" xfId="15944"/>
    <cellStyle name="Normal 30 10 5" xfId="10728"/>
    <cellStyle name="Normal 30 11" xfId="3411"/>
    <cellStyle name="Normal 30 11 2" xfId="6237"/>
    <cellStyle name="Normal 30 11 2 2" xfId="13521"/>
    <cellStyle name="Normal 30 11 3" xfId="7813"/>
    <cellStyle name="Normal 30 11 3 2" xfId="15053"/>
    <cellStyle name="Normal 30 11 4" xfId="8755"/>
    <cellStyle name="Normal 30 11 4 2" xfId="15945"/>
    <cellStyle name="Normal 30 11 5" xfId="10793"/>
    <cellStyle name="Normal 30 2" xfId="62"/>
    <cellStyle name="Normal 30 2 2" xfId="508"/>
    <cellStyle name="Normal 30 2 2 2" xfId="552"/>
    <cellStyle name="Normal 30 2 2 3" xfId="9260"/>
    <cellStyle name="Normal 30 2 3" xfId="3110"/>
    <cellStyle name="Normal 30 2 4" xfId="3124"/>
    <cellStyle name="Normal 30 2 5" xfId="3450"/>
    <cellStyle name="Normal 30 2 6" xfId="6238"/>
    <cellStyle name="Normal 30 2 6 2" xfId="13522"/>
    <cellStyle name="Normal 30 2 7" xfId="7814"/>
    <cellStyle name="Normal 30 2 7 2" xfId="15054"/>
    <cellStyle name="Normal 30 2 8" xfId="8756"/>
    <cellStyle name="Normal 30 2 8 2" xfId="15946"/>
    <cellStyle name="Normal 30 3" xfId="526"/>
    <cellStyle name="Normal 30 4" xfId="884"/>
    <cellStyle name="Normal 30 4 2" xfId="6244"/>
    <cellStyle name="Normal 30 4 2 2" xfId="13528"/>
    <cellStyle name="Normal 30 4 3" xfId="7820"/>
    <cellStyle name="Normal 30 4 3 2" xfId="15060"/>
    <cellStyle name="Normal 30 4 4" xfId="8757"/>
    <cellStyle name="Normal 30 4 4 2" xfId="15947"/>
    <cellStyle name="Normal 30 4 5" xfId="9520"/>
    <cellStyle name="Normal 30 5" xfId="1326"/>
    <cellStyle name="Normal 30 5 2" xfId="6245"/>
    <cellStyle name="Normal 30 5 2 2" xfId="13529"/>
    <cellStyle name="Normal 30 5 3" xfId="7821"/>
    <cellStyle name="Normal 30 5 3 2" xfId="15061"/>
    <cellStyle name="Normal 30 5 4" xfId="8758"/>
    <cellStyle name="Normal 30 5 4 2" xfId="15948"/>
    <cellStyle name="Normal 30 5 5" xfId="9716"/>
    <cellStyle name="Normal 30 6" xfId="2538"/>
    <cellStyle name="Normal 30 6 2" xfId="6246"/>
    <cellStyle name="Normal 30 6 2 2" xfId="13530"/>
    <cellStyle name="Normal 30 6 3" xfId="7822"/>
    <cellStyle name="Normal 30 6 3 2" xfId="15062"/>
    <cellStyle name="Normal 30 6 4" xfId="8759"/>
    <cellStyle name="Normal 30 6 4 2" xfId="15949"/>
    <cellStyle name="Normal 30 6 5" xfId="10233"/>
    <cellStyle name="Normal 30 7" xfId="2388"/>
    <cellStyle name="Normal 30 7 2" xfId="6247"/>
    <cellStyle name="Normal 30 7 2 2" xfId="13531"/>
    <cellStyle name="Normal 30 7 3" xfId="7823"/>
    <cellStyle name="Normal 30 7 3 2" xfId="15063"/>
    <cellStyle name="Normal 30 7 4" xfId="8760"/>
    <cellStyle name="Normal 30 7 4 2" xfId="15950"/>
    <cellStyle name="Normal 30 7 5" xfId="10105"/>
    <cellStyle name="Normal 30 8" xfId="2536"/>
    <cellStyle name="Normal 30 8 2" xfId="6248"/>
    <cellStyle name="Normal 30 8 2 2" xfId="13532"/>
    <cellStyle name="Normal 30 8 3" xfId="7824"/>
    <cellStyle name="Normal 30 8 3 2" xfId="15064"/>
    <cellStyle name="Normal 30 8 4" xfId="8761"/>
    <cellStyle name="Normal 30 8 4 2" xfId="15951"/>
    <cellStyle name="Normal 30 8 5" xfId="10231"/>
    <cellStyle name="Normal 30 9" xfId="3106"/>
    <cellStyle name="Normal 30 9 2" xfId="6249"/>
    <cellStyle name="Normal 30 9 2 2" xfId="13533"/>
    <cellStyle name="Normal 30 9 3" xfId="7825"/>
    <cellStyle name="Normal 30 9 3 2" xfId="15065"/>
    <cellStyle name="Normal 30 9 4" xfId="8762"/>
    <cellStyle name="Normal 30 9 4 2" xfId="15952"/>
    <cellStyle name="Normal 30 9 5" xfId="10708"/>
    <cellStyle name="Normal 31 2" xfId="61"/>
    <cellStyle name="Normal 31 2 2" xfId="588"/>
    <cellStyle name="Normal 31 2 2 2" xfId="9330"/>
    <cellStyle name="Normal 31 2 3" xfId="7827"/>
    <cellStyle name="Normal 31 2 3 2" xfId="15067"/>
    <cellStyle name="Normal 31 2 4" xfId="8763"/>
    <cellStyle name="Normal 31 2 4 2" xfId="15953"/>
    <cellStyle name="Normal 31 3" xfId="1406"/>
    <cellStyle name="Normal 31 3 2" xfId="6251"/>
    <cellStyle name="Normal 31 3 2 2" xfId="13535"/>
    <cellStyle name="Normal 31 3 3" xfId="7828"/>
    <cellStyle name="Normal 31 3 3 2" xfId="15068"/>
    <cellStyle name="Normal 31 3 4" xfId="8764"/>
    <cellStyle name="Normal 31 3 4 2" xfId="15954"/>
    <cellStyle name="Normal 31 3 5" xfId="9788"/>
    <cellStyle name="Normal 31 4" xfId="2620"/>
    <cellStyle name="Normal 31 4 2" xfId="6252"/>
    <cellStyle name="Normal 31 4 2 2" xfId="13536"/>
    <cellStyle name="Normal 31 4 3" xfId="7829"/>
    <cellStyle name="Normal 31 4 3 2" xfId="15069"/>
    <cellStyle name="Normal 31 4 4" xfId="8765"/>
    <cellStyle name="Normal 31 4 4 2" xfId="15955"/>
    <cellStyle name="Normal 31 4 5" xfId="10313"/>
    <cellStyle name="Normal 31 5" xfId="2498"/>
    <cellStyle name="Normal 31 5 2" xfId="6253"/>
    <cellStyle name="Normal 31 5 2 2" xfId="13537"/>
    <cellStyle name="Normal 31 5 3" xfId="7830"/>
    <cellStyle name="Normal 31 5 3 2" xfId="15070"/>
    <cellStyle name="Normal 31 5 4" xfId="8766"/>
    <cellStyle name="Normal 31 5 4 2" xfId="15956"/>
    <cellStyle name="Normal 31 5 5" xfId="10196"/>
    <cellStyle name="Normal 31 6" xfId="2883"/>
    <cellStyle name="Normal 31 6 2" xfId="6254"/>
    <cellStyle name="Normal 31 6 2 2" xfId="13538"/>
    <cellStyle name="Normal 31 6 3" xfId="7831"/>
    <cellStyle name="Normal 31 6 3 2" xfId="15071"/>
    <cellStyle name="Normal 31 6 4" xfId="8767"/>
    <cellStyle name="Normal 31 6 4 2" xfId="15957"/>
    <cellStyle name="Normal 31 6 5" xfId="10551"/>
    <cellStyle name="Normal 31 7" xfId="3114"/>
    <cellStyle name="Normal 31 7 2" xfId="6255"/>
    <cellStyle name="Normal 31 7 2 2" xfId="13539"/>
    <cellStyle name="Normal 31 7 3" xfId="7832"/>
    <cellStyle name="Normal 31 7 3 2" xfId="15072"/>
    <cellStyle name="Normal 31 7 4" xfId="8768"/>
    <cellStyle name="Normal 31 7 4 2" xfId="15958"/>
    <cellStyle name="Normal 31 7 5" xfId="10709"/>
    <cellStyle name="Normal 31 8" xfId="3218"/>
    <cellStyle name="Normal 31 8 2" xfId="6256"/>
    <cellStyle name="Normal 31 8 2 2" xfId="13540"/>
    <cellStyle name="Normal 31 8 3" xfId="7833"/>
    <cellStyle name="Normal 31 8 3 2" xfId="15073"/>
    <cellStyle name="Normal 31 8 4" xfId="8769"/>
    <cellStyle name="Normal 31 8 4 2" xfId="15959"/>
    <cellStyle name="Normal 31 8 5" xfId="10718"/>
    <cellStyle name="Normal 31 9" xfId="3487"/>
    <cellStyle name="Normal 31 9 2" xfId="6257"/>
    <cellStyle name="Normal 31 9 2 2" xfId="13541"/>
    <cellStyle name="Normal 31 9 3" xfId="7834"/>
    <cellStyle name="Normal 31 9 3 2" xfId="15074"/>
    <cellStyle name="Normal 31 9 4" xfId="8770"/>
    <cellStyle name="Normal 31 9 4 2" xfId="15960"/>
    <cellStyle name="Normal 31 9 5" xfId="10865"/>
    <cellStyle name="Normal 32 2" xfId="60"/>
    <cellStyle name="Normal 32 2 2" xfId="644"/>
    <cellStyle name="Normal 32 2 2 2" xfId="9384"/>
    <cellStyle name="Normal 32 2 3" xfId="7836"/>
    <cellStyle name="Normal 32 2 3 2" xfId="15076"/>
    <cellStyle name="Normal 32 2 4" xfId="8771"/>
    <cellStyle name="Normal 32 2 4 2" xfId="15961"/>
    <cellStyle name="Normal 32 3" xfId="1462"/>
    <cellStyle name="Normal 32 3 2" xfId="6259"/>
    <cellStyle name="Normal 32 3 2 2" xfId="13543"/>
    <cellStyle name="Normal 32 3 3" xfId="7837"/>
    <cellStyle name="Normal 32 3 3 2" xfId="15077"/>
    <cellStyle name="Normal 32 3 4" xfId="8772"/>
    <cellStyle name="Normal 32 3 4 2" xfId="15962"/>
    <cellStyle name="Normal 32 3 5" xfId="9844"/>
    <cellStyle name="Normal 32 4" xfId="2678"/>
    <cellStyle name="Normal 32 4 2" xfId="6260"/>
    <cellStyle name="Normal 32 4 2 2" xfId="13544"/>
    <cellStyle name="Normal 32 4 3" xfId="7838"/>
    <cellStyle name="Normal 32 4 3 2" xfId="15078"/>
    <cellStyle name="Normal 32 4 4" xfId="8773"/>
    <cellStyle name="Normal 32 4 4 2" xfId="15963"/>
    <cellStyle name="Normal 32 4 5" xfId="10371"/>
    <cellStyle name="Normal 32 5" xfId="2901"/>
    <cellStyle name="Normal 32 5 2" xfId="6261"/>
    <cellStyle name="Normal 32 5 2 2" xfId="13545"/>
    <cellStyle name="Normal 32 5 3" xfId="7839"/>
    <cellStyle name="Normal 32 5 3 2" xfId="15079"/>
    <cellStyle name="Normal 32 5 4" xfId="8774"/>
    <cellStyle name="Normal 32 5 4 2" xfId="15964"/>
    <cellStyle name="Normal 32 5 5" xfId="10569"/>
    <cellStyle name="Normal 32 6" xfId="3015"/>
    <cellStyle name="Normal 32 6 2" xfId="6262"/>
    <cellStyle name="Normal 32 6 2 2" xfId="13546"/>
    <cellStyle name="Normal 32 6 3" xfId="7840"/>
    <cellStyle name="Normal 32 6 3 2" xfId="15080"/>
    <cellStyle name="Normal 32 6 4" xfId="8775"/>
    <cellStyle name="Normal 32 6 4 2" xfId="15965"/>
    <cellStyle name="Normal 32 6 5" xfId="10661"/>
    <cellStyle name="Normal 32 7" xfId="3119"/>
    <cellStyle name="Normal 32 7 2" xfId="6263"/>
    <cellStyle name="Normal 32 7 2 2" xfId="13547"/>
    <cellStyle name="Normal 32 7 3" xfId="7841"/>
    <cellStyle name="Normal 32 7 3 2" xfId="15081"/>
    <cellStyle name="Normal 32 7 4" xfId="8776"/>
    <cellStyle name="Normal 32 7 4 2" xfId="15966"/>
    <cellStyle name="Normal 32 7 5" xfId="10710"/>
    <cellStyle name="Normal 32 8" xfId="3176"/>
    <cellStyle name="Normal 32 8 2" xfId="6264"/>
    <cellStyle name="Normal 32 8 2 2" xfId="13548"/>
    <cellStyle name="Normal 32 8 3" xfId="7842"/>
    <cellStyle name="Normal 32 8 3 2" xfId="15082"/>
    <cellStyle name="Normal 32 8 4" xfId="8777"/>
    <cellStyle name="Normal 32 8 4 2" xfId="15967"/>
    <cellStyle name="Normal 32 8 5" xfId="10714"/>
    <cellStyle name="Normal 32 9" xfId="3545"/>
    <cellStyle name="Normal 32 9 2" xfId="6265"/>
    <cellStyle name="Normal 32 9 2 2" xfId="13549"/>
    <cellStyle name="Normal 32 9 3" xfId="7843"/>
    <cellStyle name="Normal 32 9 3 2" xfId="15083"/>
    <cellStyle name="Normal 32 9 4" xfId="8778"/>
    <cellStyle name="Normal 32 9 4 2" xfId="15968"/>
    <cellStyle name="Normal 32 9 5" xfId="10921"/>
    <cellStyle name="Normal 33 2" xfId="59"/>
    <cellStyle name="Normal 33 2 2" xfId="648"/>
    <cellStyle name="Normal 33 2 2 2" xfId="9388"/>
    <cellStyle name="Normal 33 2 3" xfId="7845"/>
    <cellStyle name="Normal 33 2 3 2" xfId="15085"/>
    <cellStyle name="Normal 33 2 4" xfId="8779"/>
    <cellStyle name="Normal 33 2 4 2" xfId="15969"/>
    <cellStyle name="Normal 33 3" xfId="1466"/>
    <cellStyle name="Normal 33 3 2" xfId="6267"/>
    <cellStyle name="Normal 33 3 2 2" xfId="13551"/>
    <cellStyle name="Normal 33 3 3" xfId="7846"/>
    <cellStyle name="Normal 33 3 3 2" xfId="15086"/>
    <cellStyle name="Normal 33 3 4" xfId="8780"/>
    <cellStyle name="Normal 33 3 4 2" xfId="15970"/>
    <cellStyle name="Normal 33 3 5" xfId="9848"/>
    <cellStyle name="Normal 33 4" xfId="2682"/>
    <cellStyle name="Normal 33 4 2" xfId="6268"/>
    <cellStyle name="Normal 33 4 2 2" xfId="13552"/>
    <cellStyle name="Normal 33 4 3" xfId="7847"/>
    <cellStyle name="Normal 33 4 3 2" xfId="15087"/>
    <cellStyle name="Normal 33 4 4" xfId="8781"/>
    <cellStyle name="Normal 33 4 4 2" xfId="15971"/>
    <cellStyle name="Normal 33 4 5" xfId="10375"/>
    <cellStyle name="Normal 33 5" xfId="2905"/>
    <cellStyle name="Normal 33 5 2" xfId="6269"/>
    <cellStyle name="Normal 33 5 2 2" xfId="13553"/>
    <cellStyle name="Normal 33 5 3" xfId="7848"/>
    <cellStyle name="Normal 33 5 3 2" xfId="15088"/>
    <cellStyle name="Normal 33 5 4" xfId="8782"/>
    <cellStyle name="Normal 33 5 4 2" xfId="15972"/>
    <cellStyle name="Normal 33 5 5" xfId="10573"/>
    <cellStyle name="Normal 33 6" xfId="3019"/>
    <cellStyle name="Normal 33 6 2" xfId="6270"/>
    <cellStyle name="Normal 33 6 2 2" xfId="13554"/>
    <cellStyle name="Normal 33 6 3" xfId="7849"/>
    <cellStyle name="Normal 33 6 3 2" xfId="15089"/>
    <cellStyle name="Normal 33 6 4" xfId="8783"/>
    <cellStyle name="Normal 33 6 4 2" xfId="15973"/>
    <cellStyle name="Normal 33 6 5" xfId="10665"/>
    <cellStyle name="Normal 33 7" xfId="3121"/>
    <cellStyle name="Normal 33 7 2" xfId="6271"/>
    <cellStyle name="Normal 33 7 2 2" xfId="13555"/>
    <cellStyle name="Normal 33 7 3" xfId="7850"/>
    <cellStyle name="Normal 33 7 3 2" xfId="15090"/>
    <cellStyle name="Normal 33 7 4" xfId="8784"/>
    <cellStyle name="Normal 33 7 4 2" xfId="15974"/>
    <cellStyle name="Normal 33 7 5" xfId="10712"/>
    <cellStyle name="Normal 33 8" xfId="3186"/>
    <cellStyle name="Normal 33 8 2" xfId="6272"/>
    <cellStyle name="Normal 33 8 2 2" xfId="13556"/>
    <cellStyle name="Normal 33 8 3" xfId="7851"/>
    <cellStyle name="Normal 33 8 3 2" xfId="15091"/>
    <cellStyle name="Normal 33 8 4" xfId="8785"/>
    <cellStyle name="Normal 33 8 4 2" xfId="15975"/>
    <cellStyle name="Normal 33 8 5" xfId="10715"/>
    <cellStyle name="Normal 33 9" xfId="3549"/>
    <cellStyle name="Normal 33 9 2" xfId="6273"/>
    <cellStyle name="Normal 33 9 2 2" xfId="13557"/>
    <cellStyle name="Normal 33 9 3" xfId="7852"/>
    <cellStyle name="Normal 33 9 3 2" xfId="15092"/>
    <cellStyle name="Normal 33 9 4" xfId="8786"/>
    <cellStyle name="Normal 33 9 4 2" xfId="15976"/>
    <cellStyle name="Normal 33 9 5" xfId="10925"/>
    <cellStyle name="Normal 34 2" xfId="58"/>
    <cellStyle name="Normal 34 2 2" xfId="647"/>
    <cellStyle name="Normal 34 2 2 2" xfId="9387"/>
    <cellStyle name="Normal 34 2 3" xfId="7854"/>
    <cellStyle name="Normal 34 2 3 2" xfId="15094"/>
    <cellStyle name="Normal 34 2 4" xfId="8787"/>
    <cellStyle name="Normal 34 2 4 2" xfId="15977"/>
    <cellStyle name="Normal 34 3" xfId="1465"/>
    <cellStyle name="Normal 34 3 2" xfId="6275"/>
    <cellStyle name="Normal 34 3 2 2" xfId="13559"/>
    <cellStyle name="Normal 34 3 3" xfId="7855"/>
    <cellStyle name="Normal 34 3 3 2" xfId="15095"/>
    <cellStyle name="Normal 34 3 4" xfId="8788"/>
    <cellStyle name="Normal 34 3 4 2" xfId="15978"/>
    <cellStyle name="Normal 34 3 5" xfId="9847"/>
    <cellStyle name="Normal 34 4" xfId="2681"/>
    <cellStyle name="Normal 34 4 2" xfId="6276"/>
    <cellStyle name="Normal 34 4 2 2" xfId="13560"/>
    <cellStyle name="Normal 34 4 3" xfId="7856"/>
    <cellStyle name="Normal 34 4 3 2" xfId="15096"/>
    <cellStyle name="Normal 34 4 4" xfId="8789"/>
    <cellStyle name="Normal 34 4 4 2" xfId="15979"/>
    <cellStyle name="Normal 34 4 5" xfId="10374"/>
    <cellStyle name="Normal 34 5" xfId="2904"/>
    <cellStyle name="Normal 34 5 2" xfId="6277"/>
    <cellStyle name="Normal 34 5 2 2" xfId="13561"/>
    <cellStyle name="Normal 34 5 3" xfId="7857"/>
    <cellStyle name="Normal 34 5 3 2" xfId="15097"/>
    <cellStyle name="Normal 34 5 4" xfId="8790"/>
    <cellStyle name="Normal 34 5 4 2" xfId="15980"/>
    <cellStyle name="Normal 34 5 5" xfId="10572"/>
    <cellStyle name="Normal 34 6" xfId="3018"/>
    <cellStyle name="Normal 34 6 2" xfId="6278"/>
    <cellStyle name="Normal 34 6 2 2" xfId="13562"/>
    <cellStyle name="Normal 34 6 3" xfId="7858"/>
    <cellStyle name="Normal 34 6 3 2" xfId="15098"/>
    <cellStyle name="Normal 34 6 4" xfId="8791"/>
    <cellStyle name="Normal 34 6 4 2" xfId="15981"/>
    <cellStyle name="Normal 34 6 5" xfId="10664"/>
    <cellStyle name="Normal 34 7" xfId="3120"/>
    <cellStyle name="Normal 34 7 2" xfId="6279"/>
    <cellStyle name="Normal 34 7 2 2" xfId="13563"/>
    <cellStyle name="Normal 34 7 3" xfId="7859"/>
    <cellStyle name="Normal 34 7 3 2" xfId="15099"/>
    <cellStyle name="Normal 34 7 4" xfId="8792"/>
    <cellStyle name="Normal 34 7 4 2" xfId="15982"/>
    <cellStyle name="Normal 34 7 5" xfId="10711"/>
    <cellStyle name="Normal 34 8" xfId="3202"/>
    <cellStyle name="Normal 34 8 2" xfId="6280"/>
    <cellStyle name="Normal 34 8 2 2" xfId="13564"/>
    <cellStyle name="Normal 34 8 3" xfId="7860"/>
    <cellStyle name="Normal 34 8 3 2" xfId="15100"/>
    <cellStyle name="Normal 34 8 4" xfId="8793"/>
    <cellStyle name="Normal 34 8 4 2" xfId="15983"/>
    <cellStyle name="Normal 34 8 5" xfId="10716"/>
    <cellStyle name="Normal 34 9" xfId="3548"/>
    <cellStyle name="Normal 34 9 2" xfId="6281"/>
    <cellStyle name="Normal 34 9 2 2" xfId="13565"/>
    <cellStyle name="Normal 34 9 3" xfId="7861"/>
    <cellStyle name="Normal 34 9 3 2" xfId="15101"/>
    <cellStyle name="Normal 34 9 4" xfId="8794"/>
    <cellStyle name="Normal 34 9 4 2" xfId="15984"/>
    <cellStyle name="Normal 34 9 5" xfId="10924"/>
    <cellStyle name="Normal 35 2" xfId="57"/>
    <cellStyle name="Normal 35 2 2" xfId="779"/>
    <cellStyle name="Normal 35 3" xfId="735"/>
    <cellStyle name="Normal 35 4" xfId="2417"/>
    <cellStyle name="Normal 35 5" xfId="2452"/>
    <cellStyle name="Normal 35 6" xfId="2467"/>
    <cellStyle name="Normal 35 7" xfId="3350"/>
    <cellStyle name="Normal 35 7 2" xfId="7868"/>
    <cellStyle name="Normal 35 7 3" xfId="8795"/>
    <cellStyle name="Normal 36 2" xfId="56"/>
    <cellStyle name="Normal 36 2 2" xfId="1071"/>
    <cellStyle name="Normal 36 3" xfId="3168"/>
    <cellStyle name="Normal 36 4" xfId="3262"/>
    <cellStyle name="Normal 36 5" xfId="3598"/>
    <cellStyle name="Normal 37 2" xfId="55"/>
    <cellStyle name="Normal 37 2 2" xfId="776"/>
    <cellStyle name="Normal 37 3" xfId="3133"/>
    <cellStyle name="Normal 37 4" xfId="3293"/>
    <cellStyle name="Normal 37 5" xfId="3348"/>
    <cellStyle name="Normal 38 2" xfId="54"/>
    <cellStyle name="Normal 38 2 2" xfId="1154"/>
    <cellStyle name="Normal 38 3" xfId="3184"/>
    <cellStyle name="Normal 38 4" xfId="3226"/>
    <cellStyle name="Normal 38 5" xfId="3610"/>
    <cellStyle name="Normal 39 2" xfId="53"/>
    <cellStyle name="Normal 39 2 2" xfId="1228"/>
    <cellStyle name="Normal 39 3" xfId="3201"/>
    <cellStyle name="Normal 39 4" xfId="3235"/>
    <cellStyle name="Normal 39 5" xfId="3625"/>
    <cellStyle name="Normal 4 10" xfId="2005"/>
    <cellStyle name="Normal 4 11" xfId="2154"/>
    <cellStyle name="Normal 4 12" xfId="2220"/>
    <cellStyle name="Normal 4 13" xfId="2264"/>
    <cellStyle name="Normal 4 14" xfId="2400"/>
    <cellStyle name="Normal 4 14 2" xfId="6314"/>
    <cellStyle name="Normal 4 14 2 2" xfId="13598"/>
    <cellStyle name="Normal 4 14 3" xfId="7894"/>
    <cellStyle name="Normal 4 14 3 2" xfId="15133"/>
    <cellStyle name="Normal 4 14 4" xfId="8796"/>
    <cellStyle name="Normal 4 14 4 2" xfId="15985"/>
    <cellStyle name="Normal 4 14 5" xfId="10114"/>
    <cellStyle name="Normal 4 15" xfId="2782"/>
    <cellStyle name="Normal 4 15 2" xfId="6315"/>
    <cellStyle name="Normal 4 15 2 2" xfId="13599"/>
    <cellStyle name="Normal 4 15 3" xfId="7895"/>
    <cellStyle name="Normal 4 15 3 2" xfId="15134"/>
    <cellStyle name="Normal 4 15 4" xfId="8797"/>
    <cellStyle name="Normal 4 15 4 2" xfId="15986"/>
    <cellStyle name="Normal 4 15 5" xfId="10463"/>
    <cellStyle name="Normal 4 16" xfId="2968"/>
    <cellStyle name="Normal 4 16 2" xfId="6316"/>
    <cellStyle name="Normal 4 16 2 2" xfId="13600"/>
    <cellStyle name="Normal 4 16 3" xfId="7896"/>
    <cellStyle name="Normal 4 16 3 2" xfId="15135"/>
    <cellStyle name="Normal 4 16 4" xfId="8798"/>
    <cellStyle name="Normal 4 16 4 2" xfId="15987"/>
    <cellStyle name="Normal 4 16 5" xfId="10625"/>
    <cellStyle name="Normal 4 17" xfId="3077"/>
    <cellStyle name="Normal 4 17 2" xfId="6317"/>
    <cellStyle name="Normal 4 17 2 2" xfId="13601"/>
    <cellStyle name="Normal 4 17 3" xfId="7897"/>
    <cellStyle name="Normal 4 17 3 2" xfId="15136"/>
    <cellStyle name="Normal 4 17 4" xfId="8799"/>
    <cellStyle name="Normal 4 17 4 2" xfId="15988"/>
    <cellStyle name="Normal 4 17 5" xfId="10703"/>
    <cellStyle name="Normal 4 18" xfId="3287"/>
    <cellStyle name="Normal 4 18 2" xfId="6318"/>
    <cellStyle name="Normal 4 18 2 2" xfId="13602"/>
    <cellStyle name="Normal 4 18 3" xfId="7898"/>
    <cellStyle name="Normal 4 18 3 2" xfId="15137"/>
    <cellStyle name="Normal 4 18 4" xfId="8800"/>
    <cellStyle name="Normal 4 18 4 2" xfId="15989"/>
    <cellStyle name="Normal 4 18 5" xfId="10725"/>
    <cellStyle name="Normal 4 19" xfId="3340"/>
    <cellStyle name="Normal 4 19 2" xfId="6319"/>
    <cellStyle name="Normal 4 19 2 2" xfId="13603"/>
    <cellStyle name="Normal 4 19 3" xfId="7899"/>
    <cellStyle name="Normal 4 19 3 2" xfId="15138"/>
    <cellStyle name="Normal 4 19 4" xfId="8801"/>
    <cellStyle name="Normal 4 19 4 2" xfId="15990"/>
    <cellStyle name="Normal 4 19 5" xfId="10745"/>
    <cellStyle name="Normal 4 2" xfId="88"/>
    <cellStyle name="Normal 4 2 10" xfId="2432"/>
    <cellStyle name="Normal 4 2 10 2" xfId="6321"/>
    <cellStyle name="Normal 4 2 10 2 2" xfId="13605"/>
    <cellStyle name="Normal 4 2 10 3" xfId="7901"/>
    <cellStyle name="Normal 4 2 10 3 2" xfId="15140"/>
    <cellStyle name="Normal 4 2 10 4" xfId="8802"/>
    <cellStyle name="Normal 4 2 10 4 2" xfId="15991"/>
    <cellStyle name="Normal 4 2 10 5" xfId="10139"/>
    <cellStyle name="Normal 4 2 11" xfId="2794"/>
    <cellStyle name="Normal 4 2 11 2" xfId="6322"/>
    <cellStyle name="Normal 4 2 11 2 2" xfId="13606"/>
    <cellStyle name="Normal 4 2 11 3" xfId="7902"/>
    <cellStyle name="Normal 4 2 11 3 2" xfId="15141"/>
    <cellStyle name="Normal 4 2 11 4" xfId="8803"/>
    <cellStyle name="Normal 4 2 11 4 2" xfId="15992"/>
    <cellStyle name="Normal 4 2 11 5" xfId="10474"/>
    <cellStyle name="Normal 4 2 12" xfId="2970"/>
    <cellStyle name="Normal 4 2 12 2" xfId="6323"/>
    <cellStyle name="Normal 4 2 12 2 2" xfId="13607"/>
    <cellStyle name="Normal 4 2 12 3" xfId="7903"/>
    <cellStyle name="Normal 4 2 12 3 2" xfId="15142"/>
    <cellStyle name="Normal 4 2 12 4" xfId="8804"/>
    <cellStyle name="Normal 4 2 12 4 2" xfId="15993"/>
    <cellStyle name="Normal 4 2 12 5" xfId="10627"/>
    <cellStyle name="Normal 4 2 13" xfId="3086"/>
    <cellStyle name="Normal 4 2 13 2" xfId="6324"/>
    <cellStyle name="Normal 4 2 13 2 2" xfId="13608"/>
    <cellStyle name="Normal 4 2 13 3" xfId="7904"/>
    <cellStyle name="Normal 4 2 13 3 2" xfId="15143"/>
    <cellStyle name="Normal 4 2 13 4" xfId="8805"/>
    <cellStyle name="Normal 4 2 13 4 2" xfId="15994"/>
    <cellStyle name="Normal 4 2 13 5" xfId="10704"/>
    <cellStyle name="Normal 4 2 14" xfId="3278"/>
    <cellStyle name="Normal 4 2 14 2" xfId="6325"/>
    <cellStyle name="Normal 4 2 14 2 2" xfId="13609"/>
    <cellStyle name="Normal 4 2 14 3" xfId="7905"/>
    <cellStyle name="Normal 4 2 14 3 2" xfId="15144"/>
    <cellStyle name="Normal 4 2 14 4" xfId="8806"/>
    <cellStyle name="Normal 4 2 14 4 2" xfId="15995"/>
    <cellStyle name="Normal 4 2 14 5" xfId="10723"/>
    <cellStyle name="Normal 4 2 15" xfId="3365"/>
    <cellStyle name="Normal 4 2 15 2" xfId="6326"/>
    <cellStyle name="Normal 4 2 15 2 2" xfId="13610"/>
    <cellStyle name="Normal 4 2 15 3" xfId="7906"/>
    <cellStyle name="Normal 4 2 15 3 2" xfId="15145"/>
    <cellStyle name="Normal 4 2 15 4" xfId="8807"/>
    <cellStyle name="Normal 4 2 15 4 2" xfId="15996"/>
    <cellStyle name="Normal 4 2 15 5" xfId="10758"/>
    <cellStyle name="Normal 4 2 2" xfId="136"/>
    <cellStyle name="Normal 4 2 2 10" xfId="8808"/>
    <cellStyle name="Normal 4 2 2 10 2" xfId="15997"/>
    <cellStyle name="Normal 4 2 2 2" xfId="414"/>
    <cellStyle name="Normal 4 2 2 2 2" xfId="6328"/>
    <cellStyle name="Normal 4 2 2 2 2 2" xfId="13612"/>
    <cellStyle name="Normal 4 2 2 2 3" xfId="7908"/>
    <cellStyle name="Normal 4 2 2 2 3 2" xfId="15147"/>
    <cellStyle name="Normal 4 2 2 2 4" xfId="8809"/>
    <cellStyle name="Normal 4 2 2 2 4 2" xfId="15998"/>
    <cellStyle name="Normal 4 2 2 2 5" xfId="9226"/>
    <cellStyle name="Normal 4 2 2 3" xfId="1385"/>
    <cellStyle name="Normal 4 2 2 3 2" xfId="6329"/>
    <cellStyle name="Normal 4 2 2 3 2 2" xfId="13613"/>
    <cellStyle name="Normal 4 2 2 3 3" xfId="7909"/>
    <cellStyle name="Normal 4 2 2 3 3 2" xfId="15148"/>
    <cellStyle name="Normal 4 2 2 3 4" xfId="8810"/>
    <cellStyle name="Normal 4 2 2 3 4 2" xfId="15999"/>
    <cellStyle name="Normal 4 2 2 3 5" xfId="9767"/>
    <cellStyle name="Normal 4 2 2 4" xfId="2599"/>
    <cellStyle name="Normal 4 2 2 4 2" xfId="6330"/>
    <cellStyle name="Normal 4 2 2 4 2 2" xfId="13614"/>
    <cellStyle name="Normal 4 2 2 4 3" xfId="7910"/>
    <cellStyle name="Normal 4 2 2 4 3 2" xfId="15149"/>
    <cellStyle name="Normal 4 2 2 4 4" xfId="8811"/>
    <cellStyle name="Normal 4 2 2 4 4 2" xfId="16000"/>
    <cellStyle name="Normal 4 2 2 4 5" xfId="10292"/>
    <cellStyle name="Normal 4 2 2 5" xfId="2300"/>
    <cellStyle name="Normal 4 2 2 5 2" xfId="6331"/>
    <cellStyle name="Normal 4 2 2 5 2 2" xfId="13615"/>
    <cellStyle name="Normal 4 2 2 5 3" xfId="7911"/>
    <cellStyle name="Normal 4 2 2 5 3 2" xfId="15150"/>
    <cellStyle name="Normal 4 2 2 5 4" xfId="8812"/>
    <cellStyle name="Normal 4 2 2 5 4 2" xfId="16001"/>
    <cellStyle name="Normal 4 2 2 5 5" xfId="10020"/>
    <cellStyle name="Normal 4 2 2 6" xfId="2531"/>
    <cellStyle name="Normal 4 2 2 6 2" xfId="6332"/>
    <cellStyle name="Normal 4 2 2 6 2 2" xfId="13616"/>
    <cellStyle name="Normal 4 2 2 6 3" xfId="7912"/>
    <cellStyle name="Normal 4 2 2 6 3 2" xfId="15151"/>
    <cellStyle name="Normal 4 2 2 6 4" xfId="8813"/>
    <cellStyle name="Normal 4 2 2 6 4 2" xfId="16002"/>
    <cellStyle name="Normal 4 2 2 6 5" xfId="10226"/>
    <cellStyle name="Normal 4 2 2 7" xfId="3466"/>
    <cellStyle name="Normal 4 2 2 7 2" xfId="6333"/>
    <cellStyle name="Normal 4 2 2 7 2 2" xfId="13617"/>
    <cellStyle name="Normal 4 2 2 7 3" xfId="7913"/>
    <cellStyle name="Normal 4 2 2 7 3 2" xfId="15152"/>
    <cellStyle name="Normal 4 2 2 7 4" xfId="8814"/>
    <cellStyle name="Normal 4 2 2 7 4 2" xfId="16003"/>
    <cellStyle name="Normal 4 2 2 7 5" xfId="10844"/>
    <cellStyle name="Normal 4 2 2 8" xfId="6327"/>
    <cellStyle name="Normal 4 2 2 8 2" xfId="13611"/>
    <cellStyle name="Normal 4 2 2 9" xfId="7907"/>
    <cellStyle name="Normal 4 2 2 9 2" xfId="15146"/>
    <cellStyle name="Normal 4 2 3" xfId="574"/>
    <cellStyle name="Normal 4 2 3 10" xfId="8815"/>
    <cellStyle name="Normal 4 2 3 10 2" xfId="16004"/>
    <cellStyle name="Normal 4 2 3 11" xfId="9316"/>
    <cellStyle name="Normal 4 2 3 2" xfId="947"/>
    <cellStyle name="Normal 4 2 3 2 2" xfId="6335"/>
    <cellStyle name="Normal 4 2 3 2 2 2" xfId="13619"/>
    <cellStyle name="Normal 4 2 3 2 3" xfId="7915"/>
    <cellStyle name="Normal 4 2 3 2 3 2" xfId="15154"/>
    <cellStyle name="Normal 4 2 3 2 4" xfId="8816"/>
    <cellStyle name="Normal 4 2 3 2 4 2" xfId="16005"/>
    <cellStyle name="Normal 4 2 3 2 5" xfId="9578"/>
    <cellStyle name="Normal 4 2 3 3" xfId="1392"/>
    <cellStyle name="Normal 4 2 3 3 2" xfId="6336"/>
    <cellStyle name="Normal 4 2 3 3 2 2" xfId="13620"/>
    <cellStyle name="Normal 4 2 3 3 3" xfId="7916"/>
    <cellStyle name="Normal 4 2 3 3 3 2" xfId="15155"/>
    <cellStyle name="Normal 4 2 3 3 4" xfId="8817"/>
    <cellStyle name="Normal 4 2 3 3 4 2" xfId="16006"/>
    <cellStyle name="Normal 4 2 3 3 5" xfId="9774"/>
    <cellStyle name="Normal 4 2 3 4" xfId="2606"/>
    <cellStyle name="Normal 4 2 3 4 2" xfId="6337"/>
    <cellStyle name="Normal 4 2 3 4 2 2" xfId="13621"/>
    <cellStyle name="Normal 4 2 3 4 3" xfId="7917"/>
    <cellStyle name="Normal 4 2 3 4 3 2" xfId="15156"/>
    <cellStyle name="Normal 4 2 3 4 4" xfId="8818"/>
    <cellStyle name="Normal 4 2 3 4 4 2" xfId="16007"/>
    <cellStyle name="Normal 4 2 3 4 5" xfId="10299"/>
    <cellStyle name="Normal 4 2 3 5" xfId="2355"/>
    <cellStyle name="Normal 4 2 3 5 2" xfId="6338"/>
    <cellStyle name="Normal 4 2 3 5 2 2" xfId="13622"/>
    <cellStyle name="Normal 4 2 3 5 3" xfId="7918"/>
    <cellStyle name="Normal 4 2 3 5 3 2" xfId="15157"/>
    <cellStyle name="Normal 4 2 3 5 4" xfId="8819"/>
    <cellStyle name="Normal 4 2 3 5 4 2" xfId="16008"/>
    <cellStyle name="Normal 4 2 3 5 5" xfId="10074"/>
    <cellStyle name="Normal 4 2 3 6" xfId="2874"/>
    <cellStyle name="Normal 4 2 3 6 2" xfId="6339"/>
    <cellStyle name="Normal 4 2 3 6 2 2" xfId="13623"/>
    <cellStyle name="Normal 4 2 3 6 3" xfId="7919"/>
    <cellStyle name="Normal 4 2 3 6 3 2" xfId="15158"/>
    <cellStyle name="Normal 4 2 3 6 4" xfId="8820"/>
    <cellStyle name="Normal 4 2 3 6 4 2" xfId="16009"/>
    <cellStyle name="Normal 4 2 3 6 5" xfId="10544"/>
    <cellStyle name="Normal 4 2 3 7" xfId="3473"/>
    <cellStyle name="Normal 4 2 3 7 2" xfId="6340"/>
    <cellStyle name="Normal 4 2 3 7 2 2" xfId="13624"/>
    <cellStyle name="Normal 4 2 3 7 3" xfId="7920"/>
    <cellStyle name="Normal 4 2 3 7 3 2" xfId="15159"/>
    <cellStyle name="Normal 4 2 3 7 4" xfId="8821"/>
    <cellStyle name="Normal 4 2 3 7 4 2" xfId="16010"/>
    <cellStyle name="Normal 4 2 3 7 5" xfId="10851"/>
    <cellStyle name="Normal 4 2 3 8" xfId="6334"/>
    <cellStyle name="Normal 4 2 3 8 2" xfId="13618"/>
    <cellStyle name="Normal 4 2 3 9" xfId="7914"/>
    <cellStyle name="Normal 4 2 3 9 2" xfId="15153"/>
    <cellStyle name="Normal 4 2 4" xfId="794"/>
    <cellStyle name="Normal 4 2 4 2" xfId="6341"/>
    <cellStyle name="Normal 4 2 4 2 2" xfId="13625"/>
    <cellStyle name="Normal 4 2 4 3" xfId="7921"/>
    <cellStyle name="Normal 4 2 4 3 2" xfId="15160"/>
    <cellStyle name="Normal 4 2 4 4" xfId="8822"/>
    <cellStyle name="Normal 4 2 4 4 2" xfId="16011"/>
    <cellStyle name="Normal 4 2 4 5" xfId="9470"/>
    <cellStyle name="Normal 4 2 5" xfId="727"/>
    <cellStyle name="Normal 4 2 5 2" xfId="6342"/>
    <cellStyle name="Normal 4 2 5 2 2" xfId="13626"/>
    <cellStyle name="Normal 4 2 5 3" xfId="7922"/>
    <cellStyle name="Normal 4 2 5 3 2" xfId="15161"/>
    <cellStyle name="Normal 4 2 5 4" xfId="8823"/>
    <cellStyle name="Normal 4 2 5 4 2" xfId="16012"/>
    <cellStyle name="Normal 4 2 5 5" xfId="9447"/>
    <cellStyle name="Normal 4 2 6" xfId="2006"/>
    <cellStyle name="Normal 4 2 6 2" xfId="6343"/>
    <cellStyle name="Normal 4 2 6 2 2" xfId="13627"/>
    <cellStyle name="Normal 4 2 6 3" xfId="7923"/>
    <cellStyle name="Normal 4 2 6 3 2" xfId="15162"/>
    <cellStyle name="Normal 4 2 6 4" xfId="8824"/>
    <cellStyle name="Normal 4 2 6 4 2" xfId="16013"/>
    <cellStyle name="Normal 4 2 6 5" xfId="9939"/>
    <cellStyle name="Normal 4 2 7" xfId="2155"/>
    <cellStyle name="Normal 4 2 7 2" xfId="6344"/>
    <cellStyle name="Normal 4 2 7 2 2" xfId="13628"/>
    <cellStyle name="Normal 4 2 7 3" xfId="7924"/>
    <cellStyle name="Normal 4 2 7 3 2" xfId="15163"/>
    <cellStyle name="Normal 4 2 7 4" xfId="8825"/>
    <cellStyle name="Normal 4 2 7 4 2" xfId="16014"/>
    <cellStyle name="Normal 4 2 7 5" xfId="9966"/>
    <cellStyle name="Normal 4 2 8" xfId="2221"/>
    <cellStyle name="Normal 4 2 8 2" xfId="6345"/>
    <cellStyle name="Normal 4 2 8 2 2" xfId="13629"/>
    <cellStyle name="Normal 4 2 8 3" xfId="7925"/>
    <cellStyle name="Normal 4 2 8 3 2" xfId="15164"/>
    <cellStyle name="Normal 4 2 8 4" xfId="8826"/>
    <cellStyle name="Normal 4 2 8 4 2" xfId="16015"/>
    <cellStyle name="Normal 4 2 8 5" xfId="9986"/>
    <cellStyle name="Normal 4 2 9" xfId="2265"/>
    <cellStyle name="Normal 4 2 9 2" xfId="6346"/>
    <cellStyle name="Normal 4 2 9 2 2" xfId="13630"/>
    <cellStyle name="Normal 4 2 9 3" xfId="7926"/>
    <cellStyle name="Normal 4 2 9 3 2" xfId="15165"/>
    <cellStyle name="Normal 4 2 9 4" xfId="8827"/>
    <cellStyle name="Normal 4 2 9 4 2" xfId="16016"/>
    <cellStyle name="Normal 4 2 9 5" xfId="9998"/>
    <cellStyle name="Normal 4 20" xfId="3640"/>
    <cellStyle name="Normal 4 3" xfId="151"/>
    <cellStyle name="Normal 4 3 2" xfId="420"/>
    <cellStyle name="Normal 4 3 3" xfId="3088"/>
    <cellStyle name="Normal 4 3 4" xfId="3290"/>
    <cellStyle name="Normal 4 3 5" xfId="3371"/>
    <cellStyle name="Normal 4 4" xfId="287"/>
    <cellStyle name="Normal 4 4 10" xfId="3274"/>
    <cellStyle name="Normal 4 4 10 2" xfId="6349"/>
    <cellStyle name="Normal 4 4 10 2 2" xfId="13632"/>
    <cellStyle name="Normal 4 4 10 3" xfId="7928"/>
    <cellStyle name="Normal 4 4 10 3 2" xfId="15166"/>
    <cellStyle name="Normal 4 4 10 4" xfId="8829"/>
    <cellStyle name="Normal 4 4 10 4 2" xfId="16017"/>
    <cellStyle name="Normal 4 4 10 5" xfId="10721"/>
    <cellStyle name="Normal 4 4 11" xfId="3391"/>
    <cellStyle name="Normal 4 4 11 2" xfId="6350"/>
    <cellStyle name="Normal 4 4 11 2 2" xfId="13633"/>
    <cellStyle name="Normal 4 4 11 3" xfId="7929"/>
    <cellStyle name="Normal 4 4 11 3 2" xfId="15167"/>
    <cellStyle name="Normal 4 4 11 4" xfId="8830"/>
    <cellStyle name="Normal 4 4 11 4 2" xfId="16018"/>
    <cellStyle name="Normal 4 4 11 5" xfId="10776"/>
    <cellStyle name="Normal 4 4 12" xfId="6348"/>
    <cellStyle name="Normal 4 4 13" xfId="7927"/>
    <cellStyle name="Normal 4 4 14" xfId="8828"/>
    <cellStyle name="Normal 4 4 2" xfId="484"/>
    <cellStyle name="Normal 4 4 2 10" xfId="8831"/>
    <cellStyle name="Normal 4 4 2 10 2" xfId="16019"/>
    <cellStyle name="Normal 4 4 2 11" xfId="9244"/>
    <cellStyle name="Normal 4 4 2 2" xfId="969"/>
    <cellStyle name="Normal 4 4 2 2 2" xfId="6352"/>
    <cellStyle name="Normal 4 4 2 2 2 2" xfId="13635"/>
    <cellStyle name="Normal 4 4 2 2 3" xfId="7931"/>
    <cellStyle name="Normal 4 4 2 2 3 2" xfId="15169"/>
    <cellStyle name="Normal 4 4 2 2 4" xfId="8832"/>
    <cellStyle name="Normal 4 4 2 2 4 2" xfId="16020"/>
    <cellStyle name="Normal 4 4 2 2 5" xfId="9600"/>
    <cellStyle name="Normal 4 4 2 3" xfId="1415"/>
    <cellStyle name="Normal 4 4 2 3 2" xfId="6353"/>
    <cellStyle name="Normal 4 4 2 3 2 2" xfId="13636"/>
    <cellStyle name="Normal 4 4 2 3 3" xfId="7932"/>
    <cellStyle name="Normal 4 4 2 3 3 2" xfId="15170"/>
    <cellStyle name="Normal 4 4 2 3 4" xfId="8833"/>
    <cellStyle name="Normal 4 4 2 3 4 2" xfId="16021"/>
    <cellStyle name="Normal 4 4 2 3 5" xfId="9797"/>
    <cellStyle name="Normal 4 4 2 4" xfId="2629"/>
    <cellStyle name="Normal 4 4 2 4 2" xfId="6354"/>
    <cellStyle name="Normal 4 4 2 4 2 2" xfId="13637"/>
    <cellStyle name="Normal 4 4 2 4 3" xfId="7933"/>
    <cellStyle name="Normal 4 4 2 4 3 2" xfId="15171"/>
    <cellStyle name="Normal 4 4 2 4 4" xfId="8834"/>
    <cellStyle name="Normal 4 4 2 4 4 2" xfId="16022"/>
    <cellStyle name="Normal 4 4 2 4 5" xfId="10322"/>
    <cellStyle name="Normal 4 4 2 5" xfId="2344"/>
    <cellStyle name="Normal 4 4 2 5 2" xfId="6355"/>
    <cellStyle name="Normal 4 4 2 5 2 2" xfId="13638"/>
    <cellStyle name="Normal 4 4 2 5 3" xfId="7934"/>
    <cellStyle name="Normal 4 4 2 5 3 2" xfId="15172"/>
    <cellStyle name="Normal 4 4 2 5 4" xfId="8835"/>
    <cellStyle name="Normal 4 4 2 5 4 2" xfId="16023"/>
    <cellStyle name="Normal 4 4 2 5 5" xfId="10063"/>
    <cellStyle name="Normal 4 4 2 6" xfId="2757"/>
    <cellStyle name="Normal 4 4 2 6 2" xfId="6356"/>
    <cellStyle name="Normal 4 4 2 6 2 2" xfId="13639"/>
    <cellStyle name="Normal 4 4 2 6 3" xfId="7935"/>
    <cellStyle name="Normal 4 4 2 6 3 2" xfId="15173"/>
    <cellStyle name="Normal 4 4 2 6 4" xfId="8836"/>
    <cellStyle name="Normal 4 4 2 6 4 2" xfId="16024"/>
    <cellStyle name="Normal 4 4 2 6 5" xfId="10439"/>
    <cellStyle name="Normal 4 4 2 7" xfId="3496"/>
    <cellStyle name="Normal 4 4 2 7 2" xfId="6357"/>
    <cellStyle name="Normal 4 4 2 7 2 2" xfId="13640"/>
    <cellStyle name="Normal 4 4 2 7 3" xfId="7936"/>
    <cellStyle name="Normal 4 4 2 7 3 2" xfId="15174"/>
    <cellStyle name="Normal 4 4 2 7 4" xfId="8837"/>
    <cellStyle name="Normal 4 4 2 7 4 2" xfId="16025"/>
    <cellStyle name="Normal 4 4 2 7 5" xfId="10874"/>
    <cellStyle name="Normal 4 4 2 8" xfId="6351"/>
    <cellStyle name="Normal 4 4 2 8 2" xfId="13634"/>
    <cellStyle name="Normal 4 4 2 9" xfId="7930"/>
    <cellStyle name="Normal 4 4 2 9 2" xfId="15168"/>
    <cellStyle name="Normal 4 4 3" xfId="627"/>
    <cellStyle name="Normal 4 4 3 10" xfId="8838"/>
    <cellStyle name="Normal 4 4 3 10 2" xfId="16026"/>
    <cellStyle name="Normal 4 4 3 11" xfId="9367"/>
    <cellStyle name="Normal 4 4 3 2" xfId="1000"/>
    <cellStyle name="Normal 4 4 3 2 2" xfId="6359"/>
    <cellStyle name="Normal 4 4 3 2 2 2" xfId="13642"/>
    <cellStyle name="Normal 4 4 3 2 3" xfId="7938"/>
    <cellStyle name="Normal 4 4 3 2 3 2" xfId="15176"/>
    <cellStyle name="Normal 4 4 3 2 4" xfId="8839"/>
    <cellStyle name="Normal 4 4 3 2 4 2" xfId="16027"/>
    <cellStyle name="Normal 4 4 3 2 5" xfId="9629"/>
    <cellStyle name="Normal 4 4 3 3" xfId="1445"/>
    <cellStyle name="Normal 4 4 3 3 2" xfId="6360"/>
    <cellStyle name="Normal 4 4 3 3 2 2" xfId="13643"/>
    <cellStyle name="Normal 4 4 3 3 3" xfId="7939"/>
    <cellStyle name="Normal 4 4 3 3 3 2" xfId="15177"/>
    <cellStyle name="Normal 4 4 3 3 4" xfId="8840"/>
    <cellStyle name="Normal 4 4 3 3 4 2" xfId="16028"/>
    <cellStyle name="Normal 4 4 3 3 5" xfId="9827"/>
    <cellStyle name="Normal 4 4 3 4" xfId="2661"/>
    <cellStyle name="Normal 4 4 3 4 2" xfId="6361"/>
    <cellStyle name="Normal 4 4 3 4 2 2" xfId="13644"/>
    <cellStyle name="Normal 4 4 3 4 3" xfId="7940"/>
    <cellStyle name="Normal 4 4 3 4 3 2" xfId="15178"/>
    <cellStyle name="Normal 4 4 3 4 4" xfId="8841"/>
    <cellStyle name="Normal 4 4 3 4 4 2" xfId="16029"/>
    <cellStyle name="Normal 4 4 3 4 5" xfId="10354"/>
    <cellStyle name="Normal 4 4 3 5" xfId="2511"/>
    <cellStyle name="Normal 4 4 3 5 2" xfId="6362"/>
    <cellStyle name="Normal 4 4 3 5 2 2" xfId="13645"/>
    <cellStyle name="Normal 4 4 3 5 3" xfId="7941"/>
    <cellStyle name="Normal 4 4 3 5 3 2" xfId="15179"/>
    <cellStyle name="Normal 4 4 3 5 4" xfId="8842"/>
    <cellStyle name="Normal 4 4 3 5 4 2" xfId="16030"/>
    <cellStyle name="Normal 4 4 3 5 5" xfId="10208"/>
    <cellStyle name="Normal 4 4 3 6" xfId="2793"/>
    <cellStyle name="Normal 4 4 3 6 2" xfId="6363"/>
    <cellStyle name="Normal 4 4 3 6 2 2" xfId="13646"/>
    <cellStyle name="Normal 4 4 3 6 3" xfId="7942"/>
    <cellStyle name="Normal 4 4 3 6 3 2" xfId="15180"/>
    <cellStyle name="Normal 4 4 3 6 4" xfId="8843"/>
    <cellStyle name="Normal 4 4 3 6 4 2" xfId="16031"/>
    <cellStyle name="Normal 4 4 3 6 5" xfId="10473"/>
    <cellStyle name="Normal 4 4 3 7" xfId="3528"/>
    <cellStyle name="Normal 4 4 3 7 2" xfId="6364"/>
    <cellStyle name="Normal 4 4 3 7 2 2" xfId="13647"/>
    <cellStyle name="Normal 4 4 3 7 3" xfId="7943"/>
    <cellStyle name="Normal 4 4 3 7 3 2" xfId="15181"/>
    <cellStyle name="Normal 4 4 3 7 4" xfId="8844"/>
    <cellStyle name="Normal 4 4 3 7 4 2" xfId="16032"/>
    <cellStyle name="Normal 4 4 3 7 5" xfId="10904"/>
    <cellStyle name="Normal 4 4 3 8" xfId="6358"/>
    <cellStyle name="Normal 4 4 3 8 2" xfId="13641"/>
    <cellStyle name="Normal 4 4 3 9" xfId="7937"/>
    <cellStyle name="Normal 4 4 3 9 2" xfId="15175"/>
    <cellStyle name="Normal 4 4 4" xfId="862"/>
    <cellStyle name="Normal 4 4 4 2" xfId="6365"/>
    <cellStyle name="Normal 4 4 4 2 2" xfId="13648"/>
    <cellStyle name="Normal 4 4 4 3" xfId="7944"/>
    <cellStyle name="Normal 4 4 4 3 2" xfId="15182"/>
    <cellStyle name="Normal 4 4 4 4" xfId="8845"/>
    <cellStyle name="Normal 4 4 4 4 2" xfId="16033"/>
    <cellStyle name="Normal 4 4 4 5" xfId="9501"/>
    <cellStyle name="Normal 4 4 5" xfId="1304"/>
    <cellStyle name="Normal 4 4 5 2" xfId="6366"/>
    <cellStyle name="Normal 4 4 5 2 2" xfId="13649"/>
    <cellStyle name="Normal 4 4 5 3" xfId="7945"/>
    <cellStyle name="Normal 4 4 5 3 2" xfId="15183"/>
    <cellStyle name="Normal 4 4 5 4" xfId="8846"/>
    <cellStyle name="Normal 4 4 5 4 2" xfId="16034"/>
    <cellStyle name="Normal 4 4 5 5" xfId="9699"/>
    <cellStyle name="Normal 4 4 6" xfId="2513"/>
    <cellStyle name="Normal 4 4 6 2" xfId="6367"/>
    <cellStyle name="Normal 4 4 6 2 2" xfId="13650"/>
    <cellStyle name="Normal 4 4 6 3" xfId="7946"/>
    <cellStyle name="Normal 4 4 6 3 2" xfId="15184"/>
    <cellStyle name="Normal 4 4 6 4" xfId="8847"/>
    <cellStyle name="Normal 4 4 6 4 2" xfId="16035"/>
    <cellStyle name="Normal 4 4 6 5" xfId="10210"/>
    <cellStyle name="Normal 4 4 7" xfId="2863"/>
    <cellStyle name="Normal 4 4 7 2" xfId="6368"/>
    <cellStyle name="Normal 4 4 7 2 2" xfId="13651"/>
    <cellStyle name="Normal 4 4 7 3" xfId="7947"/>
    <cellStyle name="Normal 4 4 7 3 2" xfId="15185"/>
    <cellStyle name="Normal 4 4 7 4" xfId="8848"/>
    <cellStyle name="Normal 4 4 7 4 2" xfId="16036"/>
    <cellStyle name="Normal 4 4 7 5" xfId="10535"/>
    <cellStyle name="Normal 4 4 8" xfId="2994"/>
    <cellStyle name="Normal 4 4 8 2" xfId="6369"/>
    <cellStyle name="Normal 4 4 8 2 2" xfId="13652"/>
    <cellStyle name="Normal 4 4 8 3" xfId="7948"/>
    <cellStyle name="Normal 4 4 8 3 2" xfId="15186"/>
    <cellStyle name="Normal 4 4 8 4" xfId="8849"/>
    <cellStyle name="Normal 4 4 8 4 2" xfId="16037"/>
    <cellStyle name="Normal 4 4 8 5" xfId="10643"/>
    <cellStyle name="Normal 4 4 9" xfId="3098"/>
    <cellStyle name="Normal 4 4 9 2" xfId="6370"/>
    <cellStyle name="Normal 4 4 9 2 2" xfId="13653"/>
    <cellStyle name="Normal 4 4 9 3" xfId="7949"/>
    <cellStyle name="Normal 4 4 9 3 2" xfId="15187"/>
    <cellStyle name="Normal 4 4 9 4" xfId="8850"/>
    <cellStyle name="Normal 4 4 9 4 2" xfId="16038"/>
    <cellStyle name="Normal 4 4 9 5" xfId="10706"/>
    <cellStyle name="Normal 4 5" xfId="384"/>
    <cellStyle name="Normal 4 5 10" xfId="6371"/>
    <cellStyle name="Normal 4 5 10 2" xfId="13654"/>
    <cellStyle name="Normal 4 5 11" xfId="7950"/>
    <cellStyle name="Normal 4 5 11 2" xfId="15188"/>
    <cellStyle name="Normal 4 5 12" xfId="8851"/>
    <cellStyle name="Normal 4 5 12 2" xfId="16039"/>
    <cellStyle name="Normal 4 5 13" xfId="9211"/>
    <cellStyle name="Normal 4 5 2" xfId="611"/>
    <cellStyle name="Normal 4 5 2 10" xfId="8852"/>
    <cellStyle name="Normal 4 5 2 10 2" xfId="16040"/>
    <cellStyle name="Normal 4 5 2 11" xfId="9353"/>
    <cellStyle name="Normal 4 5 2 2" xfId="984"/>
    <cellStyle name="Normal 4 5 2 2 2" xfId="6373"/>
    <cellStyle name="Normal 4 5 2 2 2 2" xfId="13656"/>
    <cellStyle name="Normal 4 5 2 2 3" xfId="7952"/>
    <cellStyle name="Normal 4 5 2 2 3 2" xfId="15190"/>
    <cellStyle name="Normal 4 5 2 2 4" xfId="8853"/>
    <cellStyle name="Normal 4 5 2 2 4 2" xfId="16041"/>
    <cellStyle name="Normal 4 5 2 2 5" xfId="9615"/>
    <cellStyle name="Normal 4 5 2 3" xfId="1431"/>
    <cellStyle name="Normal 4 5 2 3 2" xfId="6374"/>
    <cellStyle name="Normal 4 5 2 3 2 2" xfId="13657"/>
    <cellStyle name="Normal 4 5 2 3 3" xfId="7953"/>
    <cellStyle name="Normal 4 5 2 3 3 2" xfId="15191"/>
    <cellStyle name="Normal 4 5 2 3 4" xfId="8854"/>
    <cellStyle name="Normal 4 5 2 3 4 2" xfId="16042"/>
    <cellStyle name="Normal 4 5 2 3 5" xfId="9813"/>
    <cellStyle name="Normal 4 5 2 4" xfId="2645"/>
    <cellStyle name="Normal 4 5 2 4 2" xfId="6375"/>
    <cellStyle name="Normal 4 5 2 4 2 2" xfId="13658"/>
    <cellStyle name="Normal 4 5 2 4 3" xfId="7954"/>
    <cellStyle name="Normal 4 5 2 4 3 2" xfId="15192"/>
    <cellStyle name="Normal 4 5 2 4 4" xfId="8855"/>
    <cellStyle name="Normal 4 5 2 4 4 2" xfId="16043"/>
    <cellStyle name="Normal 4 5 2 4 5" xfId="10338"/>
    <cellStyle name="Normal 4 5 2 5" xfId="2333"/>
    <cellStyle name="Normal 4 5 2 5 2" xfId="6376"/>
    <cellStyle name="Normal 4 5 2 5 2 2" xfId="13659"/>
    <cellStyle name="Normal 4 5 2 5 3" xfId="7955"/>
    <cellStyle name="Normal 4 5 2 5 3 2" xfId="15193"/>
    <cellStyle name="Normal 4 5 2 5 4" xfId="8856"/>
    <cellStyle name="Normal 4 5 2 5 4 2" xfId="16044"/>
    <cellStyle name="Normal 4 5 2 5 5" xfId="10052"/>
    <cellStyle name="Normal 4 5 2 6" xfId="2817"/>
    <cellStyle name="Normal 4 5 2 6 2" xfId="6377"/>
    <cellStyle name="Normal 4 5 2 6 2 2" xfId="13660"/>
    <cellStyle name="Normal 4 5 2 6 3" xfId="7956"/>
    <cellStyle name="Normal 4 5 2 6 3 2" xfId="15194"/>
    <cellStyle name="Normal 4 5 2 6 4" xfId="8857"/>
    <cellStyle name="Normal 4 5 2 6 4 2" xfId="16045"/>
    <cellStyle name="Normal 4 5 2 6 5" xfId="10496"/>
    <cellStyle name="Normal 4 5 2 7" xfId="3512"/>
    <cellStyle name="Normal 4 5 2 7 2" xfId="6378"/>
    <cellStyle name="Normal 4 5 2 7 2 2" xfId="13661"/>
    <cellStyle name="Normal 4 5 2 7 3" xfId="7957"/>
    <cellStyle name="Normal 4 5 2 7 3 2" xfId="15195"/>
    <cellStyle name="Normal 4 5 2 7 4" xfId="8858"/>
    <cellStyle name="Normal 4 5 2 7 4 2" xfId="16046"/>
    <cellStyle name="Normal 4 5 2 7 5" xfId="10890"/>
    <cellStyle name="Normal 4 5 2 8" xfId="6372"/>
    <cellStyle name="Normal 4 5 2 8 2" xfId="13655"/>
    <cellStyle name="Normal 4 5 2 9" xfId="7951"/>
    <cellStyle name="Normal 4 5 2 9 2" xfId="15189"/>
    <cellStyle name="Normal 4 5 3" xfId="643"/>
    <cellStyle name="Normal 4 5 3 10" xfId="8859"/>
    <cellStyle name="Normal 4 5 3 10 2" xfId="16047"/>
    <cellStyle name="Normal 4 5 3 11" xfId="9383"/>
    <cellStyle name="Normal 4 5 3 2" xfId="1016"/>
    <cellStyle name="Normal 4 5 3 2 2" xfId="6380"/>
    <cellStyle name="Normal 4 5 3 2 2 2" xfId="13663"/>
    <cellStyle name="Normal 4 5 3 2 3" xfId="7959"/>
    <cellStyle name="Normal 4 5 3 2 3 2" xfId="15197"/>
    <cellStyle name="Normal 4 5 3 2 4" xfId="8860"/>
    <cellStyle name="Normal 4 5 3 2 4 2" xfId="16048"/>
    <cellStyle name="Normal 4 5 3 2 5" xfId="9645"/>
    <cellStyle name="Normal 4 5 3 3" xfId="1461"/>
    <cellStyle name="Normal 4 5 3 3 2" xfId="6381"/>
    <cellStyle name="Normal 4 5 3 3 2 2" xfId="13664"/>
    <cellStyle name="Normal 4 5 3 3 3" xfId="7960"/>
    <cellStyle name="Normal 4 5 3 3 3 2" xfId="15198"/>
    <cellStyle name="Normal 4 5 3 3 4" xfId="8861"/>
    <cellStyle name="Normal 4 5 3 3 4 2" xfId="16049"/>
    <cellStyle name="Normal 4 5 3 3 5" xfId="9843"/>
    <cellStyle name="Normal 4 5 3 4" xfId="2677"/>
    <cellStyle name="Normal 4 5 3 4 2" xfId="6382"/>
    <cellStyle name="Normal 4 5 3 4 2 2" xfId="13665"/>
    <cellStyle name="Normal 4 5 3 4 3" xfId="7961"/>
    <cellStyle name="Normal 4 5 3 4 3 2" xfId="15199"/>
    <cellStyle name="Normal 4 5 3 4 4" xfId="8862"/>
    <cellStyle name="Normal 4 5 3 4 4 2" xfId="16050"/>
    <cellStyle name="Normal 4 5 3 4 5" xfId="10370"/>
    <cellStyle name="Normal 4 5 3 5" xfId="2900"/>
    <cellStyle name="Normal 4 5 3 5 2" xfId="6383"/>
    <cellStyle name="Normal 4 5 3 5 2 2" xfId="13666"/>
    <cellStyle name="Normal 4 5 3 5 3" xfId="7962"/>
    <cellStyle name="Normal 4 5 3 5 3 2" xfId="15200"/>
    <cellStyle name="Normal 4 5 3 5 4" xfId="8863"/>
    <cellStyle name="Normal 4 5 3 5 4 2" xfId="16051"/>
    <cellStyle name="Normal 4 5 3 5 5" xfId="10568"/>
    <cellStyle name="Normal 4 5 3 6" xfId="3014"/>
    <cellStyle name="Normal 4 5 3 6 2" xfId="6384"/>
    <cellStyle name="Normal 4 5 3 6 2 2" xfId="13667"/>
    <cellStyle name="Normal 4 5 3 6 3" xfId="7963"/>
    <cellStyle name="Normal 4 5 3 6 3 2" xfId="15201"/>
    <cellStyle name="Normal 4 5 3 6 4" xfId="8864"/>
    <cellStyle name="Normal 4 5 3 6 4 2" xfId="16052"/>
    <cellStyle name="Normal 4 5 3 6 5" xfId="10660"/>
    <cellStyle name="Normal 4 5 3 7" xfId="3544"/>
    <cellStyle name="Normal 4 5 3 7 2" xfId="6385"/>
    <cellStyle name="Normal 4 5 3 7 2 2" xfId="13668"/>
    <cellStyle name="Normal 4 5 3 7 3" xfId="7964"/>
    <cellStyle name="Normal 4 5 3 7 3 2" xfId="15202"/>
    <cellStyle name="Normal 4 5 3 7 4" xfId="8865"/>
    <cellStyle name="Normal 4 5 3 7 4 2" xfId="16053"/>
    <cellStyle name="Normal 4 5 3 7 5" xfId="10920"/>
    <cellStyle name="Normal 4 5 3 8" xfId="6379"/>
    <cellStyle name="Normal 4 5 3 8 2" xfId="13662"/>
    <cellStyle name="Normal 4 5 3 9" xfId="7958"/>
    <cellStyle name="Normal 4 5 3 9 2" xfId="15196"/>
    <cellStyle name="Normal 4 5 4" xfId="883"/>
    <cellStyle name="Normal 4 5 4 2" xfId="6386"/>
    <cellStyle name="Normal 4 5 4 2 2" xfId="13669"/>
    <cellStyle name="Normal 4 5 4 3" xfId="7965"/>
    <cellStyle name="Normal 4 5 4 3 2" xfId="15203"/>
    <cellStyle name="Normal 4 5 4 4" xfId="8866"/>
    <cellStyle name="Normal 4 5 4 4 2" xfId="16054"/>
    <cellStyle name="Normal 4 5 4 5" xfId="9519"/>
    <cellStyle name="Normal 4 5 5" xfId="1325"/>
    <cellStyle name="Normal 4 5 5 2" xfId="6387"/>
    <cellStyle name="Normal 4 5 5 2 2" xfId="13670"/>
    <cellStyle name="Normal 4 5 5 3" xfId="7966"/>
    <cellStyle name="Normal 4 5 5 3 2" xfId="15204"/>
    <cellStyle name="Normal 4 5 5 4" xfId="8867"/>
    <cellStyle name="Normal 4 5 5 4 2" xfId="16055"/>
    <cellStyle name="Normal 4 5 5 5" xfId="9715"/>
    <cellStyle name="Normal 4 5 6" xfId="2535"/>
    <cellStyle name="Normal 4 5 6 2" xfId="6388"/>
    <cellStyle name="Normal 4 5 6 2 2" xfId="13671"/>
    <cellStyle name="Normal 4 5 6 3" xfId="7967"/>
    <cellStyle name="Normal 4 5 6 3 2" xfId="15205"/>
    <cellStyle name="Normal 4 5 6 4" xfId="8868"/>
    <cellStyle name="Normal 4 5 6 4 2" xfId="16056"/>
    <cellStyle name="Normal 4 5 6 5" xfId="10230"/>
    <cellStyle name="Normal 4 5 7" xfId="2288"/>
    <cellStyle name="Normal 4 5 7 2" xfId="6389"/>
    <cellStyle name="Normal 4 5 7 2 2" xfId="13672"/>
    <cellStyle name="Normal 4 5 7 3" xfId="7968"/>
    <cellStyle name="Normal 4 5 7 3 2" xfId="15206"/>
    <cellStyle name="Normal 4 5 7 4" xfId="8869"/>
    <cellStyle name="Normal 4 5 7 4 2" xfId="16057"/>
    <cellStyle name="Normal 4 5 7 5" xfId="10008"/>
    <cellStyle name="Normal 4 5 8" xfId="2483"/>
    <cellStyle name="Normal 4 5 8 2" xfId="6390"/>
    <cellStyle name="Normal 4 5 8 2 2" xfId="13673"/>
    <cellStyle name="Normal 4 5 8 3" xfId="7969"/>
    <cellStyle name="Normal 4 5 8 3 2" xfId="15207"/>
    <cellStyle name="Normal 4 5 8 4" xfId="8870"/>
    <cellStyle name="Normal 4 5 8 4 2" xfId="16058"/>
    <cellStyle name="Normal 4 5 8 5" xfId="10181"/>
    <cellStyle name="Normal 4 5 9" xfId="3409"/>
    <cellStyle name="Normal 4 5 9 2" xfId="6391"/>
    <cellStyle name="Normal 4 5 9 2 2" xfId="13674"/>
    <cellStyle name="Normal 4 5 9 3" xfId="7970"/>
    <cellStyle name="Normal 4 5 9 3 2" xfId="15208"/>
    <cellStyle name="Normal 4 5 9 4" xfId="8871"/>
    <cellStyle name="Normal 4 5 9 4 2" xfId="16059"/>
    <cellStyle name="Normal 4 5 9 5" xfId="10792"/>
    <cellStyle name="Normal 4 6" xfId="543"/>
    <cellStyle name="Normal 4 6 10" xfId="8872"/>
    <cellStyle name="Normal 4 6 10 2" xfId="16060"/>
    <cellStyle name="Normal 4 6 11" xfId="9290"/>
    <cellStyle name="Normal 4 6 2" xfId="918"/>
    <cellStyle name="Normal 4 6 2 2" xfId="6393"/>
    <cellStyle name="Normal 4 6 2 2 2" xfId="13676"/>
    <cellStyle name="Normal 4 6 2 3" xfId="7972"/>
    <cellStyle name="Normal 4 6 2 3 2" xfId="15210"/>
    <cellStyle name="Normal 4 6 2 4" xfId="8873"/>
    <cellStyle name="Normal 4 6 2 4 2" xfId="16061"/>
    <cellStyle name="Normal 4 6 2 5" xfId="9551"/>
    <cellStyle name="Normal 4 6 3" xfId="1359"/>
    <cellStyle name="Normal 4 6 3 2" xfId="6394"/>
    <cellStyle name="Normal 4 6 3 2 2" xfId="13677"/>
    <cellStyle name="Normal 4 6 3 3" xfId="7973"/>
    <cellStyle name="Normal 4 6 3 3 2" xfId="15211"/>
    <cellStyle name="Normal 4 6 3 4" xfId="8874"/>
    <cellStyle name="Normal 4 6 3 4 2" xfId="16062"/>
    <cellStyle name="Normal 4 6 3 5" xfId="9746"/>
    <cellStyle name="Normal 4 6 4" xfId="2573"/>
    <cellStyle name="Normal 4 6 4 2" xfId="6395"/>
    <cellStyle name="Normal 4 6 4 2 2" xfId="13678"/>
    <cellStyle name="Normal 4 6 4 3" xfId="7974"/>
    <cellStyle name="Normal 4 6 4 3 2" xfId="15212"/>
    <cellStyle name="Normal 4 6 4 4" xfId="8875"/>
    <cellStyle name="Normal 4 6 4 4 2" xfId="16063"/>
    <cellStyle name="Normal 4 6 4 5" xfId="10268"/>
    <cellStyle name="Normal 4 6 5" xfId="2372"/>
    <cellStyle name="Normal 4 6 5 2" xfId="6396"/>
    <cellStyle name="Normal 4 6 5 2 2" xfId="13679"/>
    <cellStyle name="Normal 4 6 5 3" xfId="7975"/>
    <cellStyle name="Normal 4 6 5 3 2" xfId="15213"/>
    <cellStyle name="Normal 4 6 5 4" xfId="8876"/>
    <cellStyle name="Normal 4 6 5 4 2" xfId="16064"/>
    <cellStyle name="Normal 4 6 5 5" xfId="10089"/>
    <cellStyle name="Normal 4 6 6" xfId="2746"/>
    <cellStyle name="Normal 4 6 6 2" xfId="6397"/>
    <cellStyle name="Normal 4 6 6 2 2" xfId="13680"/>
    <cellStyle name="Normal 4 6 6 3" xfId="7976"/>
    <cellStyle name="Normal 4 6 6 3 2" xfId="15214"/>
    <cellStyle name="Normal 4 6 6 4" xfId="8877"/>
    <cellStyle name="Normal 4 6 6 4 2" xfId="16065"/>
    <cellStyle name="Normal 4 6 6 5" xfId="10430"/>
    <cellStyle name="Normal 4 6 7" xfId="3443"/>
    <cellStyle name="Normal 4 6 7 2" xfId="6398"/>
    <cellStyle name="Normal 4 6 7 2 2" xfId="13681"/>
    <cellStyle name="Normal 4 6 7 3" xfId="7977"/>
    <cellStyle name="Normal 4 6 7 3 2" xfId="15215"/>
    <cellStyle name="Normal 4 6 7 4" xfId="8878"/>
    <cellStyle name="Normal 4 6 7 4 2" xfId="16066"/>
    <cellStyle name="Normal 4 6 7 5" xfId="10823"/>
    <cellStyle name="Normal 4 6 8" xfId="6392"/>
    <cellStyle name="Normal 4 6 8 2" xfId="13675"/>
    <cellStyle name="Normal 4 6 9" xfId="7971"/>
    <cellStyle name="Normal 4 6 9 2" xfId="15209"/>
    <cellStyle name="Normal 4 7" xfId="591"/>
    <cellStyle name="Normal 4 7 10" xfId="8879"/>
    <cellStyle name="Normal 4 7 10 2" xfId="16067"/>
    <cellStyle name="Normal 4 7 11" xfId="9333"/>
    <cellStyle name="Normal 4 7 2" xfId="963"/>
    <cellStyle name="Normal 4 7 2 2" xfId="6400"/>
    <cellStyle name="Normal 4 7 2 2 2" xfId="13683"/>
    <cellStyle name="Normal 4 7 2 3" xfId="7979"/>
    <cellStyle name="Normal 4 7 2 3 2" xfId="15217"/>
    <cellStyle name="Normal 4 7 2 4" xfId="8880"/>
    <cellStyle name="Normal 4 7 2 4 2" xfId="16068"/>
    <cellStyle name="Normal 4 7 2 5" xfId="9594"/>
    <cellStyle name="Normal 4 7 3" xfId="1409"/>
    <cellStyle name="Normal 4 7 3 2" xfId="6401"/>
    <cellStyle name="Normal 4 7 3 2 2" xfId="13684"/>
    <cellStyle name="Normal 4 7 3 3" xfId="7980"/>
    <cellStyle name="Normal 4 7 3 3 2" xfId="15218"/>
    <cellStyle name="Normal 4 7 3 4" xfId="8881"/>
    <cellStyle name="Normal 4 7 3 4 2" xfId="16069"/>
    <cellStyle name="Normal 4 7 3 5" xfId="9791"/>
    <cellStyle name="Normal 4 7 4" xfId="2623"/>
    <cellStyle name="Normal 4 7 4 2" xfId="6402"/>
    <cellStyle name="Normal 4 7 4 2 2" xfId="13685"/>
    <cellStyle name="Normal 4 7 4 3" xfId="7981"/>
    <cellStyle name="Normal 4 7 4 3 2" xfId="15219"/>
    <cellStyle name="Normal 4 7 4 4" xfId="8882"/>
    <cellStyle name="Normal 4 7 4 4 2" xfId="16070"/>
    <cellStyle name="Normal 4 7 4 5" xfId="10316"/>
    <cellStyle name="Normal 4 7 5" xfId="2303"/>
    <cellStyle name="Normal 4 7 5 2" xfId="6403"/>
    <cellStyle name="Normal 4 7 5 2 2" xfId="13686"/>
    <cellStyle name="Normal 4 7 5 3" xfId="7982"/>
    <cellStyle name="Normal 4 7 5 3 2" xfId="15220"/>
    <cellStyle name="Normal 4 7 5 4" xfId="8883"/>
    <cellStyle name="Normal 4 7 5 4 2" xfId="16071"/>
    <cellStyle name="Normal 4 7 5 5" xfId="10023"/>
    <cellStyle name="Normal 4 7 6" xfId="2764"/>
    <cellStyle name="Normal 4 7 6 2" xfId="6404"/>
    <cellStyle name="Normal 4 7 6 2 2" xfId="13687"/>
    <cellStyle name="Normal 4 7 6 3" xfId="7983"/>
    <cellStyle name="Normal 4 7 6 3 2" xfId="15221"/>
    <cellStyle name="Normal 4 7 6 4" xfId="8884"/>
    <cellStyle name="Normal 4 7 6 4 2" xfId="16072"/>
    <cellStyle name="Normal 4 7 6 5" xfId="10446"/>
    <cellStyle name="Normal 4 7 7" xfId="3490"/>
    <cellStyle name="Normal 4 7 7 2" xfId="6405"/>
    <cellStyle name="Normal 4 7 7 2 2" xfId="13688"/>
    <cellStyle name="Normal 4 7 7 3" xfId="7984"/>
    <cellStyle name="Normal 4 7 7 3 2" xfId="15222"/>
    <cellStyle name="Normal 4 7 7 4" xfId="8885"/>
    <cellStyle name="Normal 4 7 7 4 2" xfId="16073"/>
    <cellStyle name="Normal 4 7 7 5" xfId="10868"/>
    <cellStyle name="Normal 4 7 8" xfId="6399"/>
    <cellStyle name="Normal 4 7 8 2" xfId="13682"/>
    <cellStyle name="Normal 4 7 9" xfId="7978"/>
    <cellStyle name="Normal 4 7 9 2" xfId="15216"/>
    <cellStyle name="Normal 4 8" xfId="761"/>
    <cellStyle name="Normal 4 8 2" xfId="1259"/>
    <cellStyle name="Normal 4 8 3" xfId="1576"/>
    <cellStyle name="Normal 4 8 4" xfId="3627"/>
    <cellStyle name="Normal 4 8 5" xfId="6406"/>
    <cellStyle name="Normal 4 8 5 2" xfId="13689"/>
    <cellStyle name="Normal 4 8 6" xfId="7985"/>
    <cellStyle name="Normal 4 8 6 2" xfId="15223"/>
    <cellStyle name="Normal 4 8 7" xfId="8886"/>
    <cellStyle name="Normal 4 8 7 2" xfId="16074"/>
    <cellStyle name="Normal 4 8 8" xfId="9457"/>
    <cellStyle name="Normal 4 9" xfId="694"/>
    <cellStyle name="Normal 4 9 2" xfId="6409"/>
    <cellStyle name="Normal 4 9 2 2" xfId="13692"/>
    <cellStyle name="Normal 4 9 3" xfId="7989"/>
    <cellStyle name="Normal 4 9 3 2" xfId="15227"/>
    <cellStyle name="Normal 4 9 4" xfId="8887"/>
    <cellStyle name="Normal 4 9 4 2" xfId="16075"/>
    <cellStyle name="Normal 4 9 5" xfId="9431"/>
    <cellStyle name="Normal 40 2" xfId="52"/>
    <cellStyle name="Normal 40 2 2" xfId="1173"/>
    <cellStyle name="Normal 40 3" xfId="3190"/>
    <cellStyle name="Normal 40 4" xfId="3217"/>
    <cellStyle name="Normal 40 5" xfId="3614"/>
    <cellStyle name="Normal 41 2" xfId="51"/>
    <cellStyle name="Normal 41 2 2" xfId="1191"/>
    <cellStyle name="Normal 41 3" xfId="3193"/>
    <cellStyle name="Normal 41 4" xfId="3240"/>
    <cellStyle name="Normal 41 5" xfId="3617"/>
    <cellStyle name="Normal 42 2" xfId="50"/>
    <cellStyle name="Normal 42 2 2" xfId="1215"/>
    <cellStyle name="Normal 42 3" xfId="3198"/>
    <cellStyle name="Normal 42 4" xfId="3210"/>
    <cellStyle name="Normal 42 5" xfId="3622"/>
    <cellStyle name="Normal 43 2" xfId="49"/>
    <cellStyle name="Normal 43 2 2" xfId="1102"/>
    <cellStyle name="Normal 43 3" xfId="3175"/>
    <cellStyle name="Normal 43 4" xfId="3228"/>
    <cellStyle name="Normal 43 5" xfId="3604"/>
    <cellStyle name="Normal 44 2" xfId="48"/>
    <cellStyle name="Normal 44 2 2" xfId="1194"/>
    <cellStyle name="Normal 44 3" xfId="3195"/>
    <cellStyle name="Normal 44 4" xfId="3238"/>
    <cellStyle name="Normal 44 5" xfId="3619"/>
    <cellStyle name="Normal 45 2" xfId="47"/>
    <cellStyle name="Normal 45 2 2" xfId="1216"/>
    <cellStyle name="Normal 45 3" xfId="3199"/>
    <cellStyle name="Normal 45 4" xfId="3123"/>
    <cellStyle name="Normal 45 5" xfId="3623"/>
    <cellStyle name="Normal 46 2" xfId="91"/>
    <cellStyle name="Normal 46 2 2" xfId="1120"/>
    <cellStyle name="Normal 46 3" xfId="3177"/>
    <cellStyle name="Normal 46 4" xfId="3225"/>
    <cellStyle name="Normal 46 5" xfId="3605"/>
    <cellStyle name="Normal 47 2" xfId="92"/>
    <cellStyle name="Normal 47 2 2" xfId="1093"/>
    <cellStyle name="Normal 47 3" xfId="3174"/>
    <cellStyle name="Normal 47 4" xfId="3223"/>
    <cellStyle name="Normal 47 5" xfId="3603"/>
    <cellStyle name="Normal 48 2" xfId="93"/>
    <cellStyle name="Normal 48 2 2" xfId="1136"/>
    <cellStyle name="Normal 48 3" xfId="3178"/>
    <cellStyle name="Normal 48 4" xfId="3214"/>
    <cellStyle name="Normal 48 5" xfId="3606"/>
    <cellStyle name="Normal 49 2" xfId="94"/>
    <cellStyle name="Normal 49 2 2" xfId="841"/>
    <cellStyle name="Normal 49 2 2 2" xfId="9493"/>
    <cellStyle name="Normal 49 2 3" xfId="8028"/>
    <cellStyle name="Normal 49 2 3 2" xfId="15266"/>
    <cellStyle name="Normal 49 2 4" xfId="8888"/>
    <cellStyle name="Normal 49 2 4 2" xfId="16076"/>
    <cellStyle name="Normal 49 3" xfId="3146"/>
    <cellStyle name="Normal 49 3 2" xfId="6448"/>
    <cellStyle name="Normal 49 3 2 2" xfId="13731"/>
    <cellStyle name="Normal 49 3 3" xfId="8029"/>
    <cellStyle name="Normal 49 3 3 2" xfId="15267"/>
    <cellStyle name="Normal 49 3 4" xfId="8889"/>
    <cellStyle name="Normal 49 3 4 2" xfId="16077"/>
    <cellStyle name="Normal 49 3 5" xfId="10713"/>
    <cellStyle name="Normal 49 4" xfId="3281"/>
    <cellStyle name="Normal 49 4 2" xfId="6449"/>
    <cellStyle name="Normal 49 4 2 2" xfId="13732"/>
    <cellStyle name="Normal 49 4 3" xfId="8030"/>
    <cellStyle name="Normal 49 4 3 2" xfId="15268"/>
    <cellStyle name="Normal 49 4 4" xfId="8890"/>
    <cellStyle name="Normal 49 4 4 2" xfId="16078"/>
    <cellStyle name="Normal 49 4 5" xfId="10724"/>
    <cellStyle name="Normal 5" xfId="35"/>
    <cellStyle name="Normal 5 10" xfId="1203"/>
    <cellStyle name="Normal 5 11" xfId="1140"/>
    <cellStyle name="Normal 5 12" xfId="1183"/>
    <cellStyle name="Normal 5 13" xfId="1212"/>
    <cellStyle name="Normal 5 14" xfId="1246"/>
    <cellStyle name="Normal 5 15" xfId="1208"/>
    <cellStyle name="Normal 5 16" xfId="1196"/>
    <cellStyle name="Normal 5 17" xfId="1091"/>
    <cellStyle name="Normal 5 18" xfId="1115"/>
    <cellStyle name="Normal 5 19" xfId="1127"/>
    <cellStyle name="Normal 5 2" xfId="87"/>
    <cellStyle name="Normal 5 2 10" xfId="1206"/>
    <cellStyle name="Normal 5 2 11" xfId="1180"/>
    <cellStyle name="Normal 5 2 12" xfId="1178"/>
    <cellStyle name="Normal 5 2 13" xfId="1176"/>
    <cellStyle name="Normal 5 2 14" xfId="1175"/>
    <cellStyle name="Normal 5 2 15" xfId="1214"/>
    <cellStyle name="Normal 5 2 16" xfId="1123"/>
    <cellStyle name="Normal 5 2 17" xfId="1095"/>
    <cellStyle name="Normal 5 2 18" xfId="1131"/>
    <cellStyle name="Normal 5 2 19" xfId="716"/>
    <cellStyle name="Normal 5 2 2" xfId="485"/>
    <cellStyle name="Normal 5 2 2 2" xfId="816"/>
    <cellStyle name="Normal 5 2 2 2 2" xfId="863"/>
    <cellStyle name="Normal 5 2 2 2 3" xfId="3147"/>
    <cellStyle name="Normal 5 2 2 2 4" xfId="3181"/>
    <cellStyle name="Normal 5 2 2 3" xfId="1305"/>
    <cellStyle name="Normal 5 2 2 4" xfId="2514"/>
    <cellStyle name="Normal 5 2 2 5" xfId="2819"/>
    <cellStyle name="Normal 5 2 2 6" xfId="2977"/>
    <cellStyle name="Normal 5 2 2 7" xfId="3144"/>
    <cellStyle name="Normal 5 2 2 8" xfId="3275"/>
    <cellStyle name="Normal 5 2 20" xfId="2451"/>
    <cellStyle name="Normal 5 2 21" xfId="2843"/>
    <cellStyle name="Normal 5 2 22" xfId="2989"/>
    <cellStyle name="Normal 5 2 23" xfId="3099"/>
    <cellStyle name="Normal 5 2 24" xfId="3266"/>
    <cellStyle name="Normal 5 2 25" xfId="3370"/>
    <cellStyle name="Normal 5 2 26" xfId="6458"/>
    <cellStyle name="Normal 5 2 27" xfId="8039"/>
    <cellStyle name="Normal 5 2 28" xfId="8891"/>
    <cellStyle name="Normal 5 2 3" xfId="1075"/>
    <cellStyle name="Normal 5 2 4" xfId="777"/>
    <cellStyle name="Normal 5 2 5" xfId="1069"/>
    <cellStyle name="Normal 5 2 6" xfId="1068"/>
    <cellStyle name="Normal 5 2 7" xfId="1200"/>
    <cellStyle name="Normal 5 2 8" xfId="1184"/>
    <cellStyle name="Normal 5 2 9" xfId="1188"/>
    <cellStyle name="Normal 5 20" xfId="1258"/>
    <cellStyle name="Normal 5 21" xfId="848"/>
    <cellStyle name="Normal 5 22" xfId="2007"/>
    <cellStyle name="Normal 5 23" xfId="2156"/>
    <cellStyle name="Normal 5 24" xfId="2222"/>
    <cellStyle name="Normal 5 25" xfId="2266"/>
    <cellStyle name="Normal 5 26" xfId="2401"/>
    <cellStyle name="Normal 5 27" xfId="2774"/>
    <cellStyle name="Normal 5 28" xfId="2966"/>
    <cellStyle name="Normal 5 29" xfId="3341"/>
    <cellStyle name="Normal 5 29 2" xfId="8074"/>
    <cellStyle name="Normal 5 29 3" xfId="8893"/>
    <cellStyle name="Normal 5 3" xfId="506"/>
    <cellStyle name="Normal 5 30" xfId="3639"/>
    <cellStyle name="Normal 5 31" xfId="9176"/>
    <cellStyle name="Normal 5 4" xfId="762"/>
    <cellStyle name="Normal 5 4 2" xfId="1064"/>
    <cellStyle name="Normal 5 4 3" xfId="1509"/>
    <cellStyle name="Normal 5 4 4" xfId="2727"/>
    <cellStyle name="Normal 5 4 5" xfId="2947"/>
    <cellStyle name="Normal 5 4 6" xfId="3061"/>
    <cellStyle name="Normal 5 4 7" xfId="3594"/>
    <cellStyle name="Normal 5 5" xfId="771"/>
    <cellStyle name="Normal 5 6" xfId="1080"/>
    <cellStyle name="Normal 5 7" xfId="1088"/>
    <cellStyle name="Normal 5 8" xfId="1231"/>
    <cellStyle name="Normal 5 9" xfId="1148"/>
    <cellStyle name="Normal 50 2" xfId="95"/>
    <cellStyle name="Normal 50 2 2" xfId="2482"/>
    <cellStyle name="Normal 50 2 2 2" xfId="10180"/>
    <cellStyle name="Normal 50 2 3" xfId="8089"/>
    <cellStyle name="Normal 50 2 3 2" xfId="15325"/>
    <cellStyle name="Normal 50 2 4" xfId="8894"/>
    <cellStyle name="Normal 50 2 4 2" xfId="16079"/>
    <cellStyle name="Normal 50 3" xfId="3276"/>
    <cellStyle name="Normal 50 3 2" xfId="6509"/>
    <cellStyle name="Normal 50 3 2 2" xfId="13791"/>
    <cellStyle name="Normal 50 3 3" xfId="8090"/>
    <cellStyle name="Normal 50 3 3 2" xfId="15326"/>
    <cellStyle name="Normal 50 3 4" xfId="8895"/>
    <cellStyle name="Normal 50 3 4 2" xfId="16080"/>
    <cellStyle name="Normal 50 3 5" xfId="10722"/>
    <cellStyle name="Normal 50 4" xfId="3257"/>
    <cellStyle name="Normal 50 4 2" xfId="6510"/>
    <cellStyle name="Normal 50 4 2 2" xfId="13792"/>
    <cellStyle name="Normal 50 4 3" xfId="8091"/>
    <cellStyle name="Normal 50 4 3 2" xfId="15327"/>
    <cellStyle name="Normal 50 4 4" xfId="8896"/>
    <cellStyle name="Normal 50 4 4 2" xfId="16081"/>
    <cellStyle name="Normal 50 4 5" xfId="10720"/>
    <cellStyle name="Normal 51 2" xfId="96"/>
    <cellStyle name="Normal 51 2 2" xfId="2745"/>
    <cellStyle name="Normal 51 2 2 2" xfId="10429"/>
    <cellStyle name="Normal 51 2 3" xfId="8093"/>
    <cellStyle name="Normal 51 2 3 2" xfId="15329"/>
    <cellStyle name="Normal 51 2 4" xfId="8897"/>
    <cellStyle name="Normal 51 2 4 2" xfId="16082"/>
    <cellStyle name="Normal 51 3" xfId="3292"/>
    <cellStyle name="Normal 51 3 2" xfId="6512"/>
    <cellStyle name="Normal 51 3 2 2" xfId="13794"/>
    <cellStyle name="Normal 51 3 3" xfId="8094"/>
    <cellStyle name="Normal 51 3 3 2" xfId="15330"/>
    <cellStyle name="Normal 51 3 4" xfId="8898"/>
    <cellStyle name="Normal 51 3 4 2" xfId="16083"/>
    <cellStyle name="Normal 51 3 5" xfId="10726"/>
    <cellStyle name="Normal 51 4" xfId="3300"/>
    <cellStyle name="Normal 51 4 2" xfId="6513"/>
    <cellStyle name="Normal 51 4 2 2" xfId="13795"/>
    <cellStyle name="Normal 51 4 3" xfId="8095"/>
    <cellStyle name="Normal 51 4 3 2" xfId="15331"/>
    <cellStyle name="Normal 51 4 4" xfId="8899"/>
    <cellStyle name="Normal 51 4 4 2" xfId="16084"/>
    <cellStyle name="Normal 51 4 5" xfId="10727"/>
    <cellStyle name="Normal 52 2" xfId="97"/>
    <cellStyle name="Normal 53 2" xfId="98"/>
    <cellStyle name="Normal 54 2" xfId="99"/>
    <cellStyle name="Normal 55 2" xfId="100"/>
    <cellStyle name="Normal 56 2" xfId="101"/>
    <cellStyle name="Normal 57 2" xfId="102"/>
    <cellStyle name="Normal 58 2" xfId="103"/>
    <cellStyle name="Normal 59 2" xfId="104"/>
    <cellStyle name="Normal 6" xfId="36"/>
    <cellStyle name="Normal 6 10" xfId="1163"/>
    <cellStyle name="Normal 6 11" xfId="1225"/>
    <cellStyle name="Normal 6 12" xfId="1210"/>
    <cellStyle name="Normal 6 13" xfId="1099"/>
    <cellStyle name="Normal 6 14" xfId="1249"/>
    <cellStyle name="Normal 6 15" xfId="1197"/>
    <cellStyle name="Normal 6 16" xfId="1110"/>
    <cellStyle name="Normal 6 17" xfId="1104"/>
    <cellStyle name="Normal 6 18" xfId="1094"/>
    <cellStyle name="Normal 6 19" xfId="1256"/>
    <cellStyle name="Normal 6 2" xfId="86"/>
    <cellStyle name="Normal 6 2 2" xfId="132"/>
    <cellStyle name="Normal 6 2 2 2" xfId="1170"/>
    <cellStyle name="Normal 6 2 2 2 2" xfId="815"/>
    <cellStyle name="Normal 6 2 2 3" xfId="3143"/>
    <cellStyle name="Normal 6 2 2 4" xfId="3251"/>
    <cellStyle name="Normal 6 2 3" xfId="827"/>
    <cellStyle name="Normal 6 2 4" xfId="2450"/>
    <cellStyle name="Normal 6 2 5" xfId="2862"/>
    <cellStyle name="Normal 6 2 6" xfId="2993"/>
    <cellStyle name="Normal 6 2 7" xfId="3188"/>
    <cellStyle name="Normal 6 2 8" xfId="3227"/>
    <cellStyle name="Normal 6 2 9" xfId="3369"/>
    <cellStyle name="Normal 6 20" xfId="1541"/>
    <cellStyle name="Normal 6 21" xfId="2008"/>
    <cellStyle name="Normal 6 22" xfId="2157"/>
    <cellStyle name="Normal 6 23" xfId="2223"/>
    <cellStyle name="Normal 6 24" xfId="2267"/>
    <cellStyle name="Normal 6 25" xfId="2815"/>
    <cellStyle name="Normal 6 26" xfId="2976"/>
    <cellStyle name="Normal 6 27" xfId="3063"/>
    <cellStyle name="Normal 6 28" xfId="3612"/>
    <cellStyle name="Normal 6 29" xfId="3637"/>
    <cellStyle name="Normal 6 3" xfId="149"/>
    <cellStyle name="Normal 6 3 2" xfId="1063"/>
    <cellStyle name="Normal 6 3 3" xfId="3164"/>
    <cellStyle name="Normal 6 3 4" xfId="3076"/>
    <cellStyle name="Normal 6 3 5" xfId="3593"/>
    <cellStyle name="Normal 6 30" xfId="9177"/>
    <cellStyle name="Normal 6 4" xfId="285"/>
    <cellStyle name="Normal 6 4 2" xfId="770"/>
    <cellStyle name="Normal 6 4 3" xfId="3130"/>
    <cellStyle name="Normal 6 4 4" xfId="3104"/>
    <cellStyle name="Normal 6 4 5" xfId="3345"/>
    <cellStyle name="Normal 6 4 6" xfId="6550"/>
    <cellStyle name="Normal 6 4 7" xfId="8132"/>
    <cellStyle name="Normal 6 4 8" xfId="8900"/>
    <cellStyle name="Normal 6 5" xfId="1086"/>
    <cellStyle name="Normal 6 6" xfId="1070"/>
    <cellStyle name="Normal 6 7" xfId="1232"/>
    <cellStyle name="Normal 6 8" xfId="1227"/>
    <cellStyle name="Normal 6 9" xfId="1186"/>
    <cellStyle name="Normal 60 2" xfId="105"/>
    <cellStyle name="Normal 61 2" xfId="106"/>
    <cellStyle name="Normal 62 2" xfId="107"/>
    <cellStyle name="Normal 63 2" xfId="108"/>
    <cellStyle name="Normal 64 2" xfId="109"/>
    <cellStyle name="Normal 65 2" xfId="110"/>
    <cellStyle name="Normal 66 2" xfId="111"/>
    <cellStyle name="Normal 67 2" xfId="112"/>
    <cellStyle name="Normal 68 2" xfId="113"/>
    <cellStyle name="Normal 69 2" xfId="114"/>
    <cellStyle name="Normal 7" xfId="37"/>
    <cellStyle name="Normal 7 10" xfId="1207"/>
    <cellStyle name="Normal 7 11" xfId="1239"/>
    <cellStyle name="Normal 7 12" xfId="1143"/>
    <cellStyle name="Normal 7 13" xfId="1162"/>
    <cellStyle name="Normal 7 14" xfId="1237"/>
    <cellStyle name="Normal 7 15" xfId="1217"/>
    <cellStyle name="Normal 7 16" xfId="1150"/>
    <cellStyle name="Normal 7 17" xfId="1111"/>
    <cellStyle name="Normal 7 18" xfId="1135"/>
    <cellStyle name="Normal 7 19" xfId="1092"/>
    <cellStyle name="Normal 7 2" xfId="85"/>
    <cellStyle name="Normal 7 2 10" xfId="1221"/>
    <cellStyle name="Normal 7 2 11" xfId="1243"/>
    <cellStyle name="Normal 7 2 12" xfId="1241"/>
    <cellStyle name="Normal 7 2 13" xfId="1233"/>
    <cellStyle name="Normal 7 2 14" xfId="1248"/>
    <cellStyle name="Normal 7 2 15" xfId="1253"/>
    <cellStyle name="Normal 7 2 16" xfId="1118"/>
    <cellStyle name="Normal 7 2 17" xfId="1125"/>
    <cellStyle name="Normal 7 2 18" xfId="1114"/>
    <cellStyle name="Normal 7 2 19" xfId="717"/>
    <cellStyle name="Normal 7 2 2" xfId="138"/>
    <cellStyle name="Normal 7 2 2 2" xfId="486"/>
    <cellStyle name="Normal 7 2 2 2 2" xfId="814"/>
    <cellStyle name="Normal 7 2 2 2 2 2" xfId="864"/>
    <cellStyle name="Normal 7 2 2 2 3" xfId="3148"/>
    <cellStyle name="Normal 7 2 2 2 4" xfId="3182"/>
    <cellStyle name="Normal 7 2 2 3" xfId="1306"/>
    <cellStyle name="Normal 7 2 2 4" xfId="2515"/>
    <cellStyle name="Normal 7 2 2 5" xfId="2871"/>
    <cellStyle name="Normal 7 2 2 6" xfId="2997"/>
    <cellStyle name="Normal 7 2 2 7" xfId="3142"/>
    <cellStyle name="Normal 7 2 2 8" xfId="3258"/>
    <cellStyle name="Normal 7 2 20" xfId="2449"/>
    <cellStyle name="Normal 7 2 21" xfId="2875"/>
    <cellStyle name="Normal 7 2 22" xfId="2998"/>
    <cellStyle name="Normal 7 2 23" xfId="3100"/>
    <cellStyle name="Normal 7 2 24" xfId="3282"/>
    <cellStyle name="Normal 7 2 25" xfId="3368"/>
    <cellStyle name="Normal 7 2 3" xfId="1076"/>
    <cellStyle name="Normal 7 2 4" xfId="1089"/>
    <cellStyle name="Normal 7 2 5" xfId="775"/>
    <cellStyle name="Normal 7 2 6" xfId="1074"/>
    <cellStyle name="Normal 7 2 7" xfId="1098"/>
    <cellStyle name="Normal 7 2 8" xfId="1165"/>
    <cellStyle name="Normal 7 2 9" xfId="1142"/>
    <cellStyle name="Normal 7 20" xfId="1261"/>
    <cellStyle name="Normal 7 21" xfId="739"/>
    <cellStyle name="Normal 7 22" xfId="2402"/>
    <cellStyle name="Normal 7 23" xfId="2752"/>
    <cellStyle name="Normal 7 24" xfId="2961"/>
    <cellStyle name="Normal 7 25" xfId="3342"/>
    <cellStyle name="Normal 7 25 2" xfId="8187"/>
    <cellStyle name="Normal 7 25 3" xfId="8901"/>
    <cellStyle name="Normal 7 26" xfId="3642"/>
    <cellStyle name="Normal 7 27" xfId="9178"/>
    <cellStyle name="Normal 7 3" xfId="152"/>
    <cellStyle name="Normal 7 3 2" xfId="507"/>
    <cellStyle name="Normal 7 3 3" xfId="3105"/>
    <cellStyle name="Normal 7 3 4" xfId="3170"/>
    <cellStyle name="Normal 7 3 5" xfId="3410"/>
    <cellStyle name="Normal 7 4" xfId="289"/>
    <cellStyle name="Normal 7 4 10" xfId="6611"/>
    <cellStyle name="Normal 7 4 11" xfId="8193"/>
    <cellStyle name="Normal 7 4 12" xfId="8902"/>
    <cellStyle name="Normal 7 4 2" xfId="763"/>
    <cellStyle name="Normal 7 4 2 2" xfId="1062"/>
    <cellStyle name="Normal 7 4 2 3" xfId="3163"/>
    <cellStyle name="Normal 7 4 2 4" xfId="3246"/>
    <cellStyle name="Normal 7 4 3" xfId="1508"/>
    <cellStyle name="Normal 7 4 4" xfId="2725"/>
    <cellStyle name="Normal 7 4 5" xfId="2946"/>
    <cellStyle name="Normal 7 4 6" xfId="3060"/>
    <cellStyle name="Normal 7 4 7" xfId="3127"/>
    <cellStyle name="Normal 7 4 8" xfId="3118"/>
    <cellStyle name="Normal 7 4 9" xfId="3592"/>
    <cellStyle name="Normal 7 5" xfId="1072"/>
    <cellStyle name="Normal 7 6" xfId="1079"/>
    <cellStyle name="Normal 7 7" xfId="767"/>
    <cellStyle name="Normal 7 8" xfId="1205"/>
    <cellStyle name="Normal 7 9" xfId="1149"/>
    <cellStyle name="Normal 70 2" xfId="115"/>
    <cellStyle name="Normal 71 10" xfId="197"/>
    <cellStyle name="Normal 71 10 2" xfId="6630"/>
    <cellStyle name="Normal 71 10 2 2" xfId="13910"/>
    <cellStyle name="Normal 71 10 3" xfId="8212"/>
    <cellStyle name="Normal 71 10 3 2" xfId="15445"/>
    <cellStyle name="Normal 71 10 4" xfId="8904"/>
    <cellStyle name="Normal 71 10 4 2" xfId="16086"/>
    <cellStyle name="Normal 71 10 5" xfId="9197"/>
    <cellStyle name="Normal 71 11" xfId="209"/>
    <cellStyle name="Normal 71 11 2" xfId="6631"/>
    <cellStyle name="Normal 71 11 2 2" xfId="13911"/>
    <cellStyle name="Normal 71 11 3" xfId="8213"/>
    <cellStyle name="Normal 71 11 3 2" xfId="15446"/>
    <cellStyle name="Normal 71 11 4" xfId="8905"/>
    <cellStyle name="Normal 71 11 4 2" xfId="16087"/>
    <cellStyle name="Normal 71 11 5" xfId="9202"/>
    <cellStyle name="Normal 71 12" xfId="6629"/>
    <cellStyle name="Normal 71 12 2" xfId="13909"/>
    <cellStyle name="Normal 71 13" xfId="8211"/>
    <cellStyle name="Normal 71 13 2" xfId="15444"/>
    <cellStyle name="Normal 71 14" xfId="8903"/>
    <cellStyle name="Normal 71 14 2" xfId="16085"/>
    <cellStyle name="Normal 71 2" xfId="129"/>
    <cellStyle name="Normal 71 2 2" xfId="6632"/>
    <cellStyle name="Normal 71 2 2 2" xfId="13912"/>
    <cellStyle name="Normal 71 2 3" xfId="8214"/>
    <cellStyle name="Normal 71 2 3 2" xfId="15447"/>
    <cellStyle name="Normal 71 2 4" xfId="8906"/>
    <cellStyle name="Normal 71 2 4 2" xfId="16088"/>
    <cellStyle name="Normal 71 2 5" xfId="9187"/>
    <cellStyle name="Normal 71 3" xfId="174"/>
    <cellStyle name="Normal 71 3 2" xfId="6633"/>
    <cellStyle name="Normal 71 3 2 2" xfId="13913"/>
    <cellStyle name="Normal 71 3 3" xfId="8215"/>
    <cellStyle name="Normal 71 3 3 2" xfId="15448"/>
    <cellStyle name="Normal 71 3 4" xfId="8907"/>
    <cellStyle name="Normal 71 3 4 2" xfId="16089"/>
    <cellStyle name="Normal 71 3 5" xfId="9192"/>
    <cellStyle name="Normal 71 4" xfId="203"/>
    <cellStyle name="Normal 71 4 2" xfId="6634"/>
    <cellStyle name="Normal 71 4 2 2" xfId="13914"/>
    <cellStyle name="Normal 71 4 3" xfId="8216"/>
    <cellStyle name="Normal 71 4 3 2" xfId="15449"/>
    <cellStyle name="Normal 71 4 4" xfId="8908"/>
    <cellStyle name="Normal 71 4 4 2" xfId="16090"/>
    <cellStyle name="Normal 71 4 5" xfId="9200"/>
    <cellStyle name="Normal 71 5" xfId="173"/>
    <cellStyle name="Normal 71 5 2" xfId="6635"/>
    <cellStyle name="Normal 71 5 2 2" xfId="13915"/>
    <cellStyle name="Normal 71 5 3" xfId="8217"/>
    <cellStyle name="Normal 71 5 3 2" xfId="15450"/>
    <cellStyle name="Normal 71 5 4" xfId="8909"/>
    <cellStyle name="Normal 71 5 4 2" xfId="16091"/>
    <cellStyle name="Normal 71 5 5" xfId="9191"/>
    <cellStyle name="Normal 71 6" xfId="204"/>
    <cellStyle name="Normal 71 6 2" xfId="6636"/>
    <cellStyle name="Normal 71 6 2 2" xfId="13916"/>
    <cellStyle name="Normal 71 6 3" xfId="8218"/>
    <cellStyle name="Normal 71 6 3 2" xfId="15451"/>
    <cellStyle name="Normal 71 6 4" xfId="8910"/>
    <cellStyle name="Normal 71 6 4 2" xfId="16092"/>
    <cellStyle name="Normal 71 6 5" xfId="9201"/>
    <cellStyle name="Normal 71 7" xfId="215"/>
    <cellStyle name="Normal 71 7 2" xfId="6637"/>
    <cellStyle name="Normal 71 7 2 2" xfId="13917"/>
    <cellStyle name="Normal 71 7 3" xfId="8219"/>
    <cellStyle name="Normal 71 7 3 2" xfId="15452"/>
    <cellStyle name="Normal 71 7 4" xfId="8911"/>
    <cellStyle name="Normal 71 7 4 2" xfId="16093"/>
    <cellStyle name="Normal 71 7 5" xfId="9206"/>
    <cellStyle name="Normal 71 8" xfId="213"/>
    <cellStyle name="Normal 71 8 2" xfId="6638"/>
    <cellStyle name="Normal 71 8 2 2" xfId="13918"/>
    <cellStyle name="Normal 71 8 3" xfId="8220"/>
    <cellStyle name="Normal 71 8 3 2" xfId="15453"/>
    <cellStyle name="Normal 71 8 4" xfId="8912"/>
    <cellStyle name="Normal 71 8 4 2" xfId="16094"/>
    <cellStyle name="Normal 71 8 5" xfId="9205"/>
    <cellStyle name="Normal 71 9" xfId="181"/>
    <cellStyle name="Normal 71 9 2" xfId="6639"/>
    <cellStyle name="Normal 71 9 2 2" xfId="13919"/>
    <cellStyle name="Normal 71 9 3" xfId="8221"/>
    <cellStyle name="Normal 71 9 3 2" xfId="15454"/>
    <cellStyle name="Normal 71 9 4" xfId="8913"/>
    <cellStyle name="Normal 71 9 4 2" xfId="16095"/>
    <cellStyle name="Normal 71 9 5" xfId="9196"/>
    <cellStyle name="Normal 72" xfId="46"/>
    <cellStyle name="Normal 72 10" xfId="199"/>
    <cellStyle name="Normal 72 10 2" xfId="6641"/>
    <cellStyle name="Normal 72 10 2 2" xfId="13921"/>
    <cellStyle name="Normal 72 10 3" xfId="8223"/>
    <cellStyle name="Normal 72 10 3 2" xfId="15456"/>
    <cellStyle name="Normal 72 10 4" xfId="8915"/>
    <cellStyle name="Normal 72 10 4 2" xfId="16097"/>
    <cellStyle name="Normal 72 10 5" xfId="9198"/>
    <cellStyle name="Normal 72 11" xfId="170"/>
    <cellStyle name="Normal 72 11 2" xfId="6642"/>
    <cellStyle name="Normal 72 11 2 2" xfId="13922"/>
    <cellStyle name="Normal 72 11 3" xfId="8224"/>
    <cellStyle name="Normal 72 11 3 2" xfId="15457"/>
    <cellStyle name="Normal 72 11 4" xfId="8916"/>
    <cellStyle name="Normal 72 11 4 2" xfId="16098"/>
    <cellStyle name="Normal 72 11 5" xfId="9189"/>
    <cellStyle name="Normal 72 12" xfId="6640"/>
    <cellStyle name="Normal 72 12 2" xfId="13920"/>
    <cellStyle name="Normal 72 13" xfId="8222"/>
    <cellStyle name="Normal 72 13 2" xfId="15455"/>
    <cellStyle name="Normal 72 14" xfId="8914"/>
    <cellStyle name="Normal 72 14 2" xfId="16096"/>
    <cellStyle name="Normal 72 2" xfId="135"/>
    <cellStyle name="Normal 72 2 2" xfId="6643"/>
    <cellStyle name="Normal 72 2 2 2" xfId="13923"/>
    <cellStyle name="Normal 72 2 3" xfId="8225"/>
    <cellStyle name="Normal 72 2 3 2" xfId="15458"/>
    <cellStyle name="Normal 72 2 4" xfId="8917"/>
    <cellStyle name="Normal 72 2 4 2" xfId="16099"/>
    <cellStyle name="Normal 72 2 5" xfId="9188"/>
    <cellStyle name="Normal 72 3" xfId="177"/>
    <cellStyle name="Normal 72 3 2" xfId="6644"/>
    <cellStyle name="Normal 72 3 2 2" xfId="13924"/>
    <cellStyle name="Normal 72 3 3" xfId="8226"/>
    <cellStyle name="Normal 72 3 3 2" xfId="15459"/>
    <cellStyle name="Normal 72 3 4" xfId="8918"/>
    <cellStyle name="Normal 72 3 4 2" xfId="16100"/>
    <cellStyle name="Normal 72 3 5" xfId="9193"/>
    <cellStyle name="Normal 72 4" xfId="210"/>
    <cellStyle name="Normal 72 4 2" xfId="6645"/>
    <cellStyle name="Normal 72 4 2 2" xfId="13925"/>
    <cellStyle name="Normal 72 4 3" xfId="8227"/>
    <cellStyle name="Normal 72 4 3 2" xfId="15460"/>
    <cellStyle name="Normal 72 4 4" xfId="8919"/>
    <cellStyle name="Normal 72 4 4 2" xfId="16101"/>
    <cellStyle name="Normal 72 4 5" xfId="9203"/>
    <cellStyle name="Normal 72 5" xfId="178"/>
    <cellStyle name="Normal 72 5 2" xfId="6646"/>
    <cellStyle name="Normal 72 5 2 2" xfId="13926"/>
    <cellStyle name="Normal 72 5 3" xfId="8228"/>
    <cellStyle name="Normal 72 5 3 2" xfId="15461"/>
    <cellStyle name="Normal 72 5 4" xfId="8920"/>
    <cellStyle name="Normal 72 5 4 2" xfId="16102"/>
    <cellStyle name="Normal 72 5 5" xfId="9194"/>
    <cellStyle name="Normal 72 6" xfId="200"/>
    <cellStyle name="Normal 72 6 2" xfId="6647"/>
    <cellStyle name="Normal 72 6 2 2" xfId="13927"/>
    <cellStyle name="Normal 72 6 3" xfId="8229"/>
    <cellStyle name="Normal 72 6 3 2" xfId="15462"/>
    <cellStyle name="Normal 72 6 4" xfId="8921"/>
    <cellStyle name="Normal 72 6 4 2" xfId="16103"/>
    <cellStyle name="Normal 72 6 5" xfId="9199"/>
    <cellStyle name="Normal 72 7" xfId="171"/>
    <cellStyle name="Normal 72 7 2" xfId="6648"/>
    <cellStyle name="Normal 72 7 2 2" xfId="13928"/>
    <cellStyle name="Normal 72 7 3" xfId="8230"/>
    <cellStyle name="Normal 72 7 3 2" xfId="15463"/>
    <cellStyle name="Normal 72 7 4" xfId="8922"/>
    <cellStyle name="Normal 72 7 4 2" xfId="16104"/>
    <cellStyle name="Normal 72 7 5" xfId="9190"/>
    <cellStyle name="Normal 72 8" xfId="211"/>
    <cellStyle name="Normal 72 8 2" xfId="6649"/>
    <cellStyle name="Normal 72 8 2 2" xfId="13929"/>
    <cellStyle name="Normal 72 8 3" xfId="8231"/>
    <cellStyle name="Normal 72 8 3 2" xfId="15464"/>
    <cellStyle name="Normal 72 8 4" xfId="8923"/>
    <cellStyle name="Normal 72 8 4 2" xfId="16105"/>
    <cellStyle name="Normal 72 8 5" xfId="9204"/>
    <cellStyle name="Normal 72 9" xfId="179"/>
    <cellStyle name="Normal 72 9 2" xfId="6650"/>
    <cellStyle name="Normal 72 9 2 2" xfId="13930"/>
    <cellStyle name="Normal 72 9 3" xfId="8232"/>
    <cellStyle name="Normal 72 9 3 2" xfId="15465"/>
    <cellStyle name="Normal 72 9 4" xfId="8924"/>
    <cellStyle name="Normal 72 9 4 2" xfId="16106"/>
    <cellStyle name="Normal 72 9 5" xfId="9195"/>
    <cellStyle name="Normal 73" xfId="157"/>
    <cellStyle name="Normal 74" xfId="158"/>
    <cellStyle name="Normal 75" xfId="116"/>
    <cellStyle name="Normal 76" xfId="117"/>
    <cellStyle name="Normal 77" xfId="118"/>
    <cellStyle name="Normal 78" xfId="119"/>
    <cellStyle name="Normal 79" xfId="120"/>
    <cellStyle name="Normal 8 2" xfId="84"/>
    <cellStyle name="Normal 8 2 2" xfId="140"/>
    <cellStyle name="Normal 8 3" xfId="153"/>
    <cellStyle name="Normal 8 4" xfId="291"/>
    <cellStyle name="Normal 8 4 2" xfId="6661"/>
    <cellStyle name="Normal 8 4 3" xfId="8243"/>
    <cellStyle name="Normal 8 4 4" xfId="8925"/>
    <cellStyle name="Normal 8 5" xfId="3644"/>
    <cellStyle name="Normal 80" xfId="121"/>
    <cellStyle name="Normal 81" xfId="122"/>
    <cellStyle name="Normal 82" xfId="123"/>
    <cellStyle name="Normal 83" xfId="124"/>
    <cellStyle name="Normal 84" xfId="125"/>
    <cellStyle name="Normal 85" xfId="126"/>
    <cellStyle name="Normal 86" xfId="127"/>
    <cellStyle name="Normal 87" xfId="128"/>
    <cellStyle name="Normal 88" xfId="159"/>
    <cellStyle name="Normal 89" xfId="160"/>
    <cellStyle name="Normal 9" xfId="38"/>
    <cellStyle name="Normal 9 2" xfId="83"/>
    <cellStyle name="Normal 9 3" xfId="9179"/>
    <cellStyle name="Normal 90" xfId="161"/>
    <cellStyle name="Normal 91" xfId="162"/>
    <cellStyle name="Normal 91 10" xfId="272"/>
    <cellStyle name="Normal 91 11" xfId="277"/>
    <cellStyle name="Normal 91 12" xfId="6669"/>
    <cellStyle name="Normal 91 13" xfId="8251"/>
    <cellStyle name="Normal 91 14" xfId="8926"/>
    <cellStyle name="Normal 91 2" xfId="219"/>
    <cellStyle name="Normal 91 3" xfId="227"/>
    <cellStyle name="Normal 91 4" xfId="234"/>
    <cellStyle name="Normal 91 5" xfId="241"/>
    <cellStyle name="Normal 91 6" xfId="248"/>
    <cellStyle name="Normal 91 7" xfId="254"/>
    <cellStyle name="Normal 91 8" xfId="260"/>
    <cellStyle name="Normal 91 9" xfId="266"/>
    <cellStyle name="Normal 92" xfId="163"/>
    <cellStyle name="Normal 92 10" xfId="273"/>
    <cellStyle name="Normal 92 11" xfId="278"/>
    <cellStyle name="Normal 92 12" xfId="6680"/>
    <cellStyle name="Normal 92 13" xfId="8262"/>
    <cellStyle name="Normal 92 14" xfId="8927"/>
    <cellStyle name="Normal 92 2" xfId="220"/>
    <cellStyle name="Normal 92 3" xfId="228"/>
    <cellStyle name="Normal 92 4" xfId="235"/>
    <cellStyle name="Normal 92 5" xfId="242"/>
    <cellStyle name="Normal 92 6" xfId="249"/>
    <cellStyle name="Normal 92 7" xfId="255"/>
    <cellStyle name="Normal 92 8" xfId="261"/>
    <cellStyle name="Normal 92 9" xfId="267"/>
    <cellStyle name="Normal 93" xfId="164"/>
    <cellStyle name="Normal 93 10" xfId="274"/>
    <cellStyle name="Normal 93 11" xfId="279"/>
    <cellStyle name="Normal 93 12" xfId="6690"/>
    <cellStyle name="Normal 93 13" xfId="8273"/>
    <cellStyle name="Normal 93 14" xfId="8928"/>
    <cellStyle name="Normal 93 2" xfId="221"/>
    <cellStyle name="Normal 93 3" xfId="229"/>
    <cellStyle name="Normal 93 4" xfId="236"/>
    <cellStyle name="Normal 93 5" xfId="243"/>
    <cellStyle name="Normal 93 6" xfId="250"/>
    <cellStyle name="Normal 93 7" xfId="256"/>
    <cellStyle name="Normal 93 8" xfId="262"/>
    <cellStyle name="Normal 93 9" xfId="268"/>
    <cellStyle name="Normal 94" xfId="165"/>
    <cellStyle name="Normal 94 10" xfId="275"/>
    <cellStyle name="Normal 94 11" xfId="280"/>
    <cellStyle name="Normal 94 12" xfId="6695"/>
    <cellStyle name="Normal 94 13" xfId="8278"/>
    <cellStyle name="Normal 94 14" xfId="8929"/>
    <cellStyle name="Normal 94 2" xfId="222"/>
    <cellStyle name="Normal 94 3" xfId="230"/>
    <cellStyle name="Normal 94 4" xfId="237"/>
    <cellStyle name="Normal 94 5" xfId="244"/>
    <cellStyle name="Normal 94 6" xfId="251"/>
    <cellStyle name="Normal 94 7" xfId="257"/>
    <cellStyle name="Normal 94 8" xfId="263"/>
    <cellStyle name="Normal 94 9" xfId="269"/>
    <cellStyle name="Normal 95" xfId="166"/>
    <cellStyle name="Normal 95 10" xfId="276"/>
    <cellStyle name="Normal 95 11" xfId="281"/>
    <cellStyle name="Normal 95 12" xfId="6705"/>
    <cellStyle name="Normal 95 13" xfId="8287"/>
    <cellStyle name="Normal 95 14" xfId="8930"/>
    <cellStyle name="Normal 95 2" xfId="223"/>
    <cellStyle name="Normal 95 3" xfId="231"/>
    <cellStyle name="Normal 95 4" xfId="238"/>
    <cellStyle name="Normal 95 5" xfId="245"/>
    <cellStyle name="Normal 95 6" xfId="252"/>
    <cellStyle name="Normal 95 7" xfId="258"/>
    <cellStyle name="Normal 95 8" xfId="264"/>
    <cellStyle name="Normal 95 9" xfId="270"/>
    <cellStyle name="Normal 96" xfId="167"/>
    <cellStyle name="Normal 96 2" xfId="6716"/>
    <cellStyle name="Normal 96 3" xfId="8298"/>
    <cellStyle name="Normal 96 4" xfId="8931"/>
    <cellStyle name="Normal 97" xfId="218"/>
    <cellStyle name="Normal 97 2" xfId="6717"/>
    <cellStyle name="Normal 97 3" xfId="8299"/>
    <cellStyle name="Normal 97 4" xfId="8932"/>
    <cellStyle name="Normal 98" xfId="226"/>
    <cellStyle name="Normal 98 2" xfId="6718"/>
    <cellStyle name="Normal 98 3" xfId="8300"/>
    <cellStyle name="Normal 98 4" xfId="8933"/>
    <cellStyle name="Normal 99" xfId="233"/>
    <cellStyle name="Normal 99 2" xfId="6719"/>
    <cellStyle name="Normal 99 3" xfId="8301"/>
    <cellStyle name="Normal 99 4" xfId="8934"/>
    <cellStyle name="Note 10" xfId="646"/>
    <cellStyle name="Note 10 10" xfId="8935"/>
    <cellStyle name="Note 10 10 2" xfId="16107"/>
    <cellStyle name="Note 10 11" xfId="9386"/>
    <cellStyle name="Note 10 2" xfId="1018"/>
    <cellStyle name="Note 10 2 2" xfId="6721"/>
    <cellStyle name="Note 10 2 2 2" xfId="13991"/>
    <cellStyle name="Note 10 2 3" xfId="8303"/>
    <cellStyle name="Note 10 2 3 2" xfId="15526"/>
    <cellStyle name="Note 10 2 4" xfId="8936"/>
    <cellStyle name="Note 10 2 4 2" xfId="16108"/>
    <cellStyle name="Note 10 2 5" xfId="9647"/>
    <cellStyle name="Note 10 3" xfId="1464"/>
    <cellStyle name="Note 10 3 2" xfId="6722"/>
    <cellStyle name="Note 10 3 2 2" xfId="13992"/>
    <cellStyle name="Note 10 3 3" xfId="8304"/>
    <cellStyle name="Note 10 3 3 2" xfId="15527"/>
    <cellStyle name="Note 10 3 4" xfId="8937"/>
    <cellStyle name="Note 10 3 4 2" xfId="16109"/>
    <cellStyle name="Note 10 3 5" xfId="9846"/>
    <cellStyle name="Note 10 4" xfId="2680"/>
    <cellStyle name="Note 10 4 2" xfId="6723"/>
    <cellStyle name="Note 10 4 2 2" xfId="13993"/>
    <cellStyle name="Note 10 4 3" xfId="8305"/>
    <cellStyle name="Note 10 4 3 2" xfId="15528"/>
    <cellStyle name="Note 10 4 4" xfId="8938"/>
    <cellStyle name="Note 10 4 4 2" xfId="16110"/>
    <cellStyle name="Note 10 4 5" xfId="10373"/>
    <cellStyle name="Note 10 5" xfId="2903"/>
    <cellStyle name="Note 10 5 2" xfId="6724"/>
    <cellStyle name="Note 10 5 2 2" xfId="13994"/>
    <cellStyle name="Note 10 5 3" xfId="8306"/>
    <cellStyle name="Note 10 5 3 2" xfId="15529"/>
    <cellStyle name="Note 10 5 4" xfId="8939"/>
    <cellStyle name="Note 10 5 4 2" xfId="16111"/>
    <cellStyle name="Note 10 5 5" xfId="10571"/>
    <cellStyle name="Note 10 6" xfId="3017"/>
    <cellStyle name="Note 10 6 2" xfId="6725"/>
    <cellStyle name="Note 10 6 2 2" xfId="13995"/>
    <cellStyle name="Note 10 6 3" xfId="8307"/>
    <cellStyle name="Note 10 6 3 2" xfId="15530"/>
    <cellStyle name="Note 10 6 4" xfId="8940"/>
    <cellStyle name="Note 10 6 4 2" xfId="16112"/>
    <cellStyle name="Note 10 6 5" xfId="10663"/>
    <cellStyle name="Note 10 7" xfId="3547"/>
    <cellStyle name="Note 10 7 2" xfId="6726"/>
    <cellStyle name="Note 10 7 2 2" xfId="13996"/>
    <cellStyle name="Note 10 7 3" xfId="8308"/>
    <cellStyle name="Note 10 7 3 2" xfId="15531"/>
    <cellStyle name="Note 10 7 4" xfId="8941"/>
    <cellStyle name="Note 10 7 4 2" xfId="16113"/>
    <cellStyle name="Note 10 7 5" xfId="10923"/>
    <cellStyle name="Note 10 8" xfId="6720"/>
    <cellStyle name="Note 10 8 2" xfId="13990"/>
    <cellStyle name="Note 10 9" xfId="8302"/>
    <cellStyle name="Note 10 9 2" xfId="15525"/>
    <cellStyle name="Note 11" xfId="645"/>
    <cellStyle name="Note 11 10" xfId="8942"/>
    <cellStyle name="Note 11 10 2" xfId="16114"/>
    <cellStyle name="Note 11 11" xfId="9385"/>
    <cellStyle name="Note 11 2" xfId="1017"/>
    <cellStyle name="Note 11 2 2" xfId="6728"/>
    <cellStyle name="Note 11 2 2 2" xfId="13998"/>
    <cellStyle name="Note 11 2 3" xfId="8310"/>
    <cellStyle name="Note 11 2 3 2" xfId="15533"/>
    <cellStyle name="Note 11 2 4" xfId="8943"/>
    <cellStyle name="Note 11 2 4 2" xfId="16115"/>
    <cellStyle name="Note 11 2 5" xfId="9646"/>
    <cellStyle name="Note 11 3" xfId="1463"/>
    <cellStyle name="Note 11 3 2" xfId="6729"/>
    <cellStyle name="Note 11 3 2 2" xfId="13999"/>
    <cellStyle name="Note 11 3 3" xfId="8311"/>
    <cellStyle name="Note 11 3 3 2" xfId="15534"/>
    <cellStyle name="Note 11 3 4" xfId="8944"/>
    <cellStyle name="Note 11 3 4 2" xfId="16116"/>
    <cellStyle name="Note 11 3 5" xfId="9845"/>
    <cellStyle name="Note 11 4" xfId="2679"/>
    <cellStyle name="Note 11 4 2" xfId="6730"/>
    <cellStyle name="Note 11 4 2 2" xfId="14000"/>
    <cellStyle name="Note 11 4 3" xfId="8312"/>
    <cellStyle name="Note 11 4 3 2" xfId="15535"/>
    <cellStyle name="Note 11 4 4" xfId="8945"/>
    <cellStyle name="Note 11 4 4 2" xfId="16117"/>
    <cellStyle name="Note 11 4 5" xfId="10372"/>
    <cellStyle name="Note 11 5" xfId="2902"/>
    <cellStyle name="Note 11 5 2" xfId="6731"/>
    <cellStyle name="Note 11 5 2 2" xfId="14001"/>
    <cellStyle name="Note 11 5 3" xfId="8313"/>
    <cellStyle name="Note 11 5 3 2" xfId="15536"/>
    <cellStyle name="Note 11 5 4" xfId="8946"/>
    <cellStyle name="Note 11 5 4 2" xfId="16118"/>
    <cellStyle name="Note 11 5 5" xfId="10570"/>
    <cellStyle name="Note 11 6" xfId="3016"/>
    <cellStyle name="Note 11 6 2" xfId="6732"/>
    <cellStyle name="Note 11 6 2 2" xfId="14002"/>
    <cellStyle name="Note 11 6 3" xfId="8314"/>
    <cellStyle name="Note 11 6 3 2" xfId="15537"/>
    <cellStyle name="Note 11 6 4" xfId="8947"/>
    <cellStyle name="Note 11 6 4 2" xfId="16119"/>
    <cellStyle name="Note 11 6 5" xfId="10662"/>
    <cellStyle name="Note 11 7" xfId="3546"/>
    <cellStyle name="Note 11 7 2" xfId="6733"/>
    <cellStyle name="Note 11 7 2 2" xfId="14003"/>
    <cellStyle name="Note 11 7 3" xfId="8315"/>
    <cellStyle name="Note 11 7 3 2" xfId="15538"/>
    <cellStyle name="Note 11 7 4" xfId="8948"/>
    <cellStyle name="Note 11 7 4 2" xfId="16120"/>
    <cellStyle name="Note 11 7 5" xfId="10922"/>
    <cellStyle name="Note 11 8" xfId="6727"/>
    <cellStyle name="Note 11 8 2" xfId="13997"/>
    <cellStyle name="Note 11 9" xfId="8309"/>
    <cellStyle name="Note 11 9 2" xfId="15532"/>
    <cellStyle name="Note 12" xfId="689"/>
    <cellStyle name="Note 12 2" xfId="6734"/>
    <cellStyle name="Note 12 2 2" xfId="14004"/>
    <cellStyle name="Note 12 3" xfId="8316"/>
    <cellStyle name="Note 12 3 2" xfId="15539"/>
    <cellStyle name="Note 12 4" xfId="8949"/>
    <cellStyle name="Note 12 4 2" xfId="16121"/>
    <cellStyle name="Note 12 5" xfId="9427"/>
    <cellStyle name="Note 13" xfId="687"/>
    <cellStyle name="Note 13 2" xfId="6735"/>
    <cellStyle name="Note 13 2 2" xfId="14005"/>
    <cellStyle name="Note 13 3" xfId="8317"/>
    <cellStyle name="Note 13 3 2" xfId="15540"/>
    <cellStyle name="Note 13 4" xfId="8950"/>
    <cellStyle name="Note 13 4 2" xfId="16122"/>
    <cellStyle name="Note 13 5" xfId="9426"/>
    <cellStyle name="Note 14" xfId="1360"/>
    <cellStyle name="Note 15" xfId="1578"/>
    <cellStyle name="Note 16" xfId="845"/>
    <cellStyle name="Note 17" xfId="840"/>
    <cellStyle name="Note 18" xfId="1622"/>
    <cellStyle name="Note 19" xfId="1662"/>
    <cellStyle name="Note 2" xfId="385"/>
    <cellStyle name="Note 2 10" xfId="1172"/>
    <cellStyle name="Note 2 11" xfId="1144"/>
    <cellStyle name="Note 2 12" xfId="1160"/>
    <cellStyle name="Note 2 13" xfId="1219"/>
    <cellStyle name="Note 2 14" xfId="1218"/>
    <cellStyle name="Note 2 15" xfId="1195"/>
    <cellStyle name="Note 2 16" xfId="1224"/>
    <cellStyle name="Note 2 17" xfId="1101"/>
    <cellStyle name="Note 2 18" xfId="1222"/>
    <cellStyle name="Note 2 19" xfId="1137"/>
    <cellStyle name="Note 2 2" xfId="415"/>
    <cellStyle name="Note 2 20" xfId="1112"/>
    <cellStyle name="Note 2 21" xfId="1106"/>
    <cellStyle name="Note 2 22" xfId="746"/>
    <cellStyle name="Note 2 23" xfId="2009"/>
    <cellStyle name="Note 2 24" xfId="2158"/>
    <cellStyle name="Note 2 25" xfId="2224"/>
    <cellStyle name="Note 2 26" xfId="2268"/>
    <cellStyle name="Note 2 27" xfId="2391"/>
    <cellStyle name="Note 2 28" xfId="2732"/>
    <cellStyle name="Note 2 29" xfId="2951"/>
    <cellStyle name="Note 2 3" xfId="473"/>
    <cellStyle name="Note 2 3 2" xfId="2011"/>
    <cellStyle name="Note 2 3 3" xfId="2159"/>
    <cellStyle name="Note 2 3 4" xfId="2225"/>
    <cellStyle name="Note 2 3 5" xfId="2269"/>
    <cellStyle name="Note 2 30" xfId="3332"/>
    <cellStyle name="Note 2 30 2" xfId="8339"/>
    <cellStyle name="Note 2 30 3" xfId="8951"/>
    <cellStyle name="Note 2 4" xfId="501"/>
    <cellStyle name="Note 2 5" xfId="544"/>
    <cellStyle name="Note 2 6" xfId="542"/>
    <cellStyle name="Note 2 7" xfId="753"/>
    <cellStyle name="Note 2 7 2" xfId="764"/>
    <cellStyle name="Note 2 7 3" xfId="738"/>
    <cellStyle name="Note 2 7 4" xfId="2404"/>
    <cellStyle name="Note 2 7 5" xfId="2842"/>
    <cellStyle name="Note 2 7 6" xfId="2988"/>
    <cellStyle name="Note 2 8" xfId="769"/>
    <cellStyle name="Note 2 9" xfId="1077"/>
    <cellStyle name="Note 20" xfId="2403"/>
    <cellStyle name="Note 20 2" xfId="6769"/>
    <cellStyle name="Note 20 2 2" xfId="14039"/>
    <cellStyle name="Note 20 3" xfId="8351"/>
    <cellStyle name="Note 20 3 2" xfId="15573"/>
    <cellStyle name="Note 20 4" xfId="8952"/>
    <cellStyle name="Note 20 4 2" xfId="16123"/>
    <cellStyle name="Note 20 5" xfId="10115"/>
    <cellStyle name="Note 21" xfId="2833"/>
    <cellStyle name="Note 21 2" xfId="6770"/>
    <cellStyle name="Note 21 2 2" xfId="14040"/>
    <cellStyle name="Note 21 3" xfId="8352"/>
    <cellStyle name="Note 21 3 2" xfId="15574"/>
    <cellStyle name="Note 21 4" xfId="8953"/>
    <cellStyle name="Note 21 4 2" xfId="16124"/>
    <cellStyle name="Note 21 5" xfId="10510"/>
    <cellStyle name="Note 22" xfId="2984"/>
    <cellStyle name="Note 22 2" xfId="6771"/>
    <cellStyle name="Note 22 2 2" xfId="14041"/>
    <cellStyle name="Note 22 3" xfId="8353"/>
    <cellStyle name="Note 22 3 2" xfId="15575"/>
    <cellStyle name="Note 22 4" xfId="8954"/>
    <cellStyle name="Note 22 4 2" xfId="16125"/>
    <cellStyle name="Note 22 5" xfId="10638"/>
    <cellStyle name="Note 23" xfId="3310"/>
    <cellStyle name="Note 23 2" xfId="6772"/>
    <cellStyle name="Note 23 2 2" xfId="14042"/>
    <cellStyle name="Note 23 3" xfId="8354"/>
    <cellStyle name="Note 23 3 2" xfId="15576"/>
    <cellStyle name="Note 23 4" xfId="8955"/>
    <cellStyle name="Note 23 4 2" xfId="16126"/>
    <cellStyle name="Note 23 5" xfId="10730"/>
    <cellStyle name="Note 3" xfId="386"/>
    <cellStyle name="Note 3 10" xfId="1169"/>
    <cellStyle name="Note 3 11" xfId="1179"/>
    <cellStyle name="Note 3 12" xfId="1157"/>
    <cellStyle name="Note 3 13" xfId="1235"/>
    <cellStyle name="Note 3 14" xfId="1182"/>
    <cellStyle name="Note 3 15" xfId="1234"/>
    <cellStyle name="Note 3 16" xfId="1202"/>
    <cellStyle name="Note 3 17" xfId="1213"/>
    <cellStyle name="Note 3 18" xfId="1236"/>
    <cellStyle name="Note 3 19" xfId="1126"/>
    <cellStyle name="Note 3 2" xfId="416"/>
    <cellStyle name="Note 3 20" xfId="1105"/>
    <cellStyle name="Note 3 21" xfId="1103"/>
    <cellStyle name="Note 3 22" xfId="705"/>
    <cellStyle name="Note 3 23" xfId="2012"/>
    <cellStyle name="Note 3 24" xfId="2160"/>
    <cellStyle name="Note 3 25" xfId="2226"/>
    <cellStyle name="Note 3 26" xfId="2270"/>
    <cellStyle name="Note 3 27" xfId="2392"/>
    <cellStyle name="Note 3 28" xfId="2733"/>
    <cellStyle name="Note 3 29" xfId="2952"/>
    <cellStyle name="Note 3 3" xfId="474"/>
    <cellStyle name="Note 3 3 2" xfId="2014"/>
    <cellStyle name="Note 3 3 3" xfId="2161"/>
    <cellStyle name="Note 3 3 4" xfId="2227"/>
    <cellStyle name="Note 3 3 5" xfId="2271"/>
    <cellStyle name="Note 3 30" xfId="3333"/>
    <cellStyle name="Note 3 30 2" xfId="8382"/>
    <cellStyle name="Note 3 30 3" xfId="8956"/>
    <cellStyle name="Note 3 4" xfId="502"/>
    <cellStyle name="Note 3 5" xfId="545"/>
    <cellStyle name="Note 3 6" xfId="541"/>
    <cellStyle name="Note 3 7" xfId="754"/>
    <cellStyle name="Note 3 7 2" xfId="765"/>
    <cellStyle name="Note 3 7 3" xfId="690"/>
    <cellStyle name="Note 3 7 4" xfId="2405"/>
    <cellStyle name="Note 3 7 5" xfId="2879"/>
    <cellStyle name="Note 3 7 6" xfId="2999"/>
    <cellStyle name="Note 3 8" xfId="1078"/>
    <cellStyle name="Note 3 9" xfId="1058"/>
    <cellStyle name="Note 4" xfId="387"/>
    <cellStyle name="Note 4 10" xfId="2162"/>
    <cellStyle name="Note 4 11" xfId="2228"/>
    <cellStyle name="Note 4 12" xfId="2272"/>
    <cellStyle name="Note 4 13" xfId="2393"/>
    <cellStyle name="Note 4 13 2" xfId="6811"/>
    <cellStyle name="Note 4 13 2 2" xfId="14081"/>
    <cellStyle name="Note 4 13 3" xfId="8395"/>
    <cellStyle name="Note 4 13 3 2" xfId="15616"/>
    <cellStyle name="Note 4 13 4" xfId="8958"/>
    <cellStyle name="Note 4 13 4 2" xfId="16128"/>
    <cellStyle name="Note 4 13 5" xfId="10108"/>
    <cellStyle name="Note 4 14" xfId="2415"/>
    <cellStyle name="Note 4 14 2" xfId="6812"/>
    <cellStyle name="Note 4 14 2 2" xfId="14082"/>
    <cellStyle name="Note 4 14 3" xfId="8396"/>
    <cellStyle name="Note 4 14 3 2" xfId="15617"/>
    <cellStyle name="Note 4 14 4" xfId="8959"/>
    <cellStyle name="Note 4 14 4 2" xfId="16129"/>
    <cellStyle name="Note 4 14 5" xfId="10125"/>
    <cellStyle name="Note 4 15" xfId="2829"/>
    <cellStyle name="Note 4 15 2" xfId="6813"/>
    <cellStyle name="Note 4 15 2 2" xfId="14083"/>
    <cellStyle name="Note 4 15 3" xfId="8397"/>
    <cellStyle name="Note 4 15 3 2" xfId="15618"/>
    <cellStyle name="Note 4 15 4" xfId="8960"/>
    <cellStyle name="Note 4 15 4 2" xfId="16130"/>
    <cellStyle name="Note 4 15 5" xfId="10506"/>
    <cellStyle name="Note 4 16" xfId="3334"/>
    <cellStyle name="Note 4 16 2" xfId="6814"/>
    <cellStyle name="Note 4 16 2 2" xfId="14084"/>
    <cellStyle name="Note 4 16 3" xfId="8398"/>
    <cellStyle name="Note 4 16 3 2" xfId="15619"/>
    <cellStyle name="Note 4 16 4" xfId="8961"/>
    <cellStyle name="Note 4 16 4 2" xfId="16131"/>
    <cellStyle name="Note 4 16 5" xfId="10743"/>
    <cellStyle name="Note 4 17" xfId="6809"/>
    <cellStyle name="Note 4 17 2" xfId="14079"/>
    <cellStyle name="Note 4 18" xfId="8394"/>
    <cellStyle name="Note 4 18 2" xfId="15615"/>
    <cellStyle name="Note 4 19" xfId="8957"/>
    <cellStyle name="Note 4 19 2" xfId="16127"/>
    <cellStyle name="Note 4 2" xfId="417"/>
    <cellStyle name="Note 4 2 10" xfId="2435"/>
    <cellStyle name="Note 4 2 10 2" xfId="6816"/>
    <cellStyle name="Note 4 2 10 2 2" xfId="14086"/>
    <cellStyle name="Note 4 2 10 3" xfId="8400"/>
    <cellStyle name="Note 4 2 10 3 2" xfId="15621"/>
    <cellStyle name="Note 4 2 10 4" xfId="8963"/>
    <cellStyle name="Note 4 2 10 4 2" xfId="16133"/>
    <cellStyle name="Note 4 2 10 5" xfId="10142"/>
    <cellStyle name="Note 4 2 11" xfId="2748"/>
    <cellStyle name="Note 4 2 11 2" xfId="6817"/>
    <cellStyle name="Note 4 2 11 2 2" xfId="14087"/>
    <cellStyle name="Note 4 2 11 3" xfId="8401"/>
    <cellStyle name="Note 4 2 11 3 2" xfId="15622"/>
    <cellStyle name="Note 4 2 11 4" xfId="8964"/>
    <cellStyle name="Note 4 2 11 4 2" xfId="16134"/>
    <cellStyle name="Note 4 2 11 5" xfId="10432"/>
    <cellStyle name="Note 4 2 12" xfId="2959"/>
    <cellStyle name="Note 4 2 12 2" xfId="6818"/>
    <cellStyle name="Note 4 2 12 2 2" xfId="14088"/>
    <cellStyle name="Note 4 2 12 3" xfId="8402"/>
    <cellStyle name="Note 4 2 12 3 2" xfId="15623"/>
    <cellStyle name="Note 4 2 12 4" xfId="8965"/>
    <cellStyle name="Note 4 2 12 4 2" xfId="16135"/>
    <cellStyle name="Note 4 2 12 5" xfId="10618"/>
    <cellStyle name="Note 4 2 13" xfId="3366"/>
    <cellStyle name="Note 4 2 13 2" xfId="6819"/>
    <cellStyle name="Note 4 2 13 2 2" xfId="14089"/>
    <cellStyle name="Note 4 2 13 3" xfId="8403"/>
    <cellStyle name="Note 4 2 13 3 2" xfId="15624"/>
    <cellStyle name="Note 4 2 13 4" xfId="8966"/>
    <cellStyle name="Note 4 2 13 4 2" xfId="16136"/>
    <cellStyle name="Note 4 2 13 5" xfId="10759"/>
    <cellStyle name="Note 4 2 14" xfId="6815"/>
    <cellStyle name="Note 4 2 14 2" xfId="14085"/>
    <cellStyle name="Note 4 2 15" xfId="8399"/>
    <cellStyle name="Note 4 2 15 2" xfId="15620"/>
    <cellStyle name="Note 4 2 16" xfId="8962"/>
    <cellStyle name="Note 4 2 16 2" xfId="16132"/>
    <cellStyle name="Note 4 2 17" xfId="9227"/>
    <cellStyle name="Note 4 2 2" xfId="569"/>
    <cellStyle name="Note 4 2 2 10" xfId="8967"/>
    <cellStyle name="Note 4 2 2 10 2" xfId="16137"/>
    <cellStyle name="Note 4 2 2 11" xfId="9311"/>
    <cellStyle name="Note 4 2 2 2" xfId="942"/>
    <cellStyle name="Note 4 2 2 2 2" xfId="6821"/>
    <cellStyle name="Note 4 2 2 2 2 2" xfId="14091"/>
    <cellStyle name="Note 4 2 2 2 3" xfId="8405"/>
    <cellStyle name="Note 4 2 2 2 3 2" xfId="15626"/>
    <cellStyle name="Note 4 2 2 2 4" xfId="8968"/>
    <cellStyle name="Note 4 2 2 2 4 2" xfId="16138"/>
    <cellStyle name="Note 4 2 2 2 5" xfId="9573"/>
    <cellStyle name="Note 4 2 2 3" xfId="1386"/>
    <cellStyle name="Note 4 2 2 3 2" xfId="6822"/>
    <cellStyle name="Note 4 2 2 3 2 2" xfId="14092"/>
    <cellStyle name="Note 4 2 2 3 3" xfId="8406"/>
    <cellStyle name="Note 4 2 2 3 3 2" xfId="15627"/>
    <cellStyle name="Note 4 2 2 3 4" xfId="8969"/>
    <cellStyle name="Note 4 2 2 3 4 2" xfId="16139"/>
    <cellStyle name="Note 4 2 2 3 5" xfId="9768"/>
    <cellStyle name="Note 4 2 2 4" xfId="2600"/>
    <cellStyle name="Note 4 2 2 4 2" xfId="6823"/>
    <cellStyle name="Note 4 2 2 4 2 2" xfId="14093"/>
    <cellStyle name="Note 4 2 2 4 3" xfId="8407"/>
    <cellStyle name="Note 4 2 2 4 3 2" xfId="15628"/>
    <cellStyle name="Note 4 2 2 4 4" xfId="8970"/>
    <cellStyle name="Note 4 2 2 4 4 2" xfId="16140"/>
    <cellStyle name="Note 4 2 2 4 5" xfId="10293"/>
    <cellStyle name="Note 4 2 2 5" xfId="2495"/>
    <cellStyle name="Note 4 2 2 5 2" xfId="6824"/>
    <cellStyle name="Note 4 2 2 5 2 2" xfId="14094"/>
    <cellStyle name="Note 4 2 2 5 3" xfId="8408"/>
    <cellStyle name="Note 4 2 2 5 3 2" xfId="15629"/>
    <cellStyle name="Note 4 2 2 5 4" xfId="8971"/>
    <cellStyle name="Note 4 2 2 5 4 2" xfId="16141"/>
    <cellStyle name="Note 4 2 2 5 5" xfId="10193"/>
    <cellStyle name="Note 4 2 2 6" xfId="2845"/>
    <cellStyle name="Note 4 2 2 6 2" xfId="6825"/>
    <cellStyle name="Note 4 2 2 6 2 2" xfId="14095"/>
    <cellStyle name="Note 4 2 2 6 3" xfId="8409"/>
    <cellStyle name="Note 4 2 2 6 3 2" xfId="15630"/>
    <cellStyle name="Note 4 2 2 6 4" xfId="8972"/>
    <cellStyle name="Note 4 2 2 6 4 2" xfId="16142"/>
    <cellStyle name="Note 4 2 2 6 5" xfId="10519"/>
    <cellStyle name="Note 4 2 2 7" xfId="3467"/>
    <cellStyle name="Note 4 2 2 7 2" xfId="6826"/>
    <cellStyle name="Note 4 2 2 7 2 2" xfId="14096"/>
    <cellStyle name="Note 4 2 2 7 3" xfId="8410"/>
    <cellStyle name="Note 4 2 2 7 3 2" xfId="15631"/>
    <cellStyle name="Note 4 2 2 7 4" xfId="8973"/>
    <cellStyle name="Note 4 2 2 7 4 2" xfId="16143"/>
    <cellStyle name="Note 4 2 2 7 5" xfId="10845"/>
    <cellStyle name="Note 4 2 2 8" xfId="6820"/>
    <cellStyle name="Note 4 2 2 8 2" xfId="14090"/>
    <cellStyle name="Note 4 2 2 9" xfId="8404"/>
    <cellStyle name="Note 4 2 2 9 2" xfId="15625"/>
    <cellStyle name="Note 4 2 3" xfId="521"/>
    <cellStyle name="Note 4 2 3 10" xfId="8974"/>
    <cellStyle name="Note 4 2 3 10 2" xfId="16144"/>
    <cellStyle name="Note 4 2 3 11" xfId="9273"/>
    <cellStyle name="Note 4 2 3 2" xfId="897"/>
    <cellStyle name="Note 4 2 3 2 2" xfId="6828"/>
    <cellStyle name="Note 4 2 3 2 2 2" xfId="14098"/>
    <cellStyle name="Note 4 2 3 2 3" xfId="8412"/>
    <cellStyle name="Note 4 2 3 2 3 2" xfId="15633"/>
    <cellStyle name="Note 4 2 3 2 4" xfId="8975"/>
    <cellStyle name="Note 4 2 3 2 4 2" xfId="16145"/>
    <cellStyle name="Note 4 2 3 2 5" xfId="9533"/>
    <cellStyle name="Note 4 2 3 3" xfId="1339"/>
    <cellStyle name="Note 4 2 3 3 2" xfId="6829"/>
    <cellStyle name="Note 4 2 3 3 2 2" xfId="14099"/>
    <cellStyle name="Note 4 2 3 3 3" xfId="8413"/>
    <cellStyle name="Note 4 2 3 3 3 2" xfId="15634"/>
    <cellStyle name="Note 4 2 3 3 4" xfId="8976"/>
    <cellStyle name="Note 4 2 3 3 4 2" xfId="16146"/>
    <cellStyle name="Note 4 2 3 3 5" xfId="9729"/>
    <cellStyle name="Note 4 2 3 4" xfId="2551"/>
    <cellStyle name="Note 4 2 3 4 2" xfId="6830"/>
    <cellStyle name="Note 4 2 3 4 2 2" xfId="14100"/>
    <cellStyle name="Note 4 2 3 4 3" xfId="8414"/>
    <cellStyle name="Note 4 2 3 4 3 2" xfId="15635"/>
    <cellStyle name="Note 4 2 3 4 4" xfId="8977"/>
    <cellStyle name="Note 4 2 3 4 4 2" xfId="16147"/>
    <cellStyle name="Note 4 2 3 4 5" xfId="10246"/>
    <cellStyle name="Note 4 2 3 5" xfId="2284"/>
    <cellStyle name="Note 4 2 3 5 2" xfId="6831"/>
    <cellStyle name="Note 4 2 3 5 2 2" xfId="14101"/>
    <cellStyle name="Note 4 2 3 5 3" xfId="8415"/>
    <cellStyle name="Note 4 2 3 5 3 2" xfId="15636"/>
    <cellStyle name="Note 4 2 3 5 4" xfId="8978"/>
    <cellStyle name="Note 4 2 3 5 4 2" xfId="16148"/>
    <cellStyle name="Note 4 2 3 5 5" xfId="10004"/>
    <cellStyle name="Note 4 2 3 6" xfId="2465"/>
    <cellStyle name="Note 4 2 3 6 2" xfId="6832"/>
    <cellStyle name="Note 4 2 3 6 2 2" xfId="14102"/>
    <cellStyle name="Note 4 2 3 6 3" xfId="8416"/>
    <cellStyle name="Note 4 2 3 6 3 2" xfId="15637"/>
    <cellStyle name="Note 4 2 3 6 4" xfId="8979"/>
    <cellStyle name="Note 4 2 3 6 4 2" xfId="16149"/>
    <cellStyle name="Note 4 2 3 6 5" xfId="10164"/>
    <cellStyle name="Note 4 2 3 7" xfId="3424"/>
    <cellStyle name="Note 4 2 3 7 2" xfId="6833"/>
    <cellStyle name="Note 4 2 3 7 2 2" xfId="14103"/>
    <cellStyle name="Note 4 2 3 7 3" xfId="8417"/>
    <cellStyle name="Note 4 2 3 7 3 2" xfId="15638"/>
    <cellStyle name="Note 4 2 3 7 4" xfId="8980"/>
    <cellStyle name="Note 4 2 3 7 4 2" xfId="16150"/>
    <cellStyle name="Note 4 2 3 7 5" xfId="10806"/>
    <cellStyle name="Note 4 2 3 8" xfId="6827"/>
    <cellStyle name="Note 4 2 3 8 2" xfId="14097"/>
    <cellStyle name="Note 4 2 3 9" xfId="8411"/>
    <cellStyle name="Note 4 2 3 9 2" xfId="15632"/>
    <cellStyle name="Note 4 2 4" xfId="796"/>
    <cellStyle name="Note 4 2 4 2" xfId="6834"/>
    <cellStyle name="Note 4 2 4 2 2" xfId="14104"/>
    <cellStyle name="Note 4 2 4 3" xfId="8418"/>
    <cellStyle name="Note 4 2 4 3 2" xfId="15639"/>
    <cellStyle name="Note 4 2 4 4" xfId="8981"/>
    <cellStyle name="Note 4 2 4 4 2" xfId="16151"/>
    <cellStyle name="Note 4 2 4 5" xfId="9471"/>
    <cellStyle name="Note 4 2 5" xfId="726"/>
    <cellStyle name="Note 4 2 5 2" xfId="6835"/>
    <cellStyle name="Note 4 2 5 2 2" xfId="14105"/>
    <cellStyle name="Note 4 2 5 3" xfId="8419"/>
    <cellStyle name="Note 4 2 5 3 2" xfId="15640"/>
    <cellStyle name="Note 4 2 5 4" xfId="8982"/>
    <cellStyle name="Note 4 2 5 4 2" xfId="16152"/>
    <cellStyle name="Note 4 2 5 5" xfId="9446"/>
    <cellStyle name="Note 4 2 6" xfId="2016"/>
    <cellStyle name="Note 4 2 6 2" xfId="6836"/>
    <cellStyle name="Note 4 2 6 2 2" xfId="14106"/>
    <cellStyle name="Note 4 2 6 3" xfId="8420"/>
    <cellStyle name="Note 4 2 6 3 2" xfId="15641"/>
    <cellStyle name="Note 4 2 6 4" xfId="8983"/>
    <cellStyle name="Note 4 2 6 4 2" xfId="16153"/>
    <cellStyle name="Note 4 2 6 5" xfId="9941"/>
    <cellStyle name="Note 4 2 7" xfId="2163"/>
    <cellStyle name="Note 4 2 7 2" xfId="6837"/>
    <cellStyle name="Note 4 2 7 2 2" xfId="14107"/>
    <cellStyle name="Note 4 2 7 3" xfId="8421"/>
    <cellStyle name="Note 4 2 7 3 2" xfId="15642"/>
    <cellStyle name="Note 4 2 7 4" xfId="8984"/>
    <cellStyle name="Note 4 2 7 4 2" xfId="16154"/>
    <cellStyle name="Note 4 2 7 5" xfId="9967"/>
    <cellStyle name="Note 4 2 8" xfId="2229"/>
    <cellStyle name="Note 4 2 8 2" xfId="6838"/>
    <cellStyle name="Note 4 2 8 2 2" xfId="14108"/>
    <cellStyle name="Note 4 2 8 3" xfId="8422"/>
    <cellStyle name="Note 4 2 8 3 2" xfId="15643"/>
    <cellStyle name="Note 4 2 8 4" xfId="8985"/>
    <cellStyle name="Note 4 2 8 4 2" xfId="16155"/>
    <cellStyle name="Note 4 2 8 5" xfId="9987"/>
    <cellStyle name="Note 4 2 9" xfId="2273"/>
    <cellStyle name="Note 4 2 9 2" xfId="6839"/>
    <cellStyle name="Note 4 2 9 2 2" xfId="14109"/>
    <cellStyle name="Note 4 2 9 3" xfId="8423"/>
    <cellStyle name="Note 4 2 9 3 2" xfId="15644"/>
    <cellStyle name="Note 4 2 9 4" xfId="8986"/>
    <cellStyle name="Note 4 2 9 4 2" xfId="16156"/>
    <cellStyle name="Note 4 2 9 5" xfId="9999"/>
    <cellStyle name="Note 4 20" xfId="9212"/>
    <cellStyle name="Note 4 3" xfId="475"/>
    <cellStyle name="Note 4 3 10" xfId="2504"/>
    <cellStyle name="Note 4 3 10 2" xfId="6841"/>
    <cellStyle name="Note 4 3 10 2 2" xfId="14111"/>
    <cellStyle name="Note 4 3 10 3" xfId="8425"/>
    <cellStyle name="Note 4 3 10 3 2" xfId="15646"/>
    <cellStyle name="Note 4 3 10 4" xfId="8988"/>
    <cellStyle name="Note 4 3 10 4 2" xfId="16158"/>
    <cellStyle name="Note 4 3 10 5" xfId="10201"/>
    <cellStyle name="Note 4 3 11" xfId="2884"/>
    <cellStyle name="Note 4 3 11 2" xfId="6842"/>
    <cellStyle name="Note 4 3 11 2 2" xfId="14112"/>
    <cellStyle name="Note 4 3 11 3" xfId="8426"/>
    <cellStyle name="Note 4 3 11 3 2" xfId="15647"/>
    <cellStyle name="Note 4 3 11 4" xfId="8989"/>
    <cellStyle name="Note 4 3 11 4 2" xfId="16159"/>
    <cellStyle name="Note 4 3 11 5" xfId="10552"/>
    <cellStyle name="Note 4 3 12" xfId="3000"/>
    <cellStyle name="Note 4 3 12 2" xfId="6843"/>
    <cellStyle name="Note 4 3 12 2 2" xfId="14113"/>
    <cellStyle name="Note 4 3 12 3" xfId="8427"/>
    <cellStyle name="Note 4 3 12 3 2" xfId="15648"/>
    <cellStyle name="Note 4 3 12 4" xfId="8990"/>
    <cellStyle name="Note 4 3 12 4 2" xfId="16160"/>
    <cellStyle name="Note 4 3 12 5" xfId="10646"/>
    <cellStyle name="Note 4 3 13" xfId="3388"/>
    <cellStyle name="Note 4 3 13 2" xfId="6844"/>
    <cellStyle name="Note 4 3 13 2 2" xfId="14114"/>
    <cellStyle name="Note 4 3 13 3" xfId="8428"/>
    <cellStyle name="Note 4 3 13 3 2" xfId="15649"/>
    <cellStyle name="Note 4 3 13 4" xfId="8991"/>
    <cellStyle name="Note 4 3 13 4 2" xfId="16161"/>
    <cellStyle name="Note 4 3 13 5" xfId="10774"/>
    <cellStyle name="Note 4 3 14" xfId="6840"/>
    <cellStyle name="Note 4 3 14 2" xfId="14110"/>
    <cellStyle name="Note 4 3 15" xfId="8424"/>
    <cellStyle name="Note 4 3 15 2" xfId="15645"/>
    <cellStyle name="Note 4 3 16" xfId="8987"/>
    <cellStyle name="Note 4 3 16 2" xfId="16157"/>
    <cellStyle name="Note 4 3 17" xfId="9242"/>
    <cellStyle name="Note 4 3 2" xfId="595"/>
    <cellStyle name="Note 4 3 2 10" xfId="8992"/>
    <cellStyle name="Note 4 3 2 10 2" xfId="16162"/>
    <cellStyle name="Note 4 3 2 11" xfId="9337"/>
    <cellStyle name="Note 4 3 2 2" xfId="967"/>
    <cellStyle name="Note 4 3 2 2 2" xfId="6846"/>
    <cellStyle name="Note 4 3 2 2 2 2" xfId="14116"/>
    <cellStyle name="Note 4 3 2 2 3" xfId="8430"/>
    <cellStyle name="Note 4 3 2 2 3 2" xfId="15651"/>
    <cellStyle name="Note 4 3 2 2 4" xfId="8993"/>
    <cellStyle name="Note 4 3 2 2 4 2" xfId="16163"/>
    <cellStyle name="Note 4 3 2 2 5" xfId="9598"/>
    <cellStyle name="Note 4 3 2 3" xfId="1413"/>
    <cellStyle name="Note 4 3 2 3 2" xfId="6847"/>
    <cellStyle name="Note 4 3 2 3 2 2" xfId="14117"/>
    <cellStyle name="Note 4 3 2 3 3" xfId="8431"/>
    <cellStyle name="Note 4 3 2 3 3 2" xfId="15652"/>
    <cellStyle name="Note 4 3 2 3 4" xfId="8994"/>
    <cellStyle name="Note 4 3 2 3 4 2" xfId="16164"/>
    <cellStyle name="Note 4 3 2 3 5" xfId="9795"/>
    <cellStyle name="Note 4 3 2 4" xfId="2627"/>
    <cellStyle name="Note 4 3 2 4 2" xfId="6848"/>
    <cellStyle name="Note 4 3 2 4 2 2" xfId="14118"/>
    <cellStyle name="Note 4 3 2 4 3" xfId="8432"/>
    <cellStyle name="Note 4 3 2 4 3 2" xfId="15653"/>
    <cellStyle name="Note 4 3 2 4 4" xfId="8995"/>
    <cellStyle name="Note 4 3 2 4 4 2" xfId="16165"/>
    <cellStyle name="Note 4 3 2 4 5" xfId="10320"/>
    <cellStyle name="Note 4 3 2 5" xfId="2299"/>
    <cellStyle name="Note 4 3 2 5 2" xfId="6849"/>
    <cellStyle name="Note 4 3 2 5 2 2" xfId="14119"/>
    <cellStyle name="Note 4 3 2 5 3" xfId="8433"/>
    <cellStyle name="Note 4 3 2 5 3 2" xfId="15654"/>
    <cellStyle name="Note 4 3 2 5 4" xfId="8996"/>
    <cellStyle name="Note 4 3 2 5 4 2" xfId="16166"/>
    <cellStyle name="Note 4 3 2 5 5" xfId="10019"/>
    <cellStyle name="Note 4 3 2 6" xfId="2575"/>
    <cellStyle name="Note 4 3 2 6 2" xfId="6850"/>
    <cellStyle name="Note 4 3 2 6 2 2" xfId="14120"/>
    <cellStyle name="Note 4 3 2 6 3" xfId="8434"/>
    <cellStyle name="Note 4 3 2 6 3 2" xfId="15655"/>
    <cellStyle name="Note 4 3 2 6 4" xfId="8997"/>
    <cellStyle name="Note 4 3 2 6 4 2" xfId="16167"/>
    <cellStyle name="Note 4 3 2 6 5" xfId="10270"/>
    <cellStyle name="Note 4 3 2 7" xfId="3494"/>
    <cellStyle name="Note 4 3 2 7 2" xfId="6851"/>
    <cellStyle name="Note 4 3 2 7 2 2" xfId="14121"/>
    <cellStyle name="Note 4 3 2 7 3" xfId="8435"/>
    <cellStyle name="Note 4 3 2 7 3 2" xfId="15656"/>
    <cellStyle name="Note 4 3 2 7 4" xfId="8998"/>
    <cellStyle name="Note 4 3 2 7 4 2" xfId="16168"/>
    <cellStyle name="Note 4 3 2 7 5" xfId="10872"/>
    <cellStyle name="Note 4 3 2 8" xfId="6845"/>
    <cellStyle name="Note 4 3 2 8 2" xfId="14115"/>
    <cellStyle name="Note 4 3 2 9" xfId="8429"/>
    <cellStyle name="Note 4 3 2 9 2" xfId="15650"/>
    <cellStyle name="Note 4 3 3" xfId="625"/>
    <cellStyle name="Note 4 3 3 10" xfId="8999"/>
    <cellStyle name="Note 4 3 3 10 2" xfId="16169"/>
    <cellStyle name="Note 4 3 3 11" xfId="9365"/>
    <cellStyle name="Note 4 3 3 2" xfId="998"/>
    <cellStyle name="Note 4 3 3 2 2" xfId="6853"/>
    <cellStyle name="Note 4 3 3 2 2 2" xfId="14123"/>
    <cellStyle name="Note 4 3 3 2 3" xfId="8437"/>
    <cellStyle name="Note 4 3 3 2 3 2" xfId="15658"/>
    <cellStyle name="Note 4 3 3 2 4" xfId="9000"/>
    <cellStyle name="Note 4 3 3 2 4 2" xfId="16170"/>
    <cellStyle name="Note 4 3 3 2 5" xfId="9627"/>
    <cellStyle name="Note 4 3 3 3" xfId="1443"/>
    <cellStyle name="Note 4 3 3 3 2" xfId="6854"/>
    <cellStyle name="Note 4 3 3 3 2 2" xfId="14124"/>
    <cellStyle name="Note 4 3 3 3 3" xfId="8438"/>
    <cellStyle name="Note 4 3 3 3 3 2" xfId="15659"/>
    <cellStyle name="Note 4 3 3 3 4" xfId="9001"/>
    <cellStyle name="Note 4 3 3 3 4 2" xfId="16171"/>
    <cellStyle name="Note 4 3 3 3 5" xfId="9825"/>
    <cellStyle name="Note 4 3 3 4" xfId="2659"/>
    <cellStyle name="Note 4 3 3 4 2" xfId="6855"/>
    <cellStyle name="Note 4 3 3 4 2 2" xfId="14125"/>
    <cellStyle name="Note 4 3 3 4 3" xfId="8439"/>
    <cellStyle name="Note 4 3 3 4 3 2" xfId="15660"/>
    <cellStyle name="Note 4 3 3 4 4" xfId="9002"/>
    <cellStyle name="Note 4 3 3 4 4 2" xfId="16172"/>
    <cellStyle name="Note 4 3 3 4 5" xfId="10352"/>
    <cellStyle name="Note 4 3 3 5" xfId="2324"/>
    <cellStyle name="Note 4 3 3 5 2" xfId="6856"/>
    <cellStyle name="Note 4 3 3 5 2 2" xfId="14126"/>
    <cellStyle name="Note 4 3 3 5 3" xfId="8440"/>
    <cellStyle name="Note 4 3 3 5 3 2" xfId="15661"/>
    <cellStyle name="Note 4 3 3 5 4" xfId="9003"/>
    <cellStyle name="Note 4 3 3 5 4 2" xfId="16173"/>
    <cellStyle name="Note 4 3 3 5 5" xfId="10043"/>
    <cellStyle name="Note 4 3 3 6" xfId="2787"/>
    <cellStyle name="Note 4 3 3 6 2" xfId="6857"/>
    <cellStyle name="Note 4 3 3 6 2 2" xfId="14127"/>
    <cellStyle name="Note 4 3 3 6 3" xfId="8441"/>
    <cellStyle name="Note 4 3 3 6 3 2" xfId="15662"/>
    <cellStyle name="Note 4 3 3 6 4" xfId="9004"/>
    <cellStyle name="Note 4 3 3 6 4 2" xfId="16174"/>
    <cellStyle name="Note 4 3 3 6 5" xfId="10467"/>
    <cellStyle name="Note 4 3 3 7" xfId="3526"/>
    <cellStyle name="Note 4 3 3 7 2" xfId="6858"/>
    <cellStyle name="Note 4 3 3 7 2 2" xfId="14128"/>
    <cellStyle name="Note 4 3 3 7 3" xfId="8442"/>
    <cellStyle name="Note 4 3 3 7 3 2" xfId="15663"/>
    <cellStyle name="Note 4 3 3 7 4" xfId="9005"/>
    <cellStyle name="Note 4 3 3 7 4 2" xfId="16175"/>
    <cellStyle name="Note 4 3 3 7 5" xfId="10902"/>
    <cellStyle name="Note 4 3 3 8" xfId="6852"/>
    <cellStyle name="Note 4 3 3 8 2" xfId="14122"/>
    <cellStyle name="Note 4 3 3 9" xfId="8436"/>
    <cellStyle name="Note 4 3 3 9 2" xfId="15657"/>
    <cellStyle name="Note 4 3 4" xfId="856"/>
    <cellStyle name="Note 4 3 4 2" xfId="6859"/>
    <cellStyle name="Note 4 3 4 2 2" xfId="14129"/>
    <cellStyle name="Note 4 3 4 3" xfId="8443"/>
    <cellStyle name="Note 4 3 4 3 2" xfId="15664"/>
    <cellStyle name="Note 4 3 4 4" xfId="9006"/>
    <cellStyle name="Note 4 3 4 4 2" xfId="16176"/>
    <cellStyle name="Note 4 3 4 5" xfId="9498"/>
    <cellStyle name="Note 4 3 5" xfId="1295"/>
    <cellStyle name="Note 4 3 5 2" xfId="6860"/>
    <cellStyle name="Note 4 3 5 2 2" xfId="14130"/>
    <cellStyle name="Note 4 3 5 3" xfId="8444"/>
    <cellStyle name="Note 4 3 5 3 2" xfId="15665"/>
    <cellStyle name="Note 4 3 5 4" xfId="9007"/>
    <cellStyle name="Note 4 3 5 4 2" xfId="16177"/>
    <cellStyle name="Note 4 3 5 5" xfId="9697"/>
    <cellStyle name="Note 4 3 6" xfId="2017"/>
    <cellStyle name="Note 4 3 7" xfId="2164"/>
    <cellStyle name="Note 4 3 8" xfId="2230"/>
    <cellStyle name="Note 4 3 9" xfId="2274"/>
    <cellStyle name="Note 4 4" xfId="503"/>
    <cellStyle name="Note 4 4 10" xfId="6865"/>
    <cellStyle name="Note 4 4 10 2" xfId="14135"/>
    <cellStyle name="Note 4 4 11" xfId="8447"/>
    <cellStyle name="Note 4 4 11 2" xfId="15668"/>
    <cellStyle name="Note 4 4 12" xfId="9008"/>
    <cellStyle name="Note 4 4 12 2" xfId="16178"/>
    <cellStyle name="Note 4 4 13" xfId="9258"/>
    <cellStyle name="Note 4 4 2" xfId="609"/>
    <cellStyle name="Note 4 4 2 10" xfId="9009"/>
    <cellStyle name="Note 4 4 2 10 2" xfId="16179"/>
    <cellStyle name="Note 4 4 2 11" xfId="9351"/>
    <cellStyle name="Note 4 4 2 2" xfId="982"/>
    <cellStyle name="Note 4 4 2 2 2" xfId="6867"/>
    <cellStyle name="Note 4 4 2 2 2 2" xfId="14137"/>
    <cellStyle name="Note 4 4 2 2 3" xfId="8449"/>
    <cellStyle name="Note 4 4 2 2 3 2" xfId="15670"/>
    <cellStyle name="Note 4 4 2 2 4" xfId="9010"/>
    <cellStyle name="Note 4 4 2 2 4 2" xfId="16180"/>
    <cellStyle name="Note 4 4 2 2 5" xfId="9613"/>
    <cellStyle name="Note 4 4 2 3" xfId="1429"/>
    <cellStyle name="Note 4 4 2 3 2" xfId="6868"/>
    <cellStyle name="Note 4 4 2 3 2 2" xfId="14138"/>
    <cellStyle name="Note 4 4 2 3 3" xfId="8450"/>
    <cellStyle name="Note 4 4 2 3 3 2" xfId="15671"/>
    <cellStyle name="Note 4 4 2 3 4" xfId="9011"/>
    <cellStyle name="Note 4 4 2 3 4 2" xfId="16181"/>
    <cellStyle name="Note 4 4 2 3 5" xfId="9811"/>
    <cellStyle name="Note 4 4 2 4" xfId="2643"/>
    <cellStyle name="Note 4 4 2 4 2" xfId="6869"/>
    <cellStyle name="Note 4 4 2 4 2 2" xfId="14139"/>
    <cellStyle name="Note 4 4 2 4 3" xfId="8451"/>
    <cellStyle name="Note 4 4 2 4 3 2" xfId="15672"/>
    <cellStyle name="Note 4 4 2 4 4" xfId="9012"/>
    <cellStyle name="Note 4 4 2 4 4 2" xfId="16182"/>
    <cellStyle name="Note 4 4 2 4 5" xfId="10336"/>
    <cellStyle name="Note 4 4 2 5" xfId="2507"/>
    <cellStyle name="Note 4 4 2 5 2" xfId="6870"/>
    <cellStyle name="Note 4 4 2 5 2 2" xfId="14140"/>
    <cellStyle name="Note 4 4 2 5 3" xfId="8452"/>
    <cellStyle name="Note 4 4 2 5 3 2" xfId="15673"/>
    <cellStyle name="Note 4 4 2 5 4" xfId="9013"/>
    <cellStyle name="Note 4 4 2 5 4 2" xfId="16183"/>
    <cellStyle name="Note 4 4 2 5 5" xfId="10204"/>
    <cellStyle name="Note 4 4 2 6" xfId="2801"/>
    <cellStyle name="Note 4 4 2 6 2" xfId="6871"/>
    <cellStyle name="Note 4 4 2 6 2 2" xfId="14141"/>
    <cellStyle name="Note 4 4 2 6 3" xfId="8453"/>
    <cellStyle name="Note 4 4 2 6 3 2" xfId="15674"/>
    <cellStyle name="Note 4 4 2 6 4" xfId="9014"/>
    <cellStyle name="Note 4 4 2 6 4 2" xfId="16184"/>
    <cellStyle name="Note 4 4 2 6 5" xfId="10481"/>
    <cellStyle name="Note 4 4 2 7" xfId="3510"/>
    <cellStyle name="Note 4 4 2 7 2" xfId="6872"/>
    <cellStyle name="Note 4 4 2 7 2 2" xfId="14142"/>
    <cellStyle name="Note 4 4 2 7 3" xfId="8454"/>
    <cellStyle name="Note 4 4 2 7 3 2" xfId="15675"/>
    <cellStyle name="Note 4 4 2 7 4" xfId="9015"/>
    <cellStyle name="Note 4 4 2 7 4 2" xfId="16185"/>
    <cellStyle name="Note 4 4 2 7 5" xfId="10888"/>
    <cellStyle name="Note 4 4 2 8" xfId="6866"/>
    <cellStyle name="Note 4 4 2 8 2" xfId="14136"/>
    <cellStyle name="Note 4 4 2 9" xfId="8448"/>
    <cellStyle name="Note 4 4 2 9 2" xfId="15669"/>
    <cellStyle name="Note 4 4 3" xfId="641"/>
    <cellStyle name="Note 4 4 3 10" xfId="9016"/>
    <cellStyle name="Note 4 4 3 10 2" xfId="16186"/>
    <cellStyle name="Note 4 4 3 11" xfId="9381"/>
    <cellStyle name="Note 4 4 3 2" xfId="1014"/>
    <cellStyle name="Note 4 4 3 2 2" xfId="6874"/>
    <cellStyle name="Note 4 4 3 2 2 2" xfId="14144"/>
    <cellStyle name="Note 4 4 3 2 3" xfId="8456"/>
    <cellStyle name="Note 4 4 3 2 3 2" xfId="15677"/>
    <cellStyle name="Note 4 4 3 2 4" xfId="9017"/>
    <cellStyle name="Note 4 4 3 2 4 2" xfId="16187"/>
    <cellStyle name="Note 4 4 3 2 5" xfId="9643"/>
    <cellStyle name="Note 4 4 3 3" xfId="1459"/>
    <cellStyle name="Note 4 4 3 3 2" xfId="6875"/>
    <cellStyle name="Note 4 4 3 3 2 2" xfId="14145"/>
    <cellStyle name="Note 4 4 3 3 3" xfId="8457"/>
    <cellStyle name="Note 4 4 3 3 3 2" xfId="15678"/>
    <cellStyle name="Note 4 4 3 3 4" xfId="9018"/>
    <cellStyle name="Note 4 4 3 3 4 2" xfId="16188"/>
    <cellStyle name="Note 4 4 3 3 5" xfId="9841"/>
    <cellStyle name="Note 4 4 3 4" xfId="2675"/>
    <cellStyle name="Note 4 4 3 4 2" xfId="6876"/>
    <cellStyle name="Note 4 4 3 4 2 2" xfId="14146"/>
    <cellStyle name="Note 4 4 3 4 3" xfId="8458"/>
    <cellStyle name="Note 4 4 3 4 3 2" xfId="15679"/>
    <cellStyle name="Note 4 4 3 4 4" xfId="9019"/>
    <cellStyle name="Note 4 4 3 4 4 2" xfId="16189"/>
    <cellStyle name="Note 4 4 3 4 5" xfId="10368"/>
    <cellStyle name="Note 4 4 3 5" xfId="2898"/>
    <cellStyle name="Note 4 4 3 5 2" xfId="6877"/>
    <cellStyle name="Note 4 4 3 5 2 2" xfId="14147"/>
    <cellStyle name="Note 4 4 3 5 3" xfId="8459"/>
    <cellStyle name="Note 4 4 3 5 3 2" xfId="15680"/>
    <cellStyle name="Note 4 4 3 5 4" xfId="9020"/>
    <cellStyle name="Note 4 4 3 5 4 2" xfId="16190"/>
    <cellStyle name="Note 4 4 3 5 5" xfId="10566"/>
    <cellStyle name="Note 4 4 3 6" xfId="3012"/>
    <cellStyle name="Note 4 4 3 6 2" xfId="6878"/>
    <cellStyle name="Note 4 4 3 6 2 2" xfId="14148"/>
    <cellStyle name="Note 4 4 3 6 3" xfId="8460"/>
    <cellStyle name="Note 4 4 3 6 3 2" xfId="15681"/>
    <cellStyle name="Note 4 4 3 6 4" xfId="9021"/>
    <cellStyle name="Note 4 4 3 6 4 2" xfId="16191"/>
    <cellStyle name="Note 4 4 3 6 5" xfId="10658"/>
    <cellStyle name="Note 4 4 3 7" xfId="3542"/>
    <cellStyle name="Note 4 4 3 7 2" xfId="6879"/>
    <cellStyle name="Note 4 4 3 7 2 2" xfId="14149"/>
    <cellStyle name="Note 4 4 3 7 3" xfId="8461"/>
    <cellStyle name="Note 4 4 3 7 3 2" xfId="15682"/>
    <cellStyle name="Note 4 4 3 7 4" xfId="9022"/>
    <cellStyle name="Note 4 4 3 7 4 2" xfId="16192"/>
    <cellStyle name="Note 4 4 3 7 5" xfId="10918"/>
    <cellStyle name="Note 4 4 3 8" xfId="6873"/>
    <cellStyle name="Note 4 4 3 8 2" xfId="14143"/>
    <cellStyle name="Note 4 4 3 9" xfId="8455"/>
    <cellStyle name="Note 4 4 3 9 2" xfId="15676"/>
    <cellStyle name="Note 4 4 4" xfId="881"/>
    <cellStyle name="Note 4 4 4 2" xfId="6880"/>
    <cellStyle name="Note 4 4 4 2 2" xfId="14150"/>
    <cellStyle name="Note 4 4 4 3" xfId="8462"/>
    <cellStyle name="Note 4 4 4 3 2" xfId="15683"/>
    <cellStyle name="Note 4 4 4 4" xfId="9023"/>
    <cellStyle name="Note 4 4 4 4 2" xfId="16193"/>
    <cellStyle name="Note 4 4 4 5" xfId="9517"/>
    <cellStyle name="Note 4 4 5" xfId="1322"/>
    <cellStyle name="Note 4 4 5 2" xfId="6881"/>
    <cellStyle name="Note 4 4 5 2 2" xfId="14151"/>
    <cellStyle name="Note 4 4 5 3" xfId="8463"/>
    <cellStyle name="Note 4 4 5 3 2" xfId="15684"/>
    <cellStyle name="Note 4 4 5 4" xfId="9024"/>
    <cellStyle name="Note 4 4 5 4 2" xfId="16194"/>
    <cellStyle name="Note 4 4 5 5" xfId="9713"/>
    <cellStyle name="Note 4 4 6" xfId="2532"/>
    <cellStyle name="Note 4 4 6 2" xfId="6882"/>
    <cellStyle name="Note 4 4 6 2 2" xfId="14152"/>
    <cellStyle name="Note 4 4 6 3" xfId="8464"/>
    <cellStyle name="Note 4 4 6 3 2" xfId="15685"/>
    <cellStyle name="Note 4 4 6 4" xfId="9025"/>
    <cellStyle name="Note 4 4 6 4 2" xfId="16195"/>
    <cellStyle name="Note 4 4 6 5" xfId="10227"/>
    <cellStyle name="Note 4 4 7" xfId="2485"/>
    <cellStyle name="Note 4 4 7 2" xfId="6883"/>
    <cellStyle name="Note 4 4 7 2 2" xfId="14153"/>
    <cellStyle name="Note 4 4 7 3" xfId="8465"/>
    <cellStyle name="Note 4 4 7 3 2" xfId="15686"/>
    <cellStyle name="Note 4 4 7 4" xfId="9026"/>
    <cellStyle name="Note 4 4 7 4 2" xfId="16196"/>
    <cellStyle name="Note 4 4 7 5" xfId="10183"/>
    <cellStyle name="Note 4 4 8" xfId="2779"/>
    <cellStyle name="Note 4 4 8 2" xfId="6884"/>
    <cellStyle name="Note 4 4 8 2 2" xfId="14154"/>
    <cellStyle name="Note 4 4 8 3" xfId="8466"/>
    <cellStyle name="Note 4 4 8 3 2" xfId="15687"/>
    <cellStyle name="Note 4 4 8 4" xfId="9027"/>
    <cellStyle name="Note 4 4 8 4 2" xfId="16197"/>
    <cellStyle name="Note 4 4 8 5" xfId="10460"/>
    <cellStyle name="Note 4 4 9" xfId="3406"/>
    <cellStyle name="Note 4 4 9 2" xfId="6885"/>
    <cellStyle name="Note 4 4 9 2 2" xfId="14155"/>
    <cellStyle name="Note 4 4 9 3" xfId="8467"/>
    <cellStyle name="Note 4 4 9 3 2" xfId="15688"/>
    <cellStyle name="Note 4 4 9 4" xfId="9028"/>
    <cellStyle name="Note 4 4 9 4 2" xfId="16198"/>
    <cellStyle name="Note 4 4 9 5" xfId="10790"/>
    <cellStyle name="Note 4 5" xfId="546"/>
    <cellStyle name="Note 4 5 10" xfId="9029"/>
    <cellStyle name="Note 4 5 10 2" xfId="16199"/>
    <cellStyle name="Note 4 5 11" xfId="9291"/>
    <cellStyle name="Note 4 5 2" xfId="920"/>
    <cellStyle name="Note 4 5 2 2" xfId="6887"/>
    <cellStyle name="Note 4 5 2 2 2" xfId="14157"/>
    <cellStyle name="Note 4 5 2 3" xfId="8469"/>
    <cellStyle name="Note 4 5 2 3 2" xfId="15690"/>
    <cellStyle name="Note 4 5 2 4" xfId="9030"/>
    <cellStyle name="Note 4 5 2 4 2" xfId="16200"/>
    <cellStyle name="Note 4 5 2 5" xfId="9553"/>
    <cellStyle name="Note 4 5 3" xfId="1362"/>
    <cellStyle name="Note 4 5 3 2" xfId="6888"/>
    <cellStyle name="Note 4 5 3 2 2" xfId="14158"/>
    <cellStyle name="Note 4 5 3 3" xfId="8470"/>
    <cellStyle name="Note 4 5 3 3 2" xfId="15691"/>
    <cellStyle name="Note 4 5 3 4" xfId="9031"/>
    <cellStyle name="Note 4 5 3 4 2" xfId="16201"/>
    <cellStyle name="Note 4 5 3 5" xfId="9747"/>
    <cellStyle name="Note 4 5 4" xfId="2576"/>
    <cellStyle name="Note 4 5 4 2" xfId="6889"/>
    <cellStyle name="Note 4 5 4 2 2" xfId="14159"/>
    <cellStyle name="Note 4 5 4 3" xfId="8471"/>
    <cellStyle name="Note 4 5 4 3 2" xfId="15692"/>
    <cellStyle name="Note 4 5 4 4" xfId="9032"/>
    <cellStyle name="Note 4 5 4 4 2" xfId="16202"/>
    <cellStyle name="Note 4 5 4 5" xfId="10271"/>
    <cellStyle name="Note 4 5 5" xfId="2491"/>
    <cellStyle name="Note 4 5 5 2" xfId="6890"/>
    <cellStyle name="Note 4 5 5 2 2" xfId="14160"/>
    <cellStyle name="Note 4 5 5 3" xfId="8472"/>
    <cellStyle name="Note 4 5 5 3 2" xfId="15693"/>
    <cellStyle name="Note 4 5 5 4" xfId="9033"/>
    <cellStyle name="Note 4 5 5 4 2" xfId="16203"/>
    <cellStyle name="Note 4 5 5 5" xfId="10189"/>
    <cellStyle name="Note 4 5 6" xfId="2812"/>
    <cellStyle name="Note 4 5 6 2" xfId="6891"/>
    <cellStyle name="Note 4 5 6 2 2" xfId="14161"/>
    <cellStyle name="Note 4 5 6 3" xfId="8473"/>
    <cellStyle name="Note 4 5 6 3 2" xfId="15694"/>
    <cellStyle name="Note 4 5 6 4" xfId="9034"/>
    <cellStyle name="Note 4 5 6 4 2" xfId="16204"/>
    <cellStyle name="Note 4 5 6 5" xfId="10492"/>
    <cellStyle name="Note 4 5 7" xfId="3444"/>
    <cellStyle name="Note 4 5 7 2" xfId="6892"/>
    <cellStyle name="Note 4 5 7 2 2" xfId="14162"/>
    <cellStyle name="Note 4 5 7 3" xfId="8474"/>
    <cellStyle name="Note 4 5 7 3 2" xfId="15695"/>
    <cellStyle name="Note 4 5 7 4" xfId="9035"/>
    <cellStyle name="Note 4 5 7 4 2" xfId="16205"/>
    <cellStyle name="Note 4 5 7 5" xfId="10824"/>
    <cellStyle name="Note 4 5 8" xfId="6886"/>
    <cellStyle name="Note 4 5 8 2" xfId="14156"/>
    <cellStyle name="Note 4 5 9" xfId="8468"/>
    <cellStyle name="Note 4 5 9 2" xfId="15689"/>
    <cellStyle name="Note 4 6" xfId="527"/>
    <cellStyle name="Note 4 6 10" xfId="9036"/>
    <cellStyle name="Note 4 6 10 2" xfId="16206"/>
    <cellStyle name="Note 4 6 11" xfId="9277"/>
    <cellStyle name="Note 4 6 2" xfId="903"/>
    <cellStyle name="Note 4 6 2 2" xfId="6894"/>
    <cellStyle name="Note 4 6 2 2 2" xfId="14164"/>
    <cellStyle name="Note 4 6 2 3" xfId="8476"/>
    <cellStyle name="Note 4 6 2 3 2" xfId="15697"/>
    <cellStyle name="Note 4 6 2 4" xfId="9037"/>
    <cellStyle name="Note 4 6 2 4 2" xfId="16207"/>
    <cellStyle name="Note 4 6 2 5" xfId="9538"/>
    <cellStyle name="Note 4 6 3" xfId="1344"/>
    <cellStyle name="Note 4 6 3 2" xfId="6895"/>
    <cellStyle name="Note 4 6 3 2 2" xfId="14165"/>
    <cellStyle name="Note 4 6 3 3" xfId="8477"/>
    <cellStyle name="Note 4 6 3 3 2" xfId="15698"/>
    <cellStyle name="Note 4 6 3 4" xfId="9038"/>
    <cellStyle name="Note 4 6 3 4 2" xfId="16208"/>
    <cellStyle name="Note 4 6 3 5" xfId="9733"/>
    <cellStyle name="Note 4 6 4" xfId="2557"/>
    <cellStyle name="Note 4 6 4 2" xfId="6896"/>
    <cellStyle name="Note 4 6 4 2 2" xfId="14166"/>
    <cellStyle name="Note 4 6 4 3" xfId="8478"/>
    <cellStyle name="Note 4 6 4 3 2" xfId="15699"/>
    <cellStyle name="Note 4 6 4 4" xfId="9039"/>
    <cellStyle name="Note 4 6 4 4 2" xfId="16209"/>
    <cellStyle name="Note 4 6 4 5" xfId="10252"/>
    <cellStyle name="Note 4 6 5" xfId="2379"/>
    <cellStyle name="Note 4 6 5 2" xfId="6897"/>
    <cellStyle name="Note 4 6 5 2 2" xfId="14167"/>
    <cellStyle name="Note 4 6 5 3" xfId="8479"/>
    <cellStyle name="Note 4 6 5 3 2" xfId="15700"/>
    <cellStyle name="Note 4 6 5 4" xfId="9040"/>
    <cellStyle name="Note 4 6 5 4 2" xfId="16210"/>
    <cellStyle name="Note 4 6 5 5" xfId="10096"/>
    <cellStyle name="Note 4 6 6" xfId="2758"/>
    <cellStyle name="Note 4 6 6 2" xfId="6898"/>
    <cellStyle name="Note 4 6 6 2 2" xfId="14168"/>
    <cellStyle name="Note 4 6 6 3" xfId="8480"/>
    <cellStyle name="Note 4 6 6 3 2" xfId="15701"/>
    <cellStyle name="Note 4 6 6 4" xfId="9041"/>
    <cellStyle name="Note 4 6 6 4 2" xfId="16211"/>
    <cellStyle name="Note 4 6 6 5" xfId="10440"/>
    <cellStyle name="Note 4 6 7" xfId="3429"/>
    <cellStyle name="Note 4 6 7 2" xfId="6899"/>
    <cellStyle name="Note 4 6 7 2 2" xfId="14169"/>
    <cellStyle name="Note 4 6 7 3" xfId="8481"/>
    <cellStyle name="Note 4 6 7 3 2" xfId="15702"/>
    <cellStyle name="Note 4 6 7 4" xfId="9042"/>
    <cellStyle name="Note 4 6 7 4 2" xfId="16212"/>
    <cellStyle name="Note 4 6 7 5" xfId="10810"/>
    <cellStyle name="Note 4 6 8" xfId="6893"/>
    <cellStyle name="Note 4 6 8 2" xfId="14163"/>
    <cellStyle name="Note 4 6 9" xfId="8475"/>
    <cellStyle name="Note 4 6 9 2" xfId="15696"/>
    <cellStyle name="Note 4 7" xfId="755"/>
    <cellStyle name="Note 4 7 2" xfId="6900"/>
    <cellStyle name="Note 4 7 2 2" xfId="14170"/>
    <cellStyle name="Note 4 7 3" xfId="8482"/>
    <cellStyle name="Note 4 7 3 2" xfId="15703"/>
    <cellStyle name="Note 4 7 4" xfId="9043"/>
    <cellStyle name="Note 4 7 4 2" xfId="16213"/>
    <cellStyle name="Note 4 7 5" xfId="9455"/>
    <cellStyle name="Note 4 8" xfId="846"/>
    <cellStyle name="Note 4 8 2" xfId="6901"/>
    <cellStyle name="Note 4 8 2 2" xfId="14171"/>
    <cellStyle name="Note 4 8 3" xfId="8483"/>
    <cellStyle name="Note 4 8 3 2" xfId="15704"/>
    <cellStyle name="Note 4 8 4" xfId="9044"/>
    <cellStyle name="Note 4 8 4 2" xfId="16214"/>
    <cellStyle name="Note 4 8 5" xfId="9494"/>
    <cellStyle name="Note 4 9" xfId="2015"/>
    <cellStyle name="Note 5" xfId="388"/>
    <cellStyle name="Note 5 10" xfId="2165"/>
    <cellStyle name="Note 5 10 2" xfId="6904"/>
    <cellStyle name="Note 5 10 2 2" xfId="14174"/>
    <cellStyle name="Note 5 10 3" xfId="8486"/>
    <cellStyle name="Note 5 10 3 2" xfId="15707"/>
    <cellStyle name="Note 5 10 4" xfId="9046"/>
    <cellStyle name="Note 5 10 4 2" xfId="16216"/>
    <cellStyle name="Note 5 10 5" xfId="9968"/>
    <cellStyle name="Note 5 11" xfId="2231"/>
    <cellStyle name="Note 5 11 2" xfId="6905"/>
    <cellStyle name="Note 5 11 2 2" xfId="14175"/>
    <cellStyle name="Note 5 11 3" xfId="8487"/>
    <cellStyle name="Note 5 11 3 2" xfId="15708"/>
    <cellStyle name="Note 5 11 4" xfId="9047"/>
    <cellStyle name="Note 5 11 4 2" xfId="16217"/>
    <cellStyle name="Note 5 11 5" xfId="9988"/>
    <cellStyle name="Note 5 12" xfId="2275"/>
    <cellStyle name="Note 5 12 2" xfId="6906"/>
    <cellStyle name="Note 5 12 2 2" xfId="14176"/>
    <cellStyle name="Note 5 12 3" xfId="8488"/>
    <cellStyle name="Note 5 12 3 2" xfId="15709"/>
    <cellStyle name="Note 5 12 4" xfId="9048"/>
    <cellStyle name="Note 5 12 4 2" xfId="16218"/>
    <cellStyle name="Note 5 12 5" xfId="10000"/>
    <cellStyle name="Note 5 13" xfId="2394"/>
    <cellStyle name="Note 5 13 2" xfId="6907"/>
    <cellStyle name="Note 5 13 2 2" xfId="14177"/>
    <cellStyle name="Note 5 13 3" xfId="8489"/>
    <cellStyle name="Note 5 13 3 2" xfId="15710"/>
    <cellStyle name="Note 5 13 4" xfId="9049"/>
    <cellStyle name="Note 5 13 4 2" xfId="16219"/>
    <cellStyle name="Note 5 13 5" xfId="10109"/>
    <cellStyle name="Note 5 14" xfId="2737"/>
    <cellStyle name="Note 5 14 2" xfId="6908"/>
    <cellStyle name="Note 5 14 2 2" xfId="14178"/>
    <cellStyle name="Note 5 14 3" xfId="8490"/>
    <cellStyle name="Note 5 14 3 2" xfId="15711"/>
    <cellStyle name="Note 5 14 4" xfId="9050"/>
    <cellStyle name="Note 5 14 4 2" xfId="16220"/>
    <cellStyle name="Note 5 14 5" xfId="10422"/>
    <cellStyle name="Note 5 15" xfId="2954"/>
    <cellStyle name="Note 5 15 2" xfId="6909"/>
    <cellStyle name="Note 5 15 2 2" xfId="14179"/>
    <cellStyle name="Note 5 15 3" xfId="8491"/>
    <cellStyle name="Note 5 15 3 2" xfId="15712"/>
    <cellStyle name="Note 5 15 4" xfId="9051"/>
    <cellStyle name="Note 5 15 4 2" xfId="16221"/>
    <cellStyle name="Note 5 15 5" xfId="10614"/>
    <cellStyle name="Note 5 16" xfId="3335"/>
    <cellStyle name="Note 5 16 2" xfId="6910"/>
    <cellStyle name="Note 5 16 2 2" xfId="14180"/>
    <cellStyle name="Note 5 16 3" xfId="8492"/>
    <cellStyle name="Note 5 16 3 2" xfId="15713"/>
    <cellStyle name="Note 5 16 4" xfId="9052"/>
    <cellStyle name="Note 5 16 4 2" xfId="16222"/>
    <cellStyle name="Note 5 16 5" xfId="10744"/>
    <cellStyle name="Note 5 17" xfId="6903"/>
    <cellStyle name="Note 5 17 2" xfId="14173"/>
    <cellStyle name="Note 5 18" xfId="8485"/>
    <cellStyle name="Note 5 18 2" xfId="15706"/>
    <cellStyle name="Note 5 19" xfId="9045"/>
    <cellStyle name="Note 5 19 2" xfId="16215"/>
    <cellStyle name="Note 5 2" xfId="418"/>
    <cellStyle name="Note 5 2 10" xfId="2436"/>
    <cellStyle name="Note 5 2 10 2" xfId="6912"/>
    <cellStyle name="Note 5 2 10 2 2" xfId="14182"/>
    <cellStyle name="Note 5 2 10 3" xfId="8494"/>
    <cellStyle name="Note 5 2 10 3 2" xfId="15715"/>
    <cellStyle name="Note 5 2 10 4" xfId="9054"/>
    <cellStyle name="Note 5 2 10 4 2" xfId="16224"/>
    <cellStyle name="Note 5 2 10 5" xfId="10143"/>
    <cellStyle name="Note 5 2 11" xfId="2730"/>
    <cellStyle name="Note 5 2 11 2" xfId="6913"/>
    <cellStyle name="Note 5 2 11 2 2" xfId="14183"/>
    <cellStyle name="Note 5 2 11 3" xfId="8495"/>
    <cellStyle name="Note 5 2 11 3 2" xfId="15716"/>
    <cellStyle name="Note 5 2 11 4" xfId="9055"/>
    <cellStyle name="Note 5 2 11 4 2" xfId="16225"/>
    <cellStyle name="Note 5 2 11 5" xfId="10417"/>
    <cellStyle name="Note 5 2 12" xfId="2950"/>
    <cellStyle name="Note 5 2 12 2" xfId="6914"/>
    <cellStyle name="Note 5 2 12 2 2" xfId="14184"/>
    <cellStyle name="Note 5 2 12 3" xfId="8496"/>
    <cellStyle name="Note 5 2 12 3 2" xfId="15717"/>
    <cellStyle name="Note 5 2 12 4" xfId="9056"/>
    <cellStyle name="Note 5 2 12 4 2" xfId="16226"/>
    <cellStyle name="Note 5 2 12 5" xfId="10612"/>
    <cellStyle name="Note 5 2 13" xfId="3367"/>
    <cellStyle name="Note 5 2 13 2" xfId="6915"/>
    <cellStyle name="Note 5 2 13 2 2" xfId="14185"/>
    <cellStyle name="Note 5 2 13 3" xfId="8497"/>
    <cellStyle name="Note 5 2 13 3 2" xfId="15718"/>
    <cellStyle name="Note 5 2 13 4" xfId="9057"/>
    <cellStyle name="Note 5 2 13 4 2" xfId="16227"/>
    <cellStyle name="Note 5 2 13 5" xfId="10760"/>
    <cellStyle name="Note 5 2 14" xfId="6911"/>
    <cellStyle name="Note 5 2 14 2" xfId="14181"/>
    <cellStyle name="Note 5 2 15" xfId="8493"/>
    <cellStyle name="Note 5 2 15 2" xfId="15714"/>
    <cellStyle name="Note 5 2 16" xfId="9053"/>
    <cellStyle name="Note 5 2 16 2" xfId="16223"/>
    <cellStyle name="Note 5 2 17" xfId="9228"/>
    <cellStyle name="Note 5 2 2" xfId="570"/>
    <cellStyle name="Note 5 2 2 10" xfId="9058"/>
    <cellStyle name="Note 5 2 2 10 2" xfId="16228"/>
    <cellStyle name="Note 5 2 2 11" xfId="9312"/>
    <cellStyle name="Note 5 2 2 2" xfId="943"/>
    <cellStyle name="Note 5 2 2 2 2" xfId="6917"/>
    <cellStyle name="Note 5 2 2 2 2 2" xfId="14187"/>
    <cellStyle name="Note 5 2 2 2 3" xfId="8499"/>
    <cellStyle name="Note 5 2 2 2 3 2" xfId="15720"/>
    <cellStyle name="Note 5 2 2 2 4" xfId="9059"/>
    <cellStyle name="Note 5 2 2 2 4 2" xfId="16229"/>
    <cellStyle name="Note 5 2 2 2 5" xfId="9574"/>
    <cellStyle name="Note 5 2 2 3" xfId="1387"/>
    <cellStyle name="Note 5 2 2 3 2" xfId="6918"/>
    <cellStyle name="Note 5 2 2 3 2 2" xfId="14188"/>
    <cellStyle name="Note 5 2 2 3 3" xfId="8500"/>
    <cellStyle name="Note 5 2 2 3 3 2" xfId="15721"/>
    <cellStyle name="Note 5 2 2 3 4" xfId="9060"/>
    <cellStyle name="Note 5 2 2 3 4 2" xfId="16230"/>
    <cellStyle name="Note 5 2 2 3 5" xfId="9769"/>
    <cellStyle name="Note 5 2 2 4" xfId="2601"/>
    <cellStyle name="Note 5 2 2 4 2" xfId="6919"/>
    <cellStyle name="Note 5 2 2 4 2 2" xfId="14189"/>
    <cellStyle name="Note 5 2 2 4 3" xfId="8501"/>
    <cellStyle name="Note 5 2 2 4 3 2" xfId="15722"/>
    <cellStyle name="Note 5 2 2 4 4" xfId="9061"/>
    <cellStyle name="Note 5 2 2 4 4 2" xfId="16231"/>
    <cellStyle name="Note 5 2 2 4 5" xfId="10294"/>
    <cellStyle name="Note 5 2 2 5" xfId="2358"/>
    <cellStyle name="Note 5 2 2 5 2" xfId="6920"/>
    <cellStyle name="Note 5 2 2 5 2 2" xfId="14190"/>
    <cellStyle name="Note 5 2 2 5 3" xfId="8502"/>
    <cellStyle name="Note 5 2 2 5 3 2" xfId="15723"/>
    <cellStyle name="Note 5 2 2 5 4" xfId="9062"/>
    <cellStyle name="Note 5 2 2 5 4 2" xfId="16232"/>
    <cellStyle name="Note 5 2 2 5 5" xfId="10077"/>
    <cellStyle name="Note 5 2 2 6" xfId="2753"/>
    <cellStyle name="Note 5 2 2 6 2" xfId="6921"/>
    <cellStyle name="Note 5 2 2 6 2 2" xfId="14191"/>
    <cellStyle name="Note 5 2 2 6 3" xfId="8503"/>
    <cellStyle name="Note 5 2 2 6 3 2" xfId="15724"/>
    <cellStyle name="Note 5 2 2 6 4" xfId="9063"/>
    <cellStyle name="Note 5 2 2 6 4 2" xfId="16233"/>
    <cellStyle name="Note 5 2 2 6 5" xfId="10436"/>
    <cellStyle name="Note 5 2 2 7" xfId="3468"/>
    <cellStyle name="Note 5 2 2 7 2" xfId="6922"/>
    <cellStyle name="Note 5 2 2 7 2 2" xfId="14192"/>
    <cellStyle name="Note 5 2 2 7 3" xfId="8504"/>
    <cellStyle name="Note 5 2 2 7 3 2" xfId="15725"/>
    <cellStyle name="Note 5 2 2 7 4" xfId="9064"/>
    <cellStyle name="Note 5 2 2 7 4 2" xfId="16234"/>
    <cellStyle name="Note 5 2 2 7 5" xfId="10846"/>
    <cellStyle name="Note 5 2 2 8" xfId="6916"/>
    <cellStyle name="Note 5 2 2 8 2" xfId="14186"/>
    <cellStyle name="Note 5 2 2 9" xfId="8498"/>
    <cellStyle name="Note 5 2 2 9 2" xfId="15719"/>
    <cellStyle name="Note 5 2 3" xfId="594"/>
    <cellStyle name="Note 5 2 3 10" xfId="9065"/>
    <cellStyle name="Note 5 2 3 10 2" xfId="16235"/>
    <cellStyle name="Note 5 2 3 11" xfId="9336"/>
    <cellStyle name="Note 5 2 3 2" xfId="966"/>
    <cellStyle name="Note 5 2 3 2 2" xfId="6924"/>
    <cellStyle name="Note 5 2 3 2 2 2" xfId="14194"/>
    <cellStyle name="Note 5 2 3 2 3" xfId="8506"/>
    <cellStyle name="Note 5 2 3 2 3 2" xfId="15727"/>
    <cellStyle name="Note 5 2 3 2 4" xfId="9066"/>
    <cellStyle name="Note 5 2 3 2 4 2" xfId="16236"/>
    <cellStyle name="Note 5 2 3 2 5" xfId="9597"/>
    <cellStyle name="Note 5 2 3 3" xfId="1412"/>
    <cellStyle name="Note 5 2 3 3 2" xfId="6925"/>
    <cellStyle name="Note 5 2 3 3 2 2" xfId="14195"/>
    <cellStyle name="Note 5 2 3 3 3" xfId="8507"/>
    <cellStyle name="Note 5 2 3 3 3 2" xfId="15728"/>
    <cellStyle name="Note 5 2 3 3 4" xfId="9067"/>
    <cellStyle name="Note 5 2 3 3 4 2" xfId="16237"/>
    <cellStyle name="Note 5 2 3 3 5" xfId="9794"/>
    <cellStyle name="Note 5 2 3 4" xfId="2626"/>
    <cellStyle name="Note 5 2 3 4 2" xfId="6926"/>
    <cellStyle name="Note 5 2 3 4 2 2" xfId="14196"/>
    <cellStyle name="Note 5 2 3 4 3" xfId="8508"/>
    <cellStyle name="Note 5 2 3 4 3 2" xfId="15729"/>
    <cellStyle name="Note 5 2 3 4 4" xfId="9068"/>
    <cellStyle name="Note 5 2 3 4 4 2" xfId="16238"/>
    <cellStyle name="Note 5 2 3 4 5" xfId="10319"/>
    <cellStyle name="Note 5 2 3 5" xfId="2345"/>
    <cellStyle name="Note 5 2 3 5 2" xfId="6927"/>
    <cellStyle name="Note 5 2 3 5 2 2" xfId="14197"/>
    <cellStyle name="Note 5 2 3 5 3" xfId="8509"/>
    <cellStyle name="Note 5 2 3 5 3 2" xfId="15730"/>
    <cellStyle name="Note 5 2 3 5 4" xfId="9069"/>
    <cellStyle name="Note 5 2 3 5 4 2" xfId="16239"/>
    <cellStyle name="Note 5 2 3 5 5" xfId="10064"/>
    <cellStyle name="Note 5 2 3 6" xfId="2736"/>
    <cellStyle name="Note 5 2 3 6 2" xfId="6928"/>
    <cellStyle name="Note 5 2 3 6 2 2" xfId="14198"/>
    <cellStyle name="Note 5 2 3 6 3" xfId="8510"/>
    <cellStyle name="Note 5 2 3 6 3 2" xfId="15731"/>
    <cellStyle name="Note 5 2 3 6 4" xfId="9070"/>
    <cellStyle name="Note 5 2 3 6 4 2" xfId="16240"/>
    <cellStyle name="Note 5 2 3 6 5" xfId="10421"/>
    <cellStyle name="Note 5 2 3 7" xfId="3493"/>
    <cellStyle name="Note 5 2 3 7 2" xfId="6929"/>
    <cellStyle name="Note 5 2 3 7 2 2" xfId="14199"/>
    <cellStyle name="Note 5 2 3 7 3" xfId="8511"/>
    <cellStyle name="Note 5 2 3 7 3 2" xfId="15732"/>
    <cellStyle name="Note 5 2 3 7 4" xfId="9071"/>
    <cellStyle name="Note 5 2 3 7 4 2" xfId="16241"/>
    <cellStyle name="Note 5 2 3 7 5" xfId="10871"/>
    <cellStyle name="Note 5 2 3 8" xfId="6923"/>
    <cellStyle name="Note 5 2 3 8 2" xfId="14193"/>
    <cellStyle name="Note 5 2 3 9" xfId="8505"/>
    <cellStyle name="Note 5 2 3 9 2" xfId="15726"/>
    <cellStyle name="Note 5 2 4" xfId="797"/>
    <cellStyle name="Note 5 2 4 2" xfId="6930"/>
    <cellStyle name="Note 5 2 4 2 2" xfId="14200"/>
    <cellStyle name="Note 5 2 4 3" xfId="8512"/>
    <cellStyle name="Note 5 2 4 3 2" xfId="15733"/>
    <cellStyle name="Note 5 2 4 4" xfId="9072"/>
    <cellStyle name="Note 5 2 4 4 2" xfId="16242"/>
    <cellStyle name="Note 5 2 4 5" xfId="9472"/>
    <cellStyle name="Note 5 2 5" xfId="725"/>
    <cellStyle name="Note 5 2 5 2" xfId="6931"/>
    <cellStyle name="Note 5 2 5 2 2" xfId="14201"/>
    <cellStyle name="Note 5 2 5 3" xfId="8513"/>
    <cellStyle name="Note 5 2 5 3 2" xfId="15734"/>
    <cellStyle name="Note 5 2 5 4" xfId="9073"/>
    <cellStyle name="Note 5 2 5 4 2" xfId="16243"/>
    <cellStyle name="Note 5 2 5 5" xfId="9445"/>
    <cellStyle name="Note 5 2 6" xfId="2019"/>
    <cellStyle name="Note 5 2 6 2" xfId="6932"/>
    <cellStyle name="Note 5 2 6 2 2" xfId="14202"/>
    <cellStyle name="Note 5 2 6 3" xfId="8514"/>
    <cellStyle name="Note 5 2 6 3 2" xfId="15735"/>
    <cellStyle name="Note 5 2 6 4" xfId="9074"/>
    <cellStyle name="Note 5 2 6 4 2" xfId="16244"/>
    <cellStyle name="Note 5 2 6 5" xfId="9943"/>
    <cellStyle name="Note 5 2 7" xfId="2166"/>
    <cellStyle name="Note 5 2 7 2" xfId="6933"/>
    <cellStyle name="Note 5 2 7 2 2" xfId="14203"/>
    <cellStyle name="Note 5 2 7 3" xfId="8515"/>
    <cellStyle name="Note 5 2 7 3 2" xfId="15736"/>
    <cellStyle name="Note 5 2 7 4" xfId="9075"/>
    <cellStyle name="Note 5 2 7 4 2" xfId="16245"/>
    <cellStyle name="Note 5 2 7 5" xfId="9969"/>
    <cellStyle name="Note 5 2 8" xfId="2232"/>
    <cellStyle name="Note 5 2 8 2" xfId="6934"/>
    <cellStyle name="Note 5 2 8 2 2" xfId="14204"/>
    <cellStyle name="Note 5 2 8 3" xfId="8516"/>
    <cellStyle name="Note 5 2 8 3 2" xfId="15737"/>
    <cellStyle name="Note 5 2 8 4" xfId="9076"/>
    <cellStyle name="Note 5 2 8 4 2" xfId="16246"/>
    <cellStyle name="Note 5 2 8 5" xfId="9989"/>
    <cellStyle name="Note 5 2 9" xfId="2276"/>
    <cellStyle name="Note 5 2 9 2" xfId="6935"/>
    <cellStyle name="Note 5 2 9 2 2" xfId="14205"/>
    <cellStyle name="Note 5 2 9 3" xfId="8517"/>
    <cellStyle name="Note 5 2 9 3 2" xfId="15738"/>
    <cellStyle name="Note 5 2 9 4" xfId="9077"/>
    <cellStyle name="Note 5 2 9 4 2" xfId="16247"/>
    <cellStyle name="Note 5 2 9 5" xfId="10001"/>
    <cellStyle name="Note 5 20" xfId="9213"/>
    <cellStyle name="Note 5 3" xfId="476"/>
    <cellStyle name="Note 5 3 10" xfId="2505"/>
    <cellStyle name="Note 5 3 10 2" xfId="6937"/>
    <cellStyle name="Note 5 3 10 2 2" xfId="14207"/>
    <cellStyle name="Note 5 3 10 3" xfId="8519"/>
    <cellStyle name="Note 5 3 10 3 2" xfId="15740"/>
    <cellStyle name="Note 5 3 10 4" xfId="9079"/>
    <cellStyle name="Note 5 3 10 4 2" xfId="16249"/>
    <cellStyle name="Note 5 3 10 5" xfId="10202"/>
    <cellStyle name="Note 5 3 11" xfId="2820"/>
    <cellStyle name="Note 5 3 11 2" xfId="6938"/>
    <cellStyle name="Note 5 3 11 2 2" xfId="14208"/>
    <cellStyle name="Note 5 3 11 3" xfId="8520"/>
    <cellStyle name="Note 5 3 11 3 2" xfId="15741"/>
    <cellStyle name="Note 5 3 11 4" xfId="9080"/>
    <cellStyle name="Note 5 3 11 4 2" xfId="16250"/>
    <cellStyle name="Note 5 3 11 5" xfId="10498"/>
    <cellStyle name="Note 5 3 12" xfId="2978"/>
    <cellStyle name="Note 5 3 12 2" xfId="6939"/>
    <cellStyle name="Note 5 3 12 2 2" xfId="14209"/>
    <cellStyle name="Note 5 3 12 3" xfId="8521"/>
    <cellStyle name="Note 5 3 12 3 2" xfId="15742"/>
    <cellStyle name="Note 5 3 12 4" xfId="9081"/>
    <cellStyle name="Note 5 3 12 4 2" xfId="16251"/>
    <cellStyle name="Note 5 3 12 5" xfId="10633"/>
    <cellStyle name="Note 5 3 13" xfId="3389"/>
    <cellStyle name="Note 5 3 13 2" xfId="6940"/>
    <cellStyle name="Note 5 3 13 2 2" xfId="14210"/>
    <cellStyle name="Note 5 3 13 3" xfId="8522"/>
    <cellStyle name="Note 5 3 13 3 2" xfId="15743"/>
    <cellStyle name="Note 5 3 13 4" xfId="9082"/>
    <cellStyle name="Note 5 3 13 4 2" xfId="16252"/>
    <cellStyle name="Note 5 3 13 5" xfId="10775"/>
    <cellStyle name="Note 5 3 14" xfId="6936"/>
    <cellStyle name="Note 5 3 14 2" xfId="14206"/>
    <cellStyle name="Note 5 3 15" xfId="8518"/>
    <cellStyle name="Note 5 3 15 2" xfId="15739"/>
    <cellStyle name="Note 5 3 16" xfId="9078"/>
    <cellStyle name="Note 5 3 16 2" xfId="16248"/>
    <cellStyle name="Note 5 3 17" xfId="9243"/>
    <cellStyle name="Note 5 3 2" xfId="596"/>
    <cellStyle name="Note 5 3 2 10" xfId="9083"/>
    <cellStyle name="Note 5 3 2 10 2" xfId="16253"/>
    <cellStyle name="Note 5 3 2 11" xfId="9338"/>
    <cellStyle name="Note 5 3 2 2" xfId="968"/>
    <cellStyle name="Note 5 3 2 2 2" xfId="6942"/>
    <cellStyle name="Note 5 3 2 2 2 2" xfId="14212"/>
    <cellStyle name="Note 5 3 2 2 3" xfId="8524"/>
    <cellStyle name="Note 5 3 2 2 3 2" xfId="15745"/>
    <cellStyle name="Note 5 3 2 2 4" xfId="9084"/>
    <cellStyle name="Note 5 3 2 2 4 2" xfId="16254"/>
    <cellStyle name="Note 5 3 2 2 5" xfId="9599"/>
    <cellStyle name="Note 5 3 2 3" xfId="1414"/>
    <cellStyle name="Note 5 3 2 3 2" xfId="6943"/>
    <cellStyle name="Note 5 3 2 3 2 2" xfId="14213"/>
    <cellStyle name="Note 5 3 2 3 3" xfId="8525"/>
    <cellStyle name="Note 5 3 2 3 3 2" xfId="15746"/>
    <cellStyle name="Note 5 3 2 3 4" xfId="9085"/>
    <cellStyle name="Note 5 3 2 3 4 2" xfId="16255"/>
    <cellStyle name="Note 5 3 2 3 5" xfId="9796"/>
    <cellStyle name="Note 5 3 2 4" xfId="2628"/>
    <cellStyle name="Note 5 3 2 4 2" xfId="6944"/>
    <cellStyle name="Note 5 3 2 4 2 2" xfId="14214"/>
    <cellStyle name="Note 5 3 2 4 3" xfId="8526"/>
    <cellStyle name="Note 5 3 2 4 3 2" xfId="15747"/>
    <cellStyle name="Note 5 3 2 4 4" xfId="9086"/>
    <cellStyle name="Note 5 3 2 4 4 2" xfId="16256"/>
    <cellStyle name="Note 5 3 2 4 5" xfId="10321"/>
    <cellStyle name="Note 5 3 2 5" xfId="2462"/>
    <cellStyle name="Note 5 3 2 5 2" xfId="6945"/>
    <cellStyle name="Note 5 3 2 5 2 2" xfId="14215"/>
    <cellStyle name="Note 5 3 2 5 3" xfId="8527"/>
    <cellStyle name="Note 5 3 2 5 3 2" xfId="15748"/>
    <cellStyle name="Note 5 3 2 5 4" xfId="9087"/>
    <cellStyle name="Note 5 3 2 5 4 2" xfId="16257"/>
    <cellStyle name="Note 5 3 2 5 5" xfId="10161"/>
    <cellStyle name="Note 5 3 2 6" xfId="2454"/>
    <cellStyle name="Note 5 3 2 6 2" xfId="6946"/>
    <cellStyle name="Note 5 3 2 6 2 2" xfId="14216"/>
    <cellStyle name="Note 5 3 2 6 3" xfId="8528"/>
    <cellStyle name="Note 5 3 2 6 3 2" xfId="15749"/>
    <cellStyle name="Note 5 3 2 6 4" xfId="9088"/>
    <cellStyle name="Note 5 3 2 6 4 2" xfId="16258"/>
    <cellStyle name="Note 5 3 2 6 5" xfId="10154"/>
    <cellStyle name="Note 5 3 2 7" xfId="3495"/>
    <cellStyle name="Note 5 3 2 7 2" xfId="6947"/>
    <cellStyle name="Note 5 3 2 7 2 2" xfId="14217"/>
    <cellStyle name="Note 5 3 2 7 3" xfId="8529"/>
    <cellStyle name="Note 5 3 2 7 3 2" xfId="15750"/>
    <cellStyle name="Note 5 3 2 7 4" xfId="9089"/>
    <cellStyle name="Note 5 3 2 7 4 2" xfId="16259"/>
    <cellStyle name="Note 5 3 2 7 5" xfId="10873"/>
    <cellStyle name="Note 5 3 2 8" xfId="6941"/>
    <cellStyle name="Note 5 3 2 8 2" xfId="14211"/>
    <cellStyle name="Note 5 3 2 9" xfId="8523"/>
    <cellStyle name="Note 5 3 2 9 2" xfId="15744"/>
    <cellStyle name="Note 5 3 3" xfId="626"/>
    <cellStyle name="Note 5 3 3 10" xfId="9090"/>
    <cellStyle name="Note 5 3 3 10 2" xfId="16260"/>
    <cellStyle name="Note 5 3 3 11" xfId="9366"/>
    <cellStyle name="Note 5 3 3 2" xfId="999"/>
    <cellStyle name="Note 5 3 3 2 2" xfId="6949"/>
    <cellStyle name="Note 5 3 3 2 2 2" xfId="14219"/>
    <cellStyle name="Note 5 3 3 2 3" xfId="8531"/>
    <cellStyle name="Note 5 3 3 2 3 2" xfId="15752"/>
    <cellStyle name="Note 5 3 3 2 4" xfId="9091"/>
    <cellStyle name="Note 5 3 3 2 4 2" xfId="16261"/>
    <cellStyle name="Note 5 3 3 2 5" xfId="9628"/>
    <cellStyle name="Note 5 3 3 3" xfId="1444"/>
    <cellStyle name="Note 5 3 3 3 2" xfId="6950"/>
    <cellStyle name="Note 5 3 3 3 2 2" xfId="14220"/>
    <cellStyle name="Note 5 3 3 3 3" xfId="8532"/>
    <cellStyle name="Note 5 3 3 3 3 2" xfId="15753"/>
    <cellStyle name="Note 5 3 3 3 4" xfId="9092"/>
    <cellStyle name="Note 5 3 3 3 4 2" xfId="16262"/>
    <cellStyle name="Note 5 3 3 3 5" xfId="9826"/>
    <cellStyle name="Note 5 3 3 4" xfId="2660"/>
    <cellStyle name="Note 5 3 3 4 2" xfId="6951"/>
    <cellStyle name="Note 5 3 3 4 2 2" xfId="14221"/>
    <cellStyle name="Note 5 3 3 4 3" xfId="8533"/>
    <cellStyle name="Note 5 3 3 4 3 2" xfId="15754"/>
    <cellStyle name="Note 5 3 3 4 4" xfId="9093"/>
    <cellStyle name="Note 5 3 3 4 4 2" xfId="16263"/>
    <cellStyle name="Note 5 3 3 4 5" xfId="10353"/>
    <cellStyle name="Note 5 3 3 5" xfId="2323"/>
    <cellStyle name="Note 5 3 3 5 2" xfId="6952"/>
    <cellStyle name="Note 5 3 3 5 2 2" xfId="14222"/>
    <cellStyle name="Note 5 3 3 5 3" xfId="8534"/>
    <cellStyle name="Note 5 3 3 5 3 2" xfId="15755"/>
    <cellStyle name="Note 5 3 3 5 4" xfId="9094"/>
    <cellStyle name="Note 5 3 3 5 4 2" xfId="16264"/>
    <cellStyle name="Note 5 3 3 5 5" xfId="10042"/>
    <cellStyle name="Note 5 3 3 6" xfId="2433"/>
    <cellStyle name="Note 5 3 3 6 2" xfId="6953"/>
    <cellStyle name="Note 5 3 3 6 2 2" xfId="14223"/>
    <cellStyle name="Note 5 3 3 6 3" xfId="8535"/>
    <cellStyle name="Note 5 3 3 6 3 2" xfId="15756"/>
    <cellStyle name="Note 5 3 3 6 4" xfId="9095"/>
    <cellStyle name="Note 5 3 3 6 4 2" xfId="16265"/>
    <cellStyle name="Note 5 3 3 6 5" xfId="10140"/>
    <cellStyle name="Note 5 3 3 7" xfId="3527"/>
    <cellStyle name="Note 5 3 3 7 2" xfId="6954"/>
    <cellStyle name="Note 5 3 3 7 2 2" xfId="14224"/>
    <cellStyle name="Note 5 3 3 7 3" xfId="8536"/>
    <cellStyle name="Note 5 3 3 7 3 2" xfId="15757"/>
    <cellStyle name="Note 5 3 3 7 4" xfId="9096"/>
    <cellStyle name="Note 5 3 3 7 4 2" xfId="16266"/>
    <cellStyle name="Note 5 3 3 7 5" xfId="10903"/>
    <cellStyle name="Note 5 3 3 8" xfId="6948"/>
    <cellStyle name="Note 5 3 3 8 2" xfId="14218"/>
    <cellStyle name="Note 5 3 3 9" xfId="8530"/>
    <cellStyle name="Note 5 3 3 9 2" xfId="15751"/>
    <cellStyle name="Note 5 3 4" xfId="857"/>
    <cellStyle name="Note 5 3 4 2" xfId="6955"/>
    <cellStyle name="Note 5 3 4 2 2" xfId="14225"/>
    <cellStyle name="Note 5 3 4 3" xfId="8537"/>
    <cellStyle name="Note 5 3 4 3 2" xfId="15758"/>
    <cellStyle name="Note 5 3 4 4" xfId="9097"/>
    <cellStyle name="Note 5 3 4 4 2" xfId="16267"/>
    <cellStyle name="Note 5 3 4 5" xfId="9499"/>
    <cellStyle name="Note 5 3 5" xfId="1296"/>
    <cellStyle name="Note 5 3 5 2" xfId="6956"/>
    <cellStyle name="Note 5 3 5 2 2" xfId="14226"/>
    <cellStyle name="Note 5 3 5 3" xfId="8538"/>
    <cellStyle name="Note 5 3 5 3 2" xfId="15759"/>
    <cellStyle name="Note 5 3 5 4" xfId="9098"/>
    <cellStyle name="Note 5 3 5 4 2" xfId="16268"/>
    <cellStyle name="Note 5 3 5 5" xfId="9698"/>
    <cellStyle name="Note 5 3 6" xfId="2020"/>
    <cellStyle name="Note 5 3 7" xfId="2167"/>
    <cellStyle name="Note 5 3 8" xfId="2233"/>
    <cellStyle name="Note 5 3 9" xfId="2277"/>
    <cellStyle name="Note 5 4" xfId="504"/>
    <cellStyle name="Note 5 4 10" xfId="6961"/>
    <cellStyle name="Note 5 4 10 2" xfId="14231"/>
    <cellStyle name="Note 5 4 11" xfId="8543"/>
    <cellStyle name="Note 5 4 11 2" xfId="15764"/>
    <cellStyle name="Note 5 4 12" xfId="9099"/>
    <cellStyle name="Note 5 4 12 2" xfId="16269"/>
    <cellStyle name="Note 5 4 13" xfId="9259"/>
    <cellStyle name="Note 5 4 2" xfId="610"/>
    <cellStyle name="Note 5 4 2 10" xfId="9100"/>
    <cellStyle name="Note 5 4 2 10 2" xfId="16270"/>
    <cellStyle name="Note 5 4 2 11" xfId="9352"/>
    <cellStyle name="Note 5 4 2 2" xfId="983"/>
    <cellStyle name="Note 5 4 2 2 2" xfId="6963"/>
    <cellStyle name="Note 5 4 2 2 2 2" xfId="14233"/>
    <cellStyle name="Note 5 4 2 2 3" xfId="8545"/>
    <cellStyle name="Note 5 4 2 2 3 2" xfId="15766"/>
    <cellStyle name="Note 5 4 2 2 4" xfId="9101"/>
    <cellStyle name="Note 5 4 2 2 4 2" xfId="16271"/>
    <cellStyle name="Note 5 4 2 2 5" xfId="9614"/>
    <cellStyle name="Note 5 4 2 3" xfId="1430"/>
    <cellStyle name="Note 5 4 2 3 2" xfId="6964"/>
    <cellStyle name="Note 5 4 2 3 2 2" xfId="14234"/>
    <cellStyle name="Note 5 4 2 3 3" xfId="8546"/>
    <cellStyle name="Note 5 4 2 3 3 2" xfId="15767"/>
    <cellStyle name="Note 5 4 2 3 4" xfId="9102"/>
    <cellStyle name="Note 5 4 2 3 4 2" xfId="16272"/>
    <cellStyle name="Note 5 4 2 3 5" xfId="9812"/>
    <cellStyle name="Note 5 4 2 4" xfId="2644"/>
    <cellStyle name="Note 5 4 2 4 2" xfId="6965"/>
    <cellStyle name="Note 5 4 2 4 2 2" xfId="14235"/>
    <cellStyle name="Note 5 4 2 4 3" xfId="8547"/>
    <cellStyle name="Note 5 4 2 4 3 2" xfId="15768"/>
    <cellStyle name="Note 5 4 2 4 4" xfId="9103"/>
    <cellStyle name="Note 5 4 2 4 4 2" xfId="16273"/>
    <cellStyle name="Note 5 4 2 4 5" xfId="10337"/>
    <cellStyle name="Note 5 4 2 5" xfId="2334"/>
    <cellStyle name="Note 5 4 2 5 2" xfId="6966"/>
    <cellStyle name="Note 5 4 2 5 2 2" xfId="14236"/>
    <cellStyle name="Note 5 4 2 5 3" xfId="8548"/>
    <cellStyle name="Note 5 4 2 5 3 2" xfId="15769"/>
    <cellStyle name="Note 5 4 2 5 4" xfId="9104"/>
    <cellStyle name="Note 5 4 2 5 4 2" xfId="16274"/>
    <cellStyle name="Note 5 4 2 5 5" xfId="10053"/>
    <cellStyle name="Note 5 4 2 6" xfId="2447"/>
    <cellStyle name="Note 5 4 2 6 2" xfId="6967"/>
    <cellStyle name="Note 5 4 2 6 2 2" xfId="14237"/>
    <cellStyle name="Note 5 4 2 6 3" xfId="8549"/>
    <cellStyle name="Note 5 4 2 6 3 2" xfId="15770"/>
    <cellStyle name="Note 5 4 2 6 4" xfId="9105"/>
    <cellStyle name="Note 5 4 2 6 4 2" xfId="16275"/>
    <cellStyle name="Note 5 4 2 6 5" xfId="10152"/>
    <cellStyle name="Note 5 4 2 7" xfId="3511"/>
    <cellStyle name="Note 5 4 2 7 2" xfId="6968"/>
    <cellStyle name="Note 5 4 2 7 2 2" xfId="14238"/>
    <cellStyle name="Note 5 4 2 7 3" xfId="8550"/>
    <cellStyle name="Note 5 4 2 7 3 2" xfId="15771"/>
    <cellStyle name="Note 5 4 2 7 4" xfId="9106"/>
    <cellStyle name="Note 5 4 2 7 4 2" xfId="16276"/>
    <cellStyle name="Note 5 4 2 7 5" xfId="10889"/>
    <cellStyle name="Note 5 4 2 8" xfId="6962"/>
    <cellStyle name="Note 5 4 2 8 2" xfId="14232"/>
    <cellStyle name="Note 5 4 2 9" xfId="8544"/>
    <cellStyle name="Note 5 4 2 9 2" xfId="15765"/>
    <cellStyle name="Note 5 4 3" xfId="642"/>
    <cellStyle name="Note 5 4 3 10" xfId="9107"/>
    <cellStyle name="Note 5 4 3 10 2" xfId="16277"/>
    <cellStyle name="Note 5 4 3 11" xfId="9382"/>
    <cellStyle name="Note 5 4 3 2" xfId="1015"/>
    <cellStyle name="Note 5 4 3 2 2" xfId="6970"/>
    <cellStyle name="Note 5 4 3 2 2 2" xfId="14240"/>
    <cellStyle name="Note 5 4 3 2 3" xfId="8552"/>
    <cellStyle name="Note 5 4 3 2 3 2" xfId="15773"/>
    <cellStyle name="Note 5 4 3 2 4" xfId="9108"/>
    <cellStyle name="Note 5 4 3 2 4 2" xfId="16278"/>
    <cellStyle name="Note 5 4 3 2 5" xfId="9644"/>
    <cellStyle name="Note 5 4 3 3" xfId="1460"/>
    <cellStyle name="Note 5 4 3 3 2" xfId="6971"/>
    <cellStyle name="Note 5 4 3 3 2 2" xfId="14241"/>
    <cellStyle name="Note 5 4 3 3 3" xfId="8553"/>
    <cellStyle name="Note 5 4 3 3 3 2" xfId="15774"/>
    <cellStyle name="Note 5 4 3 3 4" xfId="9109"/>
    <cellStyle name="Note 5 4 3 3 4 2" xfId="16279"/>
    <cellStyle name="Note 5 4 3 3 5" xfId="9842"/>
    <cellStyle name="Note 5 4 3 4" xfId="2676"/>
    <cellStyle name="Note 5 4 3 4 2" xfId="6972"/>
    <cellStyle name="Note 5 4 3 4 2 2" xfId="14242"/>
    <cellStyle name="Note 5 4 3 4 3" xfId="8554"/>
    <cellStyle name="Note 5 4 3 4 3 2" xfId="15775"/>
    <cellStyle name="Note 5 4 3 4 4" xfId="9110"/>
    <cellStyle name="Note 5 4 3 4 4 2" xfId="16280"/>
    <cellStyle name="Note 5 4 3 4 5" xfId="10369"/>
    <cellStyle name="Note 5 4 3 5" xfId="2899"/>
    <cellStyle name="Note 5 4 3 5 2" xfId="6973"/>
    <cellStyle name="Note 5 4 3 5 2 2" xfId="14243"/>
    <cellStyle name="Note 5 4 3 5 3" xfId="8555"/>
    <cellStyle name="Note 5 4 3 5 3 2" xfId="15776"/>
    <cellStyle name="Note 5 4 3 5 4" xfId="9111"/>
    <cellStyle name="Note 5 4 3 5 4 2" xfId="16281"/>
    <cellStyle name="Note 5 4 3 5 5" xfId="10567"/>
    <cellStyle name="Note 5 4 3 6" xfId="3013"/>
    <cellStyle name="Note 5 4 3 6 2" xfId="6974"/>
    <cellStyle name="Note 5 4 3 6 2 2" xfId="14244"/>
    <cellStyle name="Note 5 4 3 6 3" xfId="8556"/>
    <cellStyle name="Note 5 4 3 6 3 2" xfId="15777"/>
    <cellStyle name="Note 5 4 3 6 4" xfId="9112"/>
    <cellStyle name="Note 5 4 3 6 4 2" xfId="16282"/>
    <cellStyle name="Note 5 4 3 6 5" xfId="10659"/>
    <cellStyle name="Note 5 4 3 7" xfId="3543"/>
    <cellStyle name="Note 5 4 3 7 2" xfId="6975"/>
    <cellStyle name="Note 5 4 3 7 2 2" xfId="14245"/>
    <cellStyle name="Note 5 4 3 7 3" xfId="8557"/>
    <cellStyle name="Note 5 4 3 7 3 2" xfId="15778"/>
    <cellStyle name="Note 5 4 3 7 4" xfId="9113"/>
    <cellStyle name="Note 5 4 3 7 4 2" xfId="16283"/>
    <cellStyle name="Note 5 4 3 7 5" xfId="10919"/>
    <cellStyle name="Note 5 4 3 8" xfId="6969"/>
    <cellStyle name="Note 5 4 3 8 2" xfId="14239"/>
    <cellStyle name="Note 5 4 3 9" xfId="8551"/>
    <cellStyle name="Note 5 4 3 9 2" xfId="15772"/>
    <cellStyle name="Note 5 4 4" xfId="882"/>
    <cellStyle name="Note 5 4 4 2" xfId="6976"/>
    <cellStyle name="Note 5 4 4 2 2" xfId="14246"/>
    <cellStyle name="Note 5 4 4 3" xfId="8558"/>
    <cellStyle name="Note 5 4 4 3 2" xfId="15779"/>
    <cellStyle name="Note 5 4 4 4" xfId="9114"/>
    <cellStyle name="Note 5 4 4 4 2" xfId="16284"/>
    <cellStyle name="Note 5 4 4 5" xfId="9518"/>
    <cellStyle name="Note 5 4 5" xfId="1323"/>
    <cellStyle name="Note 5 4 5 2" xfId="6977"/>
    <cellStyle name="Note 5 4 5 2 2" xfId="14247"/>
    <cellStyle name="Note 5 4 5 3" xfId="8559"/>
    <cellStyle name="Note 5 4 5 3 2" xfId="15780"/>
    <cellStyle name="Note 5 4 5 4" xfId="9115"/>
    <cellStyle name="Note 5 4 5 4 2" xfId="16285"/>
    <cellStyle name="Note 5 4 5 5" xfId="9714"/>
    <cellStyle name="Note 5 4 6" xfId="2533"/>
    <cellStyle name="Note 5 4 6 2" xfId="6978"/>
    <cellStyle name="Note 5 4 6 2 2" xfId="14248"/>
    <cellStyle name="Note 5 4 6 3" xfId="8560"/>
    <cellStyle name="Note 5 4 6 3 2" xfId="15781"/>
    <cellStyle name="Note 5 4 6 4" xfId="9116"/>
    <cellStyle name="Note 5 4 6 4 2" xfId="16286"/>
    <cellStyle name="Note 5 4 6 5" xfId="10228"/>
    <cellStyle name="Note 5 4 7" xfId="2390"/>
    <cellStyle name="Note 5 4 7 2" xfId="6979"/>
    <cellStyle name="Note 5 4 7 2 2" xfId="14249"/>
    <cellStyle name="Note 5 4 7 3" xfId="8561"/>
    <cellStyle name="Note 5 4 7 3 2" xfId="15782"/>
    <cellStyle name="Note 5 4 7 4" xfId="9117"/>
    <cellStyle name="Note 5 4 7 4 2" xfId="16287"/>
    <cellStyle name="Note 5 4 7 5" xfId="10107"/>
    <cellStyle name="Note 5 4 8" xfId="2836"/>
    <cellStyle name="Note 5 4 8 2" xfId="6980"/>
    <cellStyle name="Note 5 4 8 2 2" xfId="14250"/>
    <cellStyle name="Note 5 4 8 3" xfId="8562"/>
    <cellStyle name="Note 5 4 8 3 2" xfId="15783"/>
    <cellStyle name="Note 5 4 8 4" xfId="9118"/>
    <cellStyle name="Note 5 4 8 4 2" xfId="16288"/>
    <cellStyle name="Note 5 4 8 5" xfId="10513"/>
    <cellStyle name="Note 5 4 9" xfId="3407"/>
    <cellStyle name="Note 5 4 9 2" xfId="6981"/>
    <cellStyle name="Note 5 4 9 2 2" xfId="14251"/>
    <cellStyle name="Note 5 4 9 3" xfId="8563"/>
    <cellStyle name="Note 5 4 9 3 2" xfId="15784"/>
    <cellStyle name="Note 5 4 9 4" xfId="9119"/>
    <cellStyle name="Note 5 4 9 4 2" xfId="16289"/>
    <cellStyle name="Note 5 4 9 5" xfId="10791"/>
    <cellStyle name="Note 5 5" xfId="547"/>
    <cellStyle name="Note 5 5 10" xfId="9120"/>
    <cellStyle name="Note 5 5 10 2" xfId="16290"/>
    <cellStyle name="Note 5 5 11" xfId="9292"/>
    <cellStyle name="Note 5 5 2" xfId="921"/>
    <cellStyle name="Note 5 5 2 2" xfId="6983"/>
    <cellStyle name="Note 5 5 2 2 2" xfId="14253"/>
    <cellStyle name="Note 5 5 2 3" xfId="8565"/>
    <cellStyle name="Note 5 5 2 3 2" xfId="15786"/>
    <cellStyle name="Note 5 5 2 4" xfId="9121"/>
    <cellStyle name="Note 5 5 2 4 2" xfId="16291"/>
    <cellStyle name="Note 5 5 2 5" xfId="9554"/>
    <cellStyle name="Note 5 5 3" xfId="1363"/>
    <cellStyle name="Note 5 5 3 2" xfId="6984"/>
    <cellStyle name="Note 5 5 3 2 2" xfId="14254"/>
    <cellStyle name="Note 5 5 3 3" xfId="8566"/>
    <cellStyle name="Note 5 5 3 3 2" xfId="15787"/>
    <cellStyle name="Note 5 5 3 4" xfId="9122"/>
    <cellStyle name="Note 5 5 3 4 2" xfId="16292"/>
    <cellStyle name="Note 5 5 3 5" xfId="9748"/>
    <cellStyle name="Note 5 5 4" xfId="2577"/>
    <cellStyle name="Note 5 5 4 2" xfId="6985"/>
    <cellStyle name="Note 5 5 4 2 2" xfId="14255"/>
    <cellStyle name="Note 5 5 4 3" xfId="8567"/>
    <cellStyle name="Note 5 5 4 3 2" xfId="15788"/>
    <cellStyle name="Note 5 5 4 4" xfId="9123"/>
    <cellStyle name="Note 5 5 4 4 2" xfId="16293"/>
    <cellStyle name="Note 5 5 4 5" xfId="10272"/>
    <cellStyle name="Note 5 5 5" xfId="2370"/>
    <cellStyle name="Note 5 5 5 2" xfId="6986"/>
    <cellStyle name="Note 5 5 5 2 2" xfId="14256"/>
    <cellStyle name="Note 5 5 5 3" xfId="8568"/>
    <cellStyle name="Note 5 5 5 3 2" xfId="15789"/>
    <cellStyle name="Note 5 5 5 4" xfId="9124"/>
    <cellStyle name="Note 5 5 5 4 2" xfId="16294"/>
    <cellStyle name="Note 5 5 5 5" xfId="10087"/>
    <cellStyle name="Note 5 5 6" xfId="2865"/>
    <cellStyle name="Note 5 5 6 2" xfId="6987"/>
    <cellStyle name="Note 5 5 6 2 2" xfId="14257"/>
    <cellStyle name="Note 5 5 6 3" xfId="8569"/>
    <cellStyle name="Note 5 5 6 3 2" xfId="15790"/>
    <cellStyle name="Note 5 5 6 4" xfId="9125"/>
    <cellStyle name="Note 5 5 6 4 2" xfId="16295"/>
    <cellStyle name="Note 5 5 6 5" xfId="10537"/>
    <cellStyle name="Note 5 5 7" xfId="3445"/>
    <cellStyle name="Note 5 5 7 2" xfId="6988"/>
    <cellStyle name="Note 5 5 7 2 2" xfId="14258"/>
    <cellStyle name="Note 5 5 7 3" xfId="8570"/>
    <cellStyle name="Note 5 5 7 3 2" xfId="15791"/>
    <cellStyle name="Note 5 5 7 4" xfId="9126"/>
    <cellStyle name="Note 5 5 7 4 2" xfId="16296"/>
    <cellStyle name="Note 5 5 7 5" xfId="10825"/>
    <cellStyle name="Note 5 5 8" xfId="6982"/>
    <cellStyle name="Note 5 5 8 2" xfId="14252"/>
    <cellStyle name="Note 5 5 9" xfId="8564"/>
    <cellStyle name="Note 5 5 9 2" xfId="15785"/>
    <cellStyle name="Note 5 6" xfId="571"/>
    <cellStyle name="Note 5 6 10" xfId="9127"/>
    <cellStyle name="Note 5 6 10 2" xfId="16297"/>
    <cellStyle name="Note 5 6 11" xfId="9313"/>
    <cellStyle name="Note 5 6 2" xfId="944"/>
    <cellStyle name="Note 5 6 2 2" xfId="6990"/>
    <cellStyle name="Note 5 6 2 2 2" xfId="14260"/>
    <cellStyle name="Note 5 6 2 3" xfId="8572"/>
    <cellStyle name="Note 5 6 2 3 2" xfId="15793"/>
    <cellStyle name="Note 5 6 2 4" xfId="9128"/>
    <cellStyle name="Note 5 6 2 4 2" xfId="16298"/>
    <cellStyle name="Note 5 6 2 5" xfId="9575"/>
    <cellStyle name="Note 5 6 3" xfId="1389"/>
    <cellStyle name="Note 5 6 3 2" xfId="6991"/>
    <cellStyle name="Note 5 6 3 2 2" xfId="14261"/>
    <cellStyle name="Note 5 6 3 3" xfId="8573"/>
    <cellStyle name="Note 5 6 3 3 2" xfId="15794"/>
    <cellStyle name="Note 5 6 3 4" xfId="9129"/>
    <cellStyle name="Note 5 6 3 4 2" xfId="16299"/>
    <cellStyle name="Note 5 6 3 5" xfId="9771"/>
    <cellStyle name="Note 5 6 4" xfId="2603"/>
    <cellStyle name="Note 5 6 4 2" xfId="6992"/>
    <cellStyle name="Note 5 6 4 2 2" xfId="14262"/>
    <cellStyle name="Note 5 6 4 3" xfId="8574"/>
    <cellStyle name="Note 5 6 4 3 2" xfId="15795"/>
    <cellStyle name="Note 5 6 4 4" xfId="9130"/>
    <cellStyle name="Note 5 6 4 4 2" xfId="16300"/>
    <cellStyle name="Note 5 6 4 5" xfId="10296"/>
    <cellStyle name="Note 5 6 5" xfId="2296"/>
    <cellStyle name="Note 5 6 5 2" xfId="6993"/>
    <cellStyle name="Note 5 6 5 2 2" xfId="14263"/>
    <cellStyle name="Note 5 6 5 3" xfId="8575"/>
    <cellStyle name="Note 5 6 5 3 2" xfId="15796"/>
    <cellStyle name="Note 5 6 5 4" xfId="9131"/>
    <cellStyle name="Note 5 6 5 4 2" xfId="16301"/>
    <cellStyle name="Note 5 6 5 5" xfId="10016"/>
    <cellStyle name="Note 5 6 6" xfId="2722"/>
    <cellStyle name="Note 5 6 6 2" xfId="6994"/>
    <cellStyle name="Note 5 6 6 2 2" xfId="14264"/>
    <cellStyle name="Note 5 6 6 3" xfId="8576"/>
    <cellStyle name="Note 5 6 6 3 2" xfId="15797"/>
    <cellStyle name="Note 5 6 6 4" xfId="9132"/>
    <cellStyle name="Note 5 6 6 4 2" xfId="16302"/>
    <cellStyle name="Note 5 6 6 5" xfId="10413"/>
    <cellStyle name="Note 5 6 7" xfId="3470"/>
    <cellStyle name="Note 5 6 7 2" xfId="6995"/>
    <cellStyle name="Note 5 6 7 2 2" xfId="14265"/>
    <cellStyle name="Note 5 6 7 3" xfId="8577"/>
    <cellStyle name="Note 5 6 7 3 2" xfId="15798"/>
    <cellStyle name="Note 5 6 7 4" xfId="9133"/>
    <cellStyle name="Note 5 6 7 4 2" xfId="16303"/>
    <cellStyle name="Note 5 6 7 5" xfId="10848"/>
    <cellStyle name="Note 5 6 8" xfId="6989"/>
    <cellStyle name="Note 5 6 8 2" xfId="14259"/>
    <cellStyle name="Note 5 6 9" xfId="8571"/>
    <cellStyle name="Note 5 6 9 2" xfId="15792"/>
    <cellStyle name="Note 5 7" xfId="756"/>
    <cellStyle name="Note 5 7 2" xfId="6996"/>
    <cellStyle name="Note 5 7 2 2" xfId="14266"/>
    <cellStyle name="Note 5 7 3" xfId="8578"/>
    <cellStyle name="Note 5 7 3 2" xfId="15799"/>
    <cellStyle name="Note 5 7 4" xfId="9134"/>
    <cellStyle name="Note 5 7 4 2" xfId="16304"/>
    <cellStyle name="Note 5 7 5" xfId="9456"/>
    <cellStyle name="Note 5 8" xfId="745"/>
    <cellStyle name="Note 5 8 2" xfId="6997"/>
    <cellStyle name="Note 5 8 2 2" xfId="14267"/>
    <cellStyle name="Note 5 8 3" xfId="8579"/>
    <cellStyle name="Note 5 8 3 2" xfId="15800"/>
    <cellStyle name="Note 5 8 4" xfId="9135"/>
    <cellStyle name="Note 5 8 4 2" xfId="16305"/>
    <cellStyle name="Note 5 8 5" xfId="9454"/>
    <cellStyle name="Note 5 9" xfId="2018"/>
    <cellStyle name="Note 5 9 2" xfId="6998"/>
    <cellStyle name="Note 5 9 2 2" xfId="14268"/>
    <cellStyle name="Note 5 9 3" xfId="8580"/>
    <cellStyle name="Note 5 9 3 2" xfId="15801"/>
    <cellStyle name="Note 5 9 4" xfId="9136"/>
    <cellStyle name="Note 5 9 4 2" xfId="16306"/>
    <cellStyle name="Note 5 9 5" xfId="9942"/>
    <cellStyle name="Note 6" xfId="435"/>
    <cellStyle name="Note 7" xfId="528"/>
    <cellStyle name="Note 7 10" xfId="9137"/>
    <cellStyle name="Note 7 10 2" xfId="16307"/>
    <cellStyle name="Note 7 11" xfId="9278"/>
    <cellStyle name="Note 7 2" xfId="904"/>
    <cellStyle name="Note 7 2 2" xfId="7001"/>
    <cellStyle name="Note 7 2 2 2" xfId="14271"/>
    <cellStyle name="Note 7 2 3" xfId="8583"/>
    <cellStyle name="Note 7 2 3 2" xfId="15804"/>
    <cellStyle name="Note 7 2 4" xfId="9138"/>
    <cellStyle name="Note 7 2 4 2" xfId="16308"/>
    <cellStyle name="Note 7 2 5" xfId="9539"/>
    <cellStyle name="Note 7 3" xfId="1345"/>
    <cellStyle name="Note 7 3 2" xfId="7002"/>
    <cellStyle name="Note 7 3 2 2" xfId="14272"/>
    <cellStyle name="Note 7 3 3" xfId="8584"/>
    <cellStyle name="Note 7 3 3 2" xfId="15805"/>
    <cellStyle name="Note 7 3 4" xfId="9139"/>
    <cellStyle name="Note 7 3 4 2" xfId="16309"/>
    <cellStyle name="Note 7 3 5" xfId="9734"/>
    <cellStyle name="Note 7 4" xfId="2558"/>
    <cellStyle name="Note 7 4 2" xfId="7003"/>
    <cellStyle name="Note 7 4 2 2" xfId="14273"/>
    <cellStyle name="Note 7 4 3" xfId="8585"/>
    <cellStyle name="Note 7 4 3 2" xfId="15806"/>
    <cellStyle name="Note 7 4 4" xfId="9140"/>
    <cellStyle name="Note 7 4 4 2" xfId="16310"/>
    <cellStyle name="Note 7 4 5" xfId="10253"/>
    <cellStyle name="Note 7 5" xfId="2378"/>
    <cellStyle name="Note 7 5 2" xfId="7004"/>
    <cellStyle name="Note 7 5 2 2" xfId="14274"/>
    <cellStyle name="Note 7 5 3" xfId="8586"/>
    <cellStyle name="Note 7 5 3 2" xfId="15807"/>
    <cellStyle name="Note 7 5 4" xfId="9141"/>
    <cellStyle name="Note 7 5 4 2" xfId="16311"/>
    <cellStyle name="Note 7 5 5" xfId="10095"/>
    <cellStyle name="Note 7 6" xfId="2882"/>
    <cellStyle name="Note 7 6 2" xfId="7005"/>
    <cellStyle name="Note 7 6 2 2" xfId="14275"/>
    <cellStyle name="Note 7 6 3" xfId="8587"/>
    <cellStyle name="Note 7 6 3 2" xfId="15808"/>
    <cellStyle name="Note 7 6 4" xfId="9142"/>
    <cellStyle name="Note 7 6 4 2" xfId="16312"/>
    <cellStyle name="Note 7 6 5" xfId="10550"/>
    <cellStyle name="Note 7 7" xfId="3430"/>
    <cellStyle name="Note 7 7 2" xfId="7006"/>
    <cellStyle name="Note 7 7 2 2" xfId="14276"/>
    <cellStyle name="Note 7 7 3" xfId="8588"/>
    <cellStyle name="Note 7 7 3 2" xfId="15809"/>
    <cellStyle name="Note 7 7 4" xfId="9143"/>
    <cellStyle name="Note 7 7 4 2" xfId="16313"/>
    <cellStyle name="Note 7 7 5" xfId="10811"/>
    <cellStyle name="Note 7 8" xfId="7000"/>
    <cellStyle name="Note 7 8 2" xfId="14270"/>
    <cellStyle name="Note 7 9" xfId="8582"/>
    <cellStyle name="Note 7 9 2" xfId="15803"/>
    <cellStyle name="Note 8" xfId="575"/>
    <cellStyle name="Note 8 10" xfId="9144"/>
    <cellStyle name="Note 8 10 2" xfId="16314"/>
    <cellStyle name="Note 8 11" xfId="9317"/>
    <cellStyle name="Note 8 2" xfId="948"/>
    <cellStyle name="Note 8 2 2" xfId="7008"/>
    <cellStyle name="Note 8 2 2 2" xfId="14278"/>
    <cellStyle name="Note 8 2 3" xfId="8590"/>
    <cellStyle name="Note 8 2 3 2" xfId="15811"/>
    <cellStyle name="Note 8 2 4" xfId="9145"/>
    <cellStyle name="Note 8 2 4 2" xfId="16315"/>
    <cellStyle name="Note 8 2 5" xfId="9579"/>
    <cellStyle name="Note 8 3" xfId="1393"/>
    <cellStyle name="Note 8 3 2" xfId="7009"/>
    <cellStyle name="Note 8 3 2 2" xfId="14279"/>
    <cellStyle name="Note 8 3 3" xfId="8591"/>
    <cellStyle name="Note 8 3 3 2" xfId="15812"/>
    <cellStyle name="Note 8 3 4" xfId="9146"/>
    <cellStyle name="Note 8 3 4 2" xfId="16316"/>
    <cellStyle name="Note 8 3 5" xfId="9775"/>
    <cellStyle name="Note 8 4" xfId="2607"/>
    <cellStyle name="Note 8 4 2" xfId="7010"/>
    <cellStyle name="Note 8 4 2 2" xfId="14280"/>
    <cellStyle name="Note 8 4 3" xfId="8592"/>
    <cellStyle name="Note 8 4 3 2" xfId="15813"/>
    <cellStyle name="Note 8 4 4" xfId="9147"/>
    <cellStyle name="Note 8 4 4 2" xfId="16317"/>
    <cellStyle name="Note 8 4 5" xfId="10300"/>
    <cellStyle name="Note 8 5" xfId="2319"/>
    <cellStyle name="Note 8 5 2" xfId="7011"/>
    <cellStyle name="Note 8 5 2 2" xfId="14281"/>
    <cellStyle name="Note 8 5 3" xfId="8593"/>
    <cellStyle name="Note 8 5 3 2" xfId="15814"/>
    <cellStyle name="Note 8 5 4" xfId="9148"/>
    <cellStyle name="Note 8 5 4 2" xfId="16318"/>
    <cellStyle name="Note 8 5 5" xfId="10039"/>
    <cellStyle name="Note 8 6" xfId="2530"/>
    <cellStyle name="Note 8 6 2" xfId="7012"/>
    <cellStyle name="Note 8 6 2 2" xfId="14282"/>
    <cellStyle name="Note 8 6 3" xfId="8594"/>
    <cellStyle name="Note 8 6 3 2" xfId="15815"/>
    <cellStyle name="Note 8 6 4" xfId="9149"/>
    <cellStyle name="Note 8 6 4 2" xfId="16319"/>
    <cellStyle name="Note 8 6 5" xfId="10225"/>
    <cellStyle name="Note 8 7" xfId="3474"/>
    <cellStyle name="Note 8 7 2" xfId="7013"/>
    <cellStyle name="Note 8 7 2 2" xfId="14283"/>
    <cellStyle name="Note 8 7 3" xfId="8595"/>
    <cellStyle name="Note 8 7 3 2" xfId="15816"/>
    <cellStyle name="Note 8 7 4" xfId="9150"/>
    <cellStyle name="Note 8 7 4 2" xfId="16320"/>
    <cellStyle name="Note 8 7 5" xfId="10852"/>
    <cellStyle name="Note 8 8" xfId="7007"/>
    <cellStyle name="Note 8 8 2" xfId="14277"/>
    <cellStyle name="Note 8 9" xfId="8589"/>
    <cellStyle name="Note 8 9 2" xfId="15810"/>
    <cellStyle name="Note 9" xfId="649"/>
    <cellStyle name="Note 9 10" xfId="9151"/>
    <cellStyle name="Note 9 10 2" xfId="16321"/>
    <cellStyle name="Note 9 11" xfId="9389"/>
    <cellStyle name="Note 9 2" xfId="1019"/>
    <cellStyle name="Note 9 2 2" xfId="7015"/>
    <cellStyle name="Note 9 2 2 2" xfId="14285"/>
    <cellStyle name="Note 9 2 3" xfId="8597"/>
    <cellStyle name="Note 9 2 3 2" xfId="15818"/>
    <cellStyle name="Note 9 2 4" xfId="9152"/>
    <cellStyle name="Note 9 2 4 2" xfId="16322"/>
    <cellStyle name="Note 9 2 5" xfId="9648"/>
    <cellStyle name="Note 9 3" xfId="1467"/>
    <cellStyle name="Note 9 3 2" xfId="7016"/>
    <cellStyle name="Note 9 3 2 2" xfId="14286"/>
    <cellStyle name="Note 9 3 3" xfId="8598"/>
    <cellStyle name="Note 9 3 3 2" xfId="15819"/>
    <cellStyle name="Note 9 3 4" xfId="9153"/>
    <cellStyle name="Note 9 3 4 2" xfId="16323"/>
    <cellStyle name="Note 9 3 5" xfId="9849"/>
    <cellStyle name="Note 9 4" xfId="2683"/>
    <cellStyle name="Note 9 4 2" xfId="7017"/>
    <cellStyle name="Note 9 4 2 2" xfId="14287"/>
    <cellStyle name="Note 9 4 3" xfId="8599"/>
    <cellStyle name="Note 9 4 3 2" xfId="15820"/>
    <cellStyle name="Note 9 4 4" xfId="9154"/>
    <cellStyle name="Note 9 4 4 2" xfId="16324"/>
    <cellStyle name="Note 9 4 5" xfId="10376"/>
    <cellStyle name="Note 9 5" xfId="2906"/>
    <cellStyle name="Note 9 5 2" xfId="7018"/>
    <cellStyle name="Note 9 5 2 2" xfId="14288"/>
    <cellStyle name="Note 9 5 3" xfId="8600"/>
    <cellStyle name="Note 9 5 3 2" xfId="15821"/>
    <cellStyle name="Note 9 5 4" xfId="9155"/>
    <cellStyle name="Note 9 5 4 2" xfId="16325"/>
    <cellStyle name="Note 9 5 5" xfId="10574"/>
    <cellStyle name="Note 9 6" xfId="3020"/>
    <cellStyle name="Note 9 6 2" xfId="7019"/>
    <cellStyle name="Note 9 6 2 2" xfId="14289"/>
    <cellStyle name="Note 9 6 3" xfId="8601"/>
    <cellStyle name="Note 9 6 3 2" xfId="15822"/>
    <cellStyle name="Note 9 6 4" xfId="9156"/>
    <cellStyle name="Note 9 6 4 2" xfId="16326"/>
    <cellStyle name="Note 9 6 5" xfId="10666"/>
    <cellStyle name="Note 9 7" xfId="3550"/>
    <cellStyle name="Note 9 7 2" xfId="7020"/>
    <cellStyle name="Note 9 7 2 2" xfId="14290"/>
    <cellStyle name="Note 9 7 3" xfId="8602"/>
    <cellStyle name="Note 9 7 3 2" xfId="15823"/>
    <cellStyle name="Note 9 7 4" xfId="9157"/>
    <cellStyle name="Note 9 7 4 2" xfId="16327"/>
    <cellStyle name="Note 9 7 5" xfId="10926"/>
    <cellStyle name="Note 9 8" xfId="7014"/>
    <cellStyle name="Note 9 8 2" xfId="14284"/>
    <cellStyle name="Note 9 9" xfId="8596"/>
    <cellStyle name="Note 9 9 2" xfId="15817"/>
    <cellStyle name="Output" xfId="6" builtinId="21" customBuiltin="1"/>
    <cellStyle name="Output 10" xfId="1663"/>
    <cellStyle name="Output 2" xfId="389"/>
    <cellStyle name="Output 2 2" xfId="2023"/>
    <cellStyle name="Output 2 3" xfId="2024"/>
    <cellStyle name="Output 3" xfId="390"/>
    <cellStyle name="Output 3 2" xfId="2026"/>
    <cellStyle name="Output 3 3" xfId="2027"/>
    <cellStyle name="Output 4" xfId="454"/>
    <cellStyle name="Output 4 2" xfId="2029"/>
    <cellStyle name="Output 5" xfId="1320"/>
    <cellStyle name="Output 5 2" xfId="2030"/>
    <cellStyle name="Output 5 3" xfId="2174"/>
    <cellStyle name="Output 5 4" xfId="2239"/>
    <cellStyle name="Output 5 5" xfId="2278"/>
    <cellStyle name="Output 6" xfId="1324"/>
    <cellStyle name="Output 7" xfId="842"/>
    <cellStyle name="Output 8" xfId="878"/>
    <cellStyle name="Output 9" xfId="1623"/>
    <cellStyle name="Percent" xfId="1" builtinId="5"/>
    <cellStyle name="Title 10" xfId="1664"/>
    <cellStyle name="Title 11" xfId="3078"/>
    <cellStyle name="Title 12" xfId="3155"/>
    <cellStyle name="Title 13" xfId="3303"/>
    <cellStyle name="Title 2" xfId="391"/>
    <cellStyle name="Title 2 2" xfId="392"/>
    <cellStyle name="Title 2 3" xfId="2033"/>
    <cellStyle name="Title 2 4" xfId="3079"/>
    <cellStyle name="Title 2 5" xfId="3115"/>
    <cellStyle name="Title 2 6" xfId="3336"/>
    <cellStyle name="Title 3" xfId="393"/>
    <cellStyle name="Title 3 2" xfId="2035"/>
    <cellStyle name="Title 3 3" xfId="2036"/>
    <cellStyle name="Title 4" xfId="453"/>
    <cellStyle name="Title 4 2" xfId="2038"/>
    <cellStyle name="Title 5" xfId="1293"/>
    <cellStyle name="Title 5 2" xfId="2039"/>
    <cellStyle name="Title 5 3" xfId="2180"/>
    <cellStyle name="Title 5 4" xfId="2245"/>
    <cellStyle name="Title 5 5" xfId="2279"/>
    <cellStyle name="Title 6" xfId="1577"/>
    <cellStyle name="Title 7" xfId="1289"/>
    <cellStyle name="Title 8" xfId="1302"/>
    <cellStyle name="Title 9" xfId="1624"/>
    <cellStyle name="Total 10" xfId="1665"/>
    <cellStyle name="Total 11" xfId="3080"/>
    <cellStyle name="Total 12" xfId="3265"/>
    <cellStyle name="Total 13" xfId="3312"/>
    <cellStyle name="Total 2" xfId="394"/>
    <cellStyle name="Total 2 2" xfId="395"/>
    <cellStyle name="Total 2 3" xfId="2042"/>
    <cellStyle name="Total 2 4" xfId="3081"/>
    <cellStyle name="Total 2 5" xfId="3263"/>
    <cellStyle name="Total 2 6" xfId="3337"/>
    <cellStyle name="Total 3" xfId="396"/>
    <cellStyle name="Total 3 2" xfId="2043"/>
    <cellStyle name="Total 3 3" xfId="2044"/>
    <cellStyle name="Total 4" xfId="433"/>
    <cellStyle name="Total 4 2" xfId="2045"/>
    <cellStyle name="Total 5" xfId="1522"/>
    <cellStyle name="Total 5 2" xfId="2046"/>
    <cellStyle name="Total 5 3" xfId="2185"/>
    <cellStyle name="Total 5 4" xfId="2250"/>
    <cellStyle name="Total 5 5" xfId="2280"/>
    <cellStyle name="Total 6" xfId="1303"/>
    <cellStyle name="Total 7" xfId="709"/>
    <cellStyle name="Total 8" xfId="985"/>
    <cellStyle name="Total 9" xfId="1625"/>
    <cellStyle name="Warning Text 10" xfId="1666"/>
    <cellStyle name="Warning Text 11" xfId="3082"/>
    <cellStyle name="Warning Text 12" xfId="3255"/>
    <cellStyle name="Warning Text 13" xfId="3309"/>
    <cellStyle name="Warning Text 2" xfId="397"/>
    <cellStyle name="Warning Text 2 2" xfId="398"/>
    <cellStyle name="Warning Text 2 3" xfId="2047"/>
    <cellStyle name="Warning Text 2 4" xfId="3083"/>
    <cellStyle name="Warning Text 2 5" xfId="3212"/>
    <cellStyle name="Warning Text 2 6" xfId="3338"/>
    <cellStyle name="Warning Text 3" xfId="399"/>
    <cellStyle name="Warning Text 3 2" xfId="2049"/>
    <cellStyle name="Warning Text 3 3" xfId="2050"/>
    <cellStyle name="Warning Text 4" xfId="452"/>
    <cellStyle name="Warning Text 4 2" xfId="2051"/>
    <cellStyle name="Warning Text 5" xfId="1523"/>
    <cellStyle name="Warning Text 5 2" xfId="2052"/>
    <cellStyle name="Warning Text 5 3" xfId="2189"/>
    <cellStyle name="Warning Text 5 4" xfId="2253"/>
    <cellStyle name="Warning Text 5 5" xfId="2281"/>
    <cellStyle name="Warning Text 6" xfId="1575"/>
    <cellStyle name="Warning Text 7" xfId="748"/>
    <cellStyle name="Warning Text 8" xfId="801"/>
    <cellStyle name="Warning Text 9" xfId="16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 Denver cats</a:t>
            </a:r>
          </a:p>
        </c:rich>
      </c:tx>
      <c:layout>
        <c:manualLayout>
          <c:xMode val="edge"/>
          <c:yMode val="edge"/>
          <c:x val="0.24827314122269162"/>
          <c:y val="4.8738865028235108E-2"/>
        </c:manualLayout>
      </c:layout>
      <c:overlay val="0"/>
    </c:title>
    <c:autoTitleDeleted val="0"/>
    <c:plotArea>
      <c:layout>
        <c:manualLayout>
          <c:layoutTarget val="inner"/>
          <c:xMode val="edge"/>
          <c:yMode val="edge"/>
          <c:x val="0.10980338395200601"/>
          <c:y val="0.22641821760916253"/>
          <c:w val="0.60227320467323664"/>
          <c:h val="0.52525749622206319"/>
        </c:manualLayout>
      </c:layout>
      <c:lineChart>
        <c:grouping val="standard"/>
        <c:varyColors val="0"/>
        <c:ser>
          <c:idx val="1"/>
          <c:order val="0"/>
          <c:tx>
            <c:strRef>
              <c:f>all!$B$4</c:f>
              <c:strCache>
                <c:ptCount val="1"/>
                <c:pt idx="0">
                  <c:v>cats in</c:v>
                </c:pt>
              </c:strCache>
            </c:strRef>
          </c:tx>
          <c:spPr>
            <a:ln>
              <a:solidFill>
                <a:srgbClr val="7030A0"/>
              </a:solidFill>
            </a:ln>
          </c:spPr>
          <c:marker>
            <c:symbol val="none"/>
          </c:marker>
          <c:cat>
            <c:numRef>
              <c:f>all!$C$2:$K$2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all!$C$4:$K$4</c:f>
              <c:numCache>
                <c:formatCode>General</c:formatCode>
                <c:ptCount val="9"/>
                <c:pt idx="1">
                  <c:v>32826</c:v>
                </c:pt>
                <c:pt idx="2">
                  <c:v>29772.5</c:v>
                </c:pt>
                <c:pt idx="3">
                  <c:v>28542</c:v>
                </c:pt>
                <c:pt idx="4">
                  <c:v>28690</c:v>
                </c:pt>
                <c:pt idx="5">
                  <c:v>25300.5</c:v>
                </c:pt>
                <c:pt idx="6">
                  <c:v>24305</c:v>
                </c:pt>
              </c:numCache>
            </c:numRef>
          </c:val>
          <c:smooth val="0"/>
        </c:ser>
        <c:ser>
          <c:idx val="2"/>
          <c:order val="1"/>
          <c:tx>
            <c:strRef>
              <c:f>all!$B$5</c:f>
              <c:strCache>
                <c:ptCount val="1"/>
                <c:pt idx="0">
                  <c:v>cats euthanized</c:v>
                </c:pt>
              </c:strCache>
            </c:strRef>
          </c:tx>
          <c:spPr>
            <a:ln>
              <a:solidFill>
                <a:srgbClr val="FF0000"/>
              </a:solidFill>
            </a:ln>
          </c:spPr>
          <c:marker>
            <c:symbol val="none"/>
          </c:marker>
          <c:cat>
            <c:numRef>
              <c:f>all!$C$2:$K$2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all!$C$5:$K$5</c:f>
              <c:numCache>
                <c:formatCode>General</c:formatCode>
                <c:ptCount val="9"/>
                <c:pt idx="1">
                  <c:v>12085</c:v>
                </c:pt>
                <c:pt idx="2">
                  <c:v>10348.5</c:v>
                </c:pt>
                <c:pt idx="3">
                  <c:v>10239</c:v>
                </c:pt>
                <c:pt idx="4">
                  <c:v>8915</c:v>
                </c:pt>
                <c:pt idx="5">
                  <c:v>7273.5</c:v>
                </c:pt>
                <c:pt idx="6">
                  <c:v>5962</c:v>
                </c:pt>
              </c:numCache>
            </c:numRef>
          </c:val>
          <c:smooth val="0"/>
        </c:ser>
        <c:dLbls>
          <c:showLegendKey val="0"/>
          <c:showVal val="0"/>
          <c:showCatName val="0"/>
          <c:showSerName val="0"/>
          <c:showPercent val="0"/>
          <c:showBubbleSize val="0"/>
        </c:dLbls>
        <c:smooth val="0"/>
        <c:axId val="838187968"/>
        <c:axId val="838172848"/>
        <c:extLst>
          <c:ext xmlns:c15="http://schemas.microsoft.com/office/drawing/2012/chart" uri="{02D57815-91ED-43cb-92C2-25804820EDAC}">
            <c15:filteredLineSeries>
              <c15:ser>
                <c:idx val="0"/>
                <c:order val="2"/>
                <c:tx>
                  <c:strRef>
                    <c:extLst>
                      <c:ext uri="{02D57815-91ED-43cb-92C2-25804820EDAC}">
                        <c15:formulaRef>
                          <c15:sqref>all!$B$6</c15:sqref>
                        </c15:formulaRef>
                      </c:ext>
                    </c:extLst>
                    <c:strCache>
                      <c:ptCount val="1"/>
                      <c:pt idx="0">
                        <c:v>cats s/n</c:v>
                      </c:pt>
                    </c:strCache>
                  </c:strRef>
                </c:tx>
                <c:spPr>
                  <a:ln>
                    <a:solidFill>
                      <a:srgbClr val="00B050"/>
                    </a:solidFill>
                  </a:ln>
                </c:spPr>
                <c:marker>
                  <c:symbol val="square"/>
                  <c:size val="5"/>
                  <c:spPr>
                    <a:solidFill>
                      <a:srgbClr val="00B050"/>
                    </a:solidFill>
                  </c:spPr>
                </c:marker>
                <c:cat>
                  <c:numRef>
                    <c:extLst>
                      <c:ext uri="{02D57815-91ED-43cb-92C2-25804820EDAC}">
                        <c15:formulaRef>
                          <c15:sqref>all!$C$2:$K$2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all!$C$6:$K$6</c15:sqref>
                        </c15:formulaRef>
                      </c:ext>
                    </c:extLst>
                    <c:numCache>
                      <c:formatCode>General</c:formatCode>
                      <c:ptCount val="9"/>
                      <c:pt idx="1">
                        <c:v>0</c:v>
                      </c:pt>
                      <c:pt idx="2">
                        <c:v>0</c:v>
                      </c:pt>
                      <c:pt idx="3">
                        <c:v>0</c:v>
                      </c:pt>
                      <c:pt idx="4">
                        <c:v>0</c:v>
                      </c:pt>
                      <c:pt idx="5">
                        <c:v>0</c:v>
                      </c:pt>
                      <c:pt idx="6">
                        <c:v>0</c:v>
                      </c:pt>
                      <c:pt idx="7">
                        <c:v>0</c:v>
                      </c:pt>
                      <c:pt idx="8">
                        <c:v>0</c:v>
                      </c:pt>
                    </c:numCache>
                  </c:numRef>
                </c:val>
                <c:smooth val="0"/>
              </c15:ser>
            </c15:filteredLineSeries>
          </c:ext>
        </c:extLst>
      </c:lineChart>
      <c:catAx>
        <c:axId val="838187968"/>
        <c:scaling>
          <c:orientation val="minMax"/>
        </c:scaling>
        <c:delete val="0"/>
        <c:axPos val="b"/>
        <c:numFmt formatCode="General" sourceLinked="1"/>
        <c:majorTickMark val="out"/>
        <c:minorTickMark val="none"/>
        <c:tickLblPos val="nextTo"/>
        <c:txPr>
          <a:bodyPr rot="2700000"/>
          <a:lstStyle/>
          <a:p>
            <a:pPr>
              <a:defRPr/>
            </a:pPr>
            <a:endParaRPr lang="en-US"/>
          </a:p>
        </c:txPr>
        <c:crossAx val="838172848"/>
        <c:crosses val="autoZero"/>
        <c:auto val="1"/>
        <c:lblAlgn val="ctr"/>
        <c:lblOffset val="100"/>
        <c:noMultiLvlLbl val="0"/>
      </c:catAx>
      <c:valAx>
        <c:axId val="838172848"/>
        <c:scaling>
          <c:orientation val="minMax"/>
        </c:scaling>
        <c:delete val="0"/>
        <c:axPos val="l"/>
        <c:majorGridlines/>
        <c:numFmt formatCode="General" sourceLinked="1"/>
        <c:majorTickMark val="out"/>
        <c:minorTickMark val="none"/>
        <c:tickLblPos val="nextTo"/>
        <c:crossAx val="838187968"/>
        <c:crosses val="autoZero"/>
        <c:crossBetween val="between"/>
      </c:valAx>
    </c:plotArea>
    <c:legend>
      <c:legendPos val="r"/>
      <c:layout>
        <c:manualLayout>
          <c:xMode val="edge"/>
          <c:yMode val="edge"/>
          <c:x val="0.72564987970254236"/>
          <c:y val="0.33514260717410688"/>
          <c:w val="0.25404500218722659"/>
          <c:h val="0.4478132705002783"/>
        </c:manualLayout>
      </c:layout>
      <c:overlay val="0"/>
    </c:legend>
    <c:plotVisOnly val="1"/>
    <c:dispBlanksAs val="span"/>
    <c:showDLblsOverMax val="0"/>
  </c:chart>
  <c:printSettings>
    <c:headerFooter/>
    <c:pageMargins b="0.75000000000000444" l="0.70000000000000062" r="0.70000000000000062" t="0.75000000000000444"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Cats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all!$B$71</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all!$C$71:$K$71</c:f>
              <c:numCache>
                <c:formatCode>General</c:formatCode>
                <c:ptCount val="9"/>
                <c:pt idx="1">
                  <c:v>1076</c:v>
                </c:pt>
                <c:pt idx="2">
                  <c:v>1203</c:v>
                </c:pt>
                <c:pt idx="3">
                  <c:v>1420</c:v>
                </c:pt>
                <c:pt idx="4">
                  <c:v>1166</c:v>
                </c:pt>
                <c:pt idx="5">
                  <c:v>1166</c:v>
                </c:pt>
                <c:pt idx="6">
                  <c:v>958</c:v>
                </c:pt>
              </c:numCache>
            </c:numRef>
          </c:val>
          <c:smooth val="0"/>
        </c:ser>
        <c:ser>
          <c:idx val="4"/>
          <c:order val="4"/>
          <c:tx>
            <c:strRef>
              <c:f>all!$B$72</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all!$C$72:$K$72</c:f>
              <c:numCache>
                <c:formatCode>General</c:formatCode>
                <c:ptCount val="9"/>
                <c:pt idx="1">
                  <c:v>601</c:v>
                </c:pt>
                <c:pt idx="2">
                  <c:v>540</c:v>
                </c:pt>
                <c:pt idx="3">
                  <c:v>602</c:v>
                </c:pt>
                <c:pt idx="4">
                  <c:v>556</c:v>
                </c:pt>
                <c:pt idx="5">
                  <c:v>426</c:v>
                </c:pt>
                <c:pt idx="6">
                  <c:v>406</c:v>
                </c:pt>
                <c:pt idx="7">
                  <c:v>399</c:v>
                </c:pt>
              </c:numCache>
            </c:numRef>
          </c:val>
          <c:smooth val="0"/>
        </c:ser>
        <c:ser>
          <c:idx val="5"/>
          <c:order val="5"/>
          <c:tx>
            <c:strRef>
              <c:f>all!$B$73</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all!$C$73:$K$73</c:f>
              <c:numCache>
                <c:formatCode>General</c:formatCode>
                <c:ptCount val="9"/>
                <c:pt idx="0">
                  <c:v>636</c:v>
                </c:pt>
                <c:pt idx="1">
                  <c:v>706</c:v>
                </c:pt>
                <c:pt idx="2">
                  <c:v>776</c:v>
                </c:pt>
                <c:pt idx="3">
                  <c:v>1165</c:v>
                </c:pt>
                <c:pt idx="4">
                  <c:v>884</c:v>
                </c:pt>
                <c:pt idx="5">
                  <c:v>577</c:v>
                </c:pt>
                <c:pt idx="6">
                  <c:v>619</c:v>
                </c:pt>
              </c:numCache>
            </c:numRef>
          </c:val>
          <c:smooth val="0"/>
        </c:ser>
        <c:ser>
          <c:idx val="6"/>
          <c:order val="6"/>
          <c:tx>
            <c:strRef>
              <c:f>all!$B$74</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all!$C$74:$K$74</c:f>
              <c:numCache>
                <c:formatCode>General</c:formatCode>
                <c:ptCount val="9"/>
                <c:pt idx="0">
                  <c:v>1408</c:v>
                </c:pt>
                <c:pt idx="1">
                  <c:v>1650</c:v>
                </c:pt>
                <c:pt idx="2">
                  <c:v>1141</c:v>
                </c:pt>
                <c:pt idx="3">
                  <c:v>991</c:v>
                </c:pt>
                <c:pt idx="4">
                  <c:v>640</c:v>
                </c:pt>
                <c:pt idx="5">
                  <c:v>531</c:v>
                </c:pt>
                <c:pt idx="6">
                  <c:v>490</c:v>
                </c:pt>
              </c:numCache>
            </c:numRef>
          </c:val>
          <c:smooth val="0"/>
        </c:ser>
        <c:ser>
          <c:idx val="7"/>
          <c:order val="7"/>
          <c:tx>
            <c:strRef>
              <c:f>all!$B$75</c:f>
              <c:strCache>
                <c:ptCount val="1"/>
                <c:pt idx="0">
                  <c:v>Rocky Mountain Alley Cat Alliance</c:v>
                </c:pt>
              </c:strCache>
              <c:extLst xmlns:c15="http://schemas.microsoft.com/office/drawing/2012/chart"/>
            </c:strRef>
          </c:tx>
          <c:spPr>
            <a:ln w="28575" cap="rnd">
              <a:solidFill>
                <a:schemeClr val="accent2">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all!$C$75:$K$75</c:f>
              <c:numCache>
                <c:formatCode>General</c:formatCode>
                <c:ptCount val="9"/>
                <c:pt idx="0">
                  <c:v>205</c:v>
                </c:pt>
                <c:pt idx="1">
                  <c:v>239</c:v>
                </c:pt>
                <c:pt idx="2">
                  <c:v>96</c:v>
                </c:pt>
                <c:pt idx="3">
                  <c:v>62</c:v>
                </c:pt>
                <c:pt idx="4">
                  <c:v>62</c:v>
                </c:pt>
              </c:numCache>
              <c:extLst xmlns:c15="http://schemas.microsoft.com/office/drawing/2012/chart"/>
            </c:numRef>
          </c:val>
          <c:smooth val="0"/>
        </c:ser>
        <c:ser>
          <c:idx val="8"/>
          <c:order val="8"/>
          <c:tx>
            <c:strRef>
              <c:f>all!$B$76</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all!$C$76:$K$76</c:f>
              <c:numCache>
                <c:formatCode>General</c:formatCode>
                <c:ptCount val="9"/>
                <c:pt idx="1">
                  <c:v>1072</c:v>
                </c:pt>
                <c:pt idx="2">
                  <c:v>865</c:v>
                </c:pt>
                <c:pt idx="3">
                  <c:v>658</c:v>
                </c:pt>
                <c:pt idx="4">
                  <c:v>649</c:v>
                </c:pt>
                <c:pt idx="5">
                  <c:v>426</c:v>
                </c:pt>
                <c:pt idx="6">
                  <c:v>157</c:v>
                </c:pt>
                <c:pt idx="7">
                  <c:v>134</c:v>
                </c:pt>
              </c:numCache>
              <c:extLst xmlns:c15="http://schemas.microsoft.com/office/drawing/2012/chart"/>
            </c:numRef>
          </c:val>
          <c:smooth val="0"/>
        </c:ser>
        <c:ser>
          <c:idx val="9"/>
          <c:order val="9"/>
          <c:tx>
            <c:strRef>
              <c:f>all!$B$77</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all!$C$77:$K$77</c:f>
              <c:numCache>
                <c:formatCode>General</c:formatCode>
                <c:ptCount val="9"/>
                <c:pt idx="0">
                  <c:v>727</c:v>
                </c:pt>
                <c:pt idx="1">
                  <c:v>959</c:v>
                </c:pt>
                <c:pt idx="2" formatCode="0">
                  <c:v>964.5</c:v>
                </c:pt>
                <c:pt idx="3">
                  <c:v>970</c:v>
                </c:pt>
                <c:pt idx="4">
                  <c:v>732</c:v>
                </c:pt>
                <c:pt idx="5" formatCode="0">
                  <c:v>682.5</c:v>
                </c:pt>
                <c:pt idx="6">
                  <c:v>633</c:v>
                </c:pt>
              </c:numCache>
              <c:extLst xmlns:c15="http://schemas.microsoft.com/office/drawing/2012/chart"/>
            </c:numRef>
          </c:val>
          <c:smooth val="0"/>
        </c:ser>
        <c:ser>
          <c:idx val="10"/>
          <c:order val="10"/>
          <c:tx>
            <c:strRef>
              <c:f>all!$B$78</c:f>
              <c:strCache>
                <c:ptCount val="1"/>
                <c:pt idx="0">
                  <c:v>Cat Care Society</c:v>
                </c:pt>
              </c:strCache>
              <c:extLst xmlns:c15="http://schemas.microsoft.com/office/drawing/2012/chart"/>
            </c:strRef>
          </c:tx>
          <c:spPr>
            <a:ln w="28575" cap="rnd">
              <a:solidFill>
                <a:schemeClr val="accent5">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all!$C$78:$K$78</c:f>
              <c:numCache>
                <c:formatCode>General</c:formatCode>
                <c:ptCount val="9"/>
                <c:pt idx="0">
                  <c:v>64</c:v>
                </c:pt>
                <c:pt idx="1">
                  <c:v>68</c:v>
                </c:pt>
                <c:pt idx="2">
                  <c:v>71</c:v>
                </c:pt>
                <c:pt idx="3">
                  <c:v>74</c:v>
                </c:pt>
                <c:pt idx="4">
                  <c:v>41</c:v>
                </c:pt>
                <c:pt idx="5">
                  <c:v>36</c:v>
                </c:pt>
                <c:pt idx="6">
                  <c:v>26</c:v>
                </c:pt>
              </c:numCache>
              <c:extLst xmlns:c15="http://schemas.microsoft.com/office/drawing/2012/chart"/>
            </c:numRef>
          </c:val>
          <c:smooth val="0"/>
        </c:ser>
        <c:dLbls>
          <c:showLegendKey val="0"/>
          <c:showVal val="0"/>
          <c:showCatName val="0"/>
          <c:showSerName val="0"/>
          <c:showPercent val="0"/>
          <c:showBubbleSize val="0"/>
        </c:dLbls>
        <c:smooth val="0"/>
        <c:axId val="339327024"/>
        <c:axId val="339327584"/>
        <c:extLst>
          <c:ext xmlns:c15="http://schemas.microsoft.com/office/drawing/2012/chart" uri="{02D57815-91ED-43cb-92C2-25804820EDAC}">
            <c15:filteredLineSeries>
              <c15:ser>
                <c:idx val="1"/>
                <c:order val="0"/>
                <c:tx>
                  <c:strRef>
                    <c:extLst>
                      <c:ext uri="{02D57815-91ED-43cb-92C2-25804820EDAC}">
                        <c15:formulaRef>
                          <c15:sqref>all!$B$69</c15:sqref>
                        </c15:formulaRef>
                      </c:ext>
                    </c:extLst>
                    <c:strCache>
                      <c:ptCount val="1"/>
                      <c:pt idx="0">
                        <c:v>Denver Metro Community Summary</c:v>
                      </c:pt>
                    </c:strCache>
                  </c:strRef>
                </c:tx>
                <c:spPr>
                  <a:ln w="28575" cap="rnd">
                    <a:solidFill>
                      <a:schemeClr val="accent2"/>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all!$C$69:$K$69</c15:sqref>
                        </c15:formulaRef>
                      </c:ext>
                    </c:extLst>
                    <c:numCache>
                      <c:formatCode>General</c:formatCode>
                      <c:ptCount val="9"/>
                      <c:pt idx="1">
                        <c:v>12034</c:v>
                      </c:pt>
                      <c:pt idx="2">
                        <c:v>10473</c:v>
                      </c:pt>
                      <c:pt idx="4">
                        <c:v>8923</c:v>
                      </c:pt>
                      <c:pt idx="6">
                        <c:v>5878</c:v>
                      </c:pt>
                    </c:numCache>
                  </c:numRef>
                </c:val>
                <c:smooth val="0"/>
              </c15:ser>
            </c15:filteredLineSeries>
            <c15:filteredLineSeries>
              <c15:ser>
                <c:idx val="14"/>
                <c:order val="1"/>
                <c:tx>
                  <c:strRef>
                    <c:extLst xmlns:c15="http://schemas.microsoft.com/office/drawing/2012/chart">
                      <c:ext xmlns:c15="http://schemas.microsoft.com/office/drawing/2012/chart" uri="{02D57815-91ED-43cb-92C2-25804820EDAC}">
                        <c15:formulaRef>
                          <c15:sqref>all!$B$82</c15:sqref>
                        </c15:formulaRef>
                      </c:ext>
                    </c:extLst>
                    <c:strCache>
                      <c:ptCount val="1"/>
                      <c:pt idx="0">
                        <c:v>total</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all!$C$82:$K$82</c15:sqref>
                        </c15:formulaRef>
                      </c:ext>
                    </c:extLst>
                    <c:numCache>
                      <c:formatCode>General</c:formatCode>
                      <c:ptCount val="9"/>
                      <c:pt idx="1">
                        <c:v>12085</c:v>
                      </c:pt>
                      <c:pt idx="2">
                        <c:v>10348.5</c:v>
                      </c:pt>
                      <c:pt idx="3">
                        <c:v>10239</c:v>
                      </c:pt>
                      <c:pt idx="4">
                        <c:v>8915</c:v>
                      </c:pt>
                      <c:pt idx="5">
                        <c:v>7273.5</c:v>
                      </c:pt>
                      <c:pt idx="6">
                        <c:v>5962</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all!$B$70</c15:sqref>
                        </c15:formulaRef>
                      </c:ext>
                    </c:extLst>
                    <c:strCache>
                      <c:ptCount val="1"/>
                      <c:pt idx="0">
                        <c:v>Denver Dumb Friends League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all!$C$70:$K$70</c15:sqref>
                        </c15:formulaRef>
                      </c:ext>
                    </c:extLst>
                    <c:numCache>
                      <c:formatCode>General</c:formatCode>
                      <c:ptCount val="9"/>
                      <c:pt idx="0">
                        <c:v>4369</c:v>
                      </c:pt>
                      <c:pt idx="1">
                        <c:v>5714</c:v>
                      </c:pt>
                      <c:pt idx="2">
                        <c:v>4692</c:v>
                      </c:pt>
                      <c:pt idx="3">
                        <c:v>4297</c:v>
                      </c:pt>
                      <c:pt idx="4">
                        <c:v>4185</c:v>
                      </c:pt>
                      <c:pt idx="5">
                        <c:v>3429</c:v>
                      </c:pt>
                      <c:pt idx="6">
                        <c:v>2673</c:v>
                      </c:pt>
                      <c:pt idx="7">
                        <c:v>1928</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all!$B$79</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all!$C$79:$K$79</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all!$B$80</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all!$C$80:$K$80</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all!$B$81</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all!$C$81:$K$81</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33932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327584"/>
        <c:crosses val="autoZero"/>
        <c:auto val="1"/>
        <c:lblAlgn val="ctr"/>
        <c:lblOffset val="100"/>
        <c:noMultiLvlLbl val="0"/>
      </c:catAx>
      <c:valAx>
        <c:axId val="339327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327024"/>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Dog Intake</a:t>
            </a:r>
          </a:p>
        </c:rich>
      </c:tx>
      <c:layout>
        <c:manualLayout>
          <c:xMode val="edge"/>
          <c:yMode val="edge"/>
          <c:x val="0.31989583333333332"/>
          <c:y val="2.9940119760479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all!$B$103</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all!$C$103:$K$103</c:f>
              <c:numCache>
                <c:formatCode>General</c:formatCode>
                <c:ptCount val="9"/>
                <c:pt idx="2">
                  <c:v>4517</c:v>
                </c:pt>
                <c:pt idx="3">
                  <c:v>4249</c:v>
                </c:pt>
                <c:pt idx="4">
                  <c:v>4005</c:v>
                </c:pt>
                <c:pt idx="5">
                  <c:v>4005</c:v>
                </c:pt>
                <c:pt idx="6">
                  <c:v>4688</c:v>
                </c:pt>
              </c:numCache>
            </c:numRef>
          </c:val>
          <c:smooth val="0"/>
        </c:ser>
        <c:ser>
          <c:idx val="4"/>
          <c:order val="4"/>
          <c:tx>
            <c:strRef>
              <c:f>all!$B$104</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all!$C$104:$K$104</c:f>
              <c:numCache>
                <c:formatCode>General</c:formatCode>
                <c:ptCount val="9"/>
                <c:pt idx="1">
                  <c:v>4958</c:v>
                </c:pt>
                <c:pt idx="2">
                  <c:v>4877</c:v>
                </c:pt>
                <c:pt idx="3">
                  <c:v>4907</c:v>
                </c:pt>
                <c:pt idx="4">
                  <c:v>5509</c:v>
                </c:pt>
                <c:pt idx="5">
                  <c:v>5876</c:v>
                </c:pt>
                <c:pt idx="6">
                  <c:v>5498</c:v>
                </c:pt>
                <c:pt idx="7">
                  <c:v>5161</c:v>
                </c:pt>
              </c:numCache>
            </c:numRef>
          </c:val>
          <c:smooth val="0"/>
        </c:ser>
        <c:ser>
          <c:idx val="5"/>
          <c:order val="5"/>
          <c:tx>
            <c:strRef>
              <c:f>all!$B$105</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all!$C$105:$K$105</c:f>
              <c:numCache>
                <c:formatCode>0</c:formatCode>
                <c:ptCount val="9"/>
                <c:pt idx="0" formatCode="General">
                  <c:v>3098</c:v>
                </c:pt>
                <c:pt idx="1">
                  <c:v>3261.5</c:v>
                </c:pt>
                <c:pt idx="2" formatCode="General">
                  <c:v>3425</c:v>
                </c:pt>
                <c:pt idx="3" formatCode="General">
                  <c:v>3449</c:v>
                </c:pt>
                <c:pt idx="4" formatCode="General">
                  <c:v>3156</c:v>
                </c:pt>
                <c:pt idx="5" formatCode="General">
                  <c:v>3052</c:v>
                </c:pt>
                <c:pt idx="6" formatCode="General">
                  <c:v>3044</c:v>
                </c:pt>
              </c:numCache>
            </c:numRef>
          </c:val>
          <c:smooth val="0"/>
        </c:ser>
        <c:ser>
          <c:idx val="6"/>
          <c:order val="6"/>
          <c:tx>
            <c:strRef>
              <c:f>all!$B$106</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all!$C$106:$K$106</c:f>
              <c:numCache>
                <c:formatCode>General</c:formatCode>
                <c:ptCount val="9"/>
                <c:pt idx="0">
                  <c:v>4830</c:v>
                </c:pt>
                <c:pt idx="1">
                  <c:v>4442</c:v>
                </c:pt>
                <c:pt idx="2">
                  <c:v>4398</c:v>
                </c:pt>
                <c:pt idx="3">
                  <c:v>3922</c:v>
                </c:pt>
                <c:pt idx="4">
                  <c:v>3737</c:v>
                </c:pt>
                <c:pt idx="5">
                  <c:v>4056</c:v>
                </c:pt>
                <c:pt idx="6">
                  <c:v>4424</c:v>
                </c:pt>
              </c:numCache>
            </c:numRef>
          </c:val>
          <c:smooth val="0"/>
        </c:ser>
        <c:ser>
          <c:idx val="8"/>
          <c:order val="8"/>
          <c:tx>
            <c:strRef>
              <c:f>all!$B$108</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all!$C$108:$K$108</c:f>
              <c:numCache>
                <c:formatCode>General</c:formatCode>
                <c:ptCount val="9"/>
                <c:pt idx="1">
                  <c:v>2162</c:v>
                </c:pt>
                <c:pt idx="2" formatCode="0">
                  <c:v>2097.5</c:v>
                </c:pt>
                <c:pt idx="3">
                  <c:v>2033</c:v>
                </c:pt>
                <c:pt idx="4">
                  <c:v>1964</c:v>
                </c:pt>
                <c:pt idx="5">
                  <c:v>2157</c:v>
                </c:pt>
                <c:pt idx="6">
                  <c:v>2046</c:v>
                </c:pt>
                <c:pt idx="7">
                  <c:v>2057</c:v>
                </c:pt>
              </c:numCache>
              <c:extLst xmlns:c15="http://schemas.microsoft.com/office/drawing/2012/chart"/>
            </c:numRef>
          </c:val>
          <c:smooth val="0"/>
        </c:ser>
        <c:ser>
          <c:idx val="9"/>
          <c:order val="9"/>
          <c:tx>
            <c:strRef>
              <c:f>all!$B$109</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all!$C$109:$K$109</c:f>
              <c:numCache>
                <c:formatCode>General</c:formatCode>
                <c:ptCount val="9"/>
                <c:pt idx="0">
                  <c:v>2795</c:v>
                </c:pt>
                <c:pt idx="1">
                  <c:v>2329</c:v>
                </c:pt>
                <c:pt idx="2" formatCode="0">
                  <c:v>2329.5</c:v>
                </c:pt>
                <c:pt idx="3">
                  <c:v>2330</c:v>
                </c:pt>
                <c:pt idx="4">
                  <c:v>2383</c:v>
                </c:pt>
                <c:pt idx="5" formatCode="0">
                  <c:v>2366.5</c:v>
                </c:pt>
                <c:pt idx="6">
                  <c:v>2350</c:v>
                </c:pt>
              </c:numCache>
              <c:extLst xmlns:c15="http://schemas.microsoft.com/office/drawing/2012/chart"/>
            </c:numRef>
          </c:val>
          <c:smooth val="0"/>
        </c:ser>
        <c:dLbls>
          <c:showLegendKey val="0"/>
          <c:showVal val="0"/>
          <c:showCatName val="0"/>
          <c:showSerName val="0"/>
          <c:showPercent val="0"/>
          <c:showBubbleSize val="0"/>
        </c:dLbls>
        <c:smooth val="0"/>
        <c:axId val="574814240"/>
        <c:axId val="574814800"/>
        <c:extLst>
          <c:ext xmlns:c15="http://schemas.microsoft.com/office/drawing/2012/chart" uri="{02D57815-91ED-43cb-92C2-25804820EDAC}">
            <c15:filteredLineSeries>
              <c15:ser>
                <c:idx val="1"/>
                <c:order val="0"/>
                <c:tx>
                  <c:strRef>
                    <c:extLst>
                      <c:ext uri="{02D57815-91ED-43cb-92C2-25804820EDAC}">
                        <c15:formulaRef>
                          <c15:sqref>all!$B$101</c15:sqref>
                        </c15:formulaRef>
                      </c:ext>
                    </c:extLst>
                    <c:strCache>
                      <c:ptCount val="1"/>
                      <c:pt idx="0">
                        <c:v>Denver Metro Community Summary</c:v>
                      </c:pt>
                    </c:strCache>
                  </c:strRef>
                </c:tx>
                <c:spPr>
                  <a:ln w="28575" cap="rnd">
                    <a:solidFill>
                      <a:schemeClr val="accent2"/>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all!$C$101:$K$101</c15:sqref>
                        </c15:formulaRef>
                      </c:ext>
                    </c:extLst>
                    <c:numCache>
                      <c:formatCode>General</c:formatCode>
                      <c:ptCount val="9"/>
                      <c:pt idx="1">
                        <c:v>40732</c:v>
                      </c:pt>
                      <c:pt idx="2">
                        <c:v>41250</c:v>
                      </c:pt>
                      <c:pt idx="4">
                        <c:v>33400</c:v>
                      </c:pt>
                      <c:pt idx="6">
                        <c:v>32663</c:v>
                      </c:pt>
                    </c:numCache>
                  </c:numRef>
                </c:val>
                <c:smooth val="0"/>
              </c15:ser>
            </c15:filteredLineSeries>
            <c15:filteredLineSeries>
              <c15:ser>
                <c:idx val="14"/>
                <c:order val="1"/>
                <c:tx>
                  <c:strRef>
                    <c:extLst xmlns:c15="http://schemas.microsoft.com/office/drawing/2012/chart">
                      <c:ext xmlns:c15="http://schemas.microsoft.com/office/drawing/2012/chart" uri="{02D57815-91ED-43cb-92C2-25804820EDAC}">
                        <c15:formulaRef>
                          <c15:sqref>all!$B$114</c15:sqref>
                        </c15:formulaRef>
                      </c:ext>
                    </c:extLst>
                    <c:strCache>
                      <c:ptCount val="1"/>
                      <c:pt idx="0">
                        <c:v>total</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all!$C$114:$K$114</c15:sqref>
                        </c15:formulaRef>
                      </c:ext>
                    </c:extLst>
                    <c:numCache>
                      <c:formatCode>0</c:formatCode>
                      <c:ptCount val="9"/>
                      <c:pt idx="1">
                        <c:v>31770.5</c:v>
                      </c:pt>
                      <c:pt idx="2">
                        <c:v>36840</c:v>
                      </c:pt>
                      <c:pt idx="3">
                        <c:v>35905</c:v>
                      </c:pt>
                      <c:pt idx="4">
                        <c:v>33400</c:v>
                      </c:pt>
                      <c:pt idx="5">
                        <c:v>33423.5</c:v>
                      </c:pt>
                      <c:pt idx="6">
                        <c:v>33226</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all!$B$102</c15:sqref>
                        </c15:formulaRef>
                      </c:ext>
                    </c:extLst>
                    <c:strCache>
                      <c:ptCount val="1"/>
                      <c:pt idx="0">
                        <c:v>Denver Dumb Friends League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all!$C$102:$K$102</c15:sqref>
                        </c15:formulaRef>
                      </c:ext>
                    </c:extLst>
                    <c:numCache>
                      <c:formatCode>General</c:formatCode>
                      <c:ptCount val="9"/>
                      <c:pt idx="0">
                        <c:v>13301</c:v>
                      </c:pt>
                      <c:pt idx="1">
                        <c:v>14618</c:v>
                      </c:pt>
                      <c:pt idx="2">
                        <c:v>15196</c:v>
                      </c:pt>
                      <c:pt idx="3">
                        <c:v>15015</c:v>
                      </c:pt>
                      <c:pt idx="4">
                        <c:v>12646</c:v>
                      </c:pt>
                      <c:pt idx="5">
                        <c:v>11911</c:v>
                      </c:pt>
                      <c:pt idx="6">
                        <c:v>11176</c:v>
                      </c:pt>
                      <c:pt idx="7">
                        <c:v>9151</c:v>
                      </c:pt>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all!$B$107</c15:sqref>
                        </c15:formulaRef>
                      </c:ext>
                    </c:extLst>
                    <c:strCache>
                      <c:ptCount val="1"/>
                      <c:pt idx="0">
                        <c:v>Rocky Mountain Alley Cat Alliance</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all!$C$107:$K$107</c15:sqref>
                        </c15:formulaRef>
                      </c:ext>
                    </c:extLst>
                    <c:numCache>
                      <c:formatCode>General</c:formatCode>
                      <c:ptCount val="9"/>
                      <c:pt idx="1">
                        <c:v>0</c:v>
                      </c:pt>
                      <c:pt idx="2">
                        <c:v>0</c:v>
                      </c:pt>
                      <c:pt idx="3">
                        <c:v>0</c:v>
                      </c:pt>
                      <c:pt idx="4">
                        <c:v>0</c:v>
                      </c:pt>
                      <c:pt idx="5">
                        <c:v>0</c:v>
                      </c:pt>
                      <c:pt idx="6">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all!$B$110</c15:sqref>
                        </c15:formulaRef>
                      </c:ext>
                    </c:extLst>
                    <c:strCache>
                      <c:ptCount val="1"/>
                      <c:pt idx="0">
                        <c:v>Cat Care Society</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all!$C$110:$K$110</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all!$B$111</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all!$C$111:$K$111</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all!$B$112</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all!$C$112:$K$112</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all!$B$113</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all!$C$113:$K$113</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57481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14800"/>
        <c:crosses val="autoZero"/>
        <c:auto val="1"/>
        <c:lblAlgn val="ctr"/>
        <c:lblOffset val="100"/>
        <c:noMultiLvlLbl val="0"/>
      </c:catAx>
      <c:valAx>
        <c:axId val="574814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14240"/>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Dogs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all!$B$118</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all!$C$118:$K$118</c:f>
              <c:numCache>
                <c:formatCode>General</c:formatCode>
                <c:ptCount val="9"/>
                <c:pt idx="2">
                  <c:v>1008</c:v>
                </c:pt>
                <c:pt idx="3">
                  <c:v>917</c:v>
                </c:pt>
                <c:pt idx="4">
                  <c:v>1003</c:v>
                </c:pt>
                <c:pt idx="5">
                  <c:v>1003</c:v>
                </c:pt>
                <c:pt idx="6">
                  <c:v>898</c:v>
                </c:pt>
              </c:numCache>
            </c:numRef>
          </c:val>
          <c:smooth val="0"/>
        </c:ser>
        <c:ser>
          <c:idx val="4"/>
          <c:order val="4"/>
          <c:tx>
            <c:strRef>
              <c:f>all!$B$119</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all!$C$119:$K$119</c:f>
              <c:numCache>
                <c:formatCode>General</c:formatCode>
                <c:ptCount val="9"/>
                <c:pt idx="1">
                  <c:v>587</c:v>
                </c:pt>
                <c:pt idx="2">
                  <c:v>455</c:v>
                </c:pt>
                <c:pt idx="3">
                  <c:v>484</c:v>
                </c:pt>
                <c:pt idx="4">
                  <c:v>407</c:v>
                </c:pt>
                <c:pt idx="5">
                  <c:v>385</c:v>
                </c:pt>
                <c:pt idx="6">
                  <c:v>351</c:v>
                </c:pt>
                <c:pt idx="7">
                  <c:v>373</c:v>
                </c:pt>
              </c:numCache>
            </c:numRef>
          </c:val>
          <c:smooth val="0"/>
        </c:ser>
        <c:ser>
          <c:idx val="5"/>
          <c:order val="5"/>
          <c:tx>
            <c:strRef>
              <c:f>all!$B$120</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all!$C$120:$K$120</c:f>
              <c:numCache>
                <c:formatCode>General</c:formatCode>
                <c:ptCount val="9"/>
                <c:pt idx="0">
                  <c:v>549</c:v>
                </c:pt>
                <c:pt idx="1">
                  <c:v>576</c:v>
                </c:pt>
                <c:pt idx="2">
                  <c:v>603</c:v>
                </c:pt>
                <c:pt idx="3">
                  <c:v>590</c:v>
                </c:pt>
                <c:pt idx="4">
                  <c:v>486</c:v>
                </c:pt>
                <c:pt idx="5">
                  <c:v>438</c:v>
                </c:pt>
                <c:pt idx="6">
                  <c:v>402</c:v>
                </c:pt>
              </c:numCache>
            </c:numRef>
          </c:val>
          <c:smooth val="0"/>
        </c:ser>
        <c:ser>
          <c:idx val="6"/>
          <c:order val="6"/>
          <c:tx>
            <c:strRef>
              <c:f>all!$B$121</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all!$C$121:$K$121</c:f>
              <c:numCache>
                <c:formatCode>General</c:formatCode>
                <c:ptCount val="9"/>
                <c:pt idx="0">
                  <c:v>1995</c:v>
                </c:pt>
                <c:pt idx="1">
                  <c:v>1451</c:v>
                </c:pt>
                <c:pt idx="2">
                  <c:v>1126</c:v>
                </c:pt>
                <c:pt idx="3">
                  <c:v>831</c:v>
                </c:pt>
                <c:pt idx="4">
                  <c:v>736</c:v>
                </c:pt>
                <c:pt idx="5">
                  <c:v>629</c:v>
                </c:pt>
                <c:pt idx="6">
                  <c:v>613</c:v>
                </c:pt>
              </c:numCache>
            </c:numRef>
          </c:val>
          <c:smooth val="0"/>
        </c:ser>
        <c:ser>
          <c:idx val="8"/>
          <c:order val="8"/>
          <c:tx>
            <c:strRef>
              <c:f>all!$B$123</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all!$C$123:$K$123</c:f>
              <c:numCache>
                <c:formatCode>General</c:formatCode>
                <c:ptCount val="9"/>
                <c:pt idx="1">
                  <c:v>246</c:v>
                </c:pt>
                <c:pt idx="2" formatCode="0">
                  <c:v>252</c:v>
                </c:pt>
                <c:pt idx="3">
                  <c:v>258</c:v>
                </c:pt>
                <c:pt idx="4">
                  <c:v>177</c:v>
                </c:pt>
                <c:pt idx="5">
                  <c:v>187</c:v>
                </c:pt>
                <c:pt idx="6">
                  <c:v>119</c:v>
                </c:pt>
                <c:pt idx="7">
                  <c:v>80</c:v>
                </c:pt>
              </c:numCache>
              <c:extLst xmlns:c15="http://schemas.microsoft.com/office/drawing/2012/chart"/>
            </c:numRef>
          </c:val>
          <c:smooth val="0"/>
        </c:ser>
        <c:ser>
          <c:idx val="9"/>
          <c:order val="9"/>
          <c:tx>
            <c:strRef>
              <c:f>all!$B$124</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all!$C$124:$K$124</c:f>
              <c:numCache>
                <c:formatCode>General</c:formatCode>
                <c:ptCount val="9"/>
                <c:pt idx="0">
                  <c:v>1049</c:v>
                </c:pt>
                <c:pt idx="1">
                  <c:v>534</c:v>
                </c:pt>
                <c:pt idx="2" formatCode="0">
                  <c:v>465.5</c:v>
                </c:pt>
                <c:pt idx="3">
                  <c:v>397</c:v>
                </c:pt>
                <c:pt idx="4">
                  <c:v>402</c:v>
                </c:pt>
                <c:pt idx="5" formatCode="0">
                  <c:v>399.5</c:v>
                </c:pt>
                <c:pt idx="6">
                  <c:v>397</c:v>
                </c:pt>
              </c:numCache>
              <c:extLst xmlns:c15="http://schemas.microsoft.com/office/drawing/2012/chart"/>
            </c:numRef>
          </c:val>
          <c:smooth val="0"/>
        </c:ser>
        <c:dLbls>
          <c:showLegendKey val="0"/>
          <c:showVal val="0"/>
          <c:showCatName val="0"/>
          <c:showSerName val="0"/>
          <c:showPercent val="0"/>
          <c:showBubbleSize val="0"/>
        </c:dLbls>
        <c:smooth val="0"/>
        <c:axId val="574824880"/>
        <c:axId val="574825440"/>
        <c:extLst>
          <c:ext xmlns:c15="http://schemas.microsoft.com/office/drawing/2012/chart" uri="{02D57815-91ED-43cb-92C2-25804820EDAC}">
            <c15:filteredLineSeries>
              <c15:ser>
                <c:idx val="1"/>
                <c:order val="0"/>
                <c:tx>
                  <c:strRef>
                    <c:extLst>
                      <c:ext uri="{02D57815-91ED-43cb-92C2-25804820EDAC}">
                        <c15:formulaRef>
                          <c15:sqref>all!$B$116</c15:sqref>
                        </c15:formulaRef>
                      </c:ext>
                    </c:extLst>
                    <c:strCache>
                      <c:ptCount val="1"/>
                      <c:pt idx="0">
                        <c:v>Denver Metro Community Summary</c:v>
                      </c:pt>
                    </c:strCache>
                  </c:strRef>
                </c:tx>
                <c:spPr>
                  <a:ln w="28575" cap="rnd">
                    <a:solidFill>
                      <a:schemeClr val="accent2"/>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all!$C$116:$K$116</c15:sqref>
                        </c15:formulaRef>
                      </c:ext>
                    </c:extLst>
                    <c:numCache>
                      <c:formatCode>General</c:formatCode>
                      <c:ptCount val="9"/>
                      <c:pt idx="1">
                        <c:v>8814</c:v>
                      </c:pt>
                      <c:pt idx="2">
                        <c:v>8118</c:v>
                      </c:pt>
                      <c:pt idx="4">
                        <c:v>6051</c:v>
                      </c:pt>
                      <c:pt idx="6">
                        <c:v>4968</c:v>
                      </c:pt>
                    </c:numCache>
                  </c:numRef>
                </c:val>
                <c:smooth val="0"/>
              </c15:ser>
            </c15:filteredLineSeries>
            <c15:filteredLineSeries>
              <c15:ser>
                <c:idx val="14"/>
                <c:order val="1"/>
                <c:tx>
                  <c:strRef>
                    <c:extLst xmlns:c15="http://schemas.microsoft.com/office/drawing/2012/chart">
                      <c:ext xmlns:c15="http://schemas.microsoft.com/office/drawing/2012/chart" uri="{02D57815-91ED-43cb-92C2-25804820EDAC}">
                        <c15:formulaRef>
                          <c15:sqref>all!$B$129</c15:sqref>
                        </c15:formulaRef>
                      </c:ext>
                    </c:extLst>
                    <c:strCache>
                      <c:ptCount val="1"/>
                      <c:pt idx="0">
                        <c:v>total</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all!$C$129:$K$129</c15:sqref>
                        </c15:formulaRef>
                      </c:ext>
                    </c:extLst>
                    <c:numCache>
                      <c:formatCode>General</c:formatCode>
                      <c:ptCount val="9"/>
                      <c:pt idx="1">
                        <c:v>7666</c:v>
                      </c:pt>
                      <c:pt idx="2">
                        <c:v>7990.5</c:v>
                      </c:pt>
                      <c:pt idx="3">
                        <c:v>7382</c:v>
                      </c:pt>
                      <c:pt idx="4">
                        <c:v>6051</c:v>
                      </c:pt>
                      <c:pt idx="5">
                        <c:v>4986</c:v>
                      </c:pt>
                      <c:pt idx="6">
                        <c:v>3829</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all!$B$117</c15:sqref>
                        </c15:formulaRef>
                      </c:ext>
                    </c:extLst>
                    <c:strCache>
                      <c:ptCount val="1"/>
                      <c:pt idx="0">
                        <c:v>Denver Dumb Friends League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all!$C$117:$K$117</c15:sqref>
                        </c15:formulaRef>
                      </c:ext>
                    </c:extLst>
                    <c:numCache>
                      <c:formatCode>General</c:formatCode>
                      <c:ptCount val="9"/>
                      <c:pt idx="0">
                        <c:v>4060</c:v>
                      </c:pt>
                      <c:pt idx="1">
                        <c:v>4272</c:v>
                      </c:pt>
                      <c:pt idx="2">
                        <c:v>4081</c:v>
                      </c:pt>
                      <c:pt idx="3">
                        <c:v>3905</c:v>
                      </c:pt>
                      <c:pt idx="4">
                        <c:v>2840</c:v>
                      </c:pt>
                      <c:pt idx="5" formatCode="0">
                        <c:v>1944.5</c:v>
                      </c:pt>
                      <c:pt idx="6">
                        <c:v>1049</c:v>
                      </c:pt>
                      <c:pt idx="7">
                        <c:v>1089</c:v>
                      </c:pt>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all!$B$122</c15:sqref>
                        </c15:formulaRef>
                      </c:ext>
                    </c:extLst>
                    <c:strCache>
                      <c:ptCount val="1"/>
                      <c:pt idx="0">
                        <c:v>Rocky Mountain Alley Cat Alliance</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all!$C$122:$K$122</c15:sqref>
                        </c15:formulaRef>
                      </c:ext>
                    </c:extLst>
                    <c:numCache>
                      <c:formatCode>General</c:formatCode>
                      <c:ptCount val="9"/>
                      <c:pt idx="1">
                        <c:v>0</c:v>
                      </c:pt>
                      <c:pt idx="2">
                        <c:v>0</c:v>
                      </c:pt>
                      <c:pt idx="3">
                        <c:v>0</c:v>
                      </c:pt>
                      <c:pt idx="4">
                        <c:v>0</c:v>
                      </c:pt>
                      <c:pt idx="5">
                        <c:v>0</c:v>
                      </c:pt>
                      <c:pt idx="6">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all!$B$125</c15:sqref>
                        </c15:formulaRef>
                      </c:ext>
                    </c:extLst>
                    <c:strCache>
                      <c:ptCount val="1"/>
                      <c:pt idx="0">
                        <c:v>0</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all!$C$125:$K$125</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all!$B$126</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all!$C$126:$K$126</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all!$B$127</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all!$C$127:$K$127</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all!$B$128</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all!$C$128:$K$128</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57482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25440"/>
        <c:crosses val="autoZero"/>
        <c:auto val="1"/>
        <c:lblAlgn val="ctr"/>
        <c:lblOffset val="100"/>
        <c:noMultiLvlLbl val="0"/>
      </c:catAx>
      <c:valAx>
        <c:axId val="574825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24880"/>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Denver %</a:t>
            </a:r>
          </a:p>
        </c:rich>
      </c:tx>
      <c:layout>
        <c:manualLayout>
          <c:xMode val="edge"/>
          <c:yMode val="edge"/>
          <c:x val="0.29622314622314627"/>
          <c:y val="2.164502164502164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6965810194778568E-2"/>
          <c:y val="0.22482658417697787"/>
          <c:w val="0.5175263157894735"/>
          <c:h val="0.55745943688857069"/>
        </c:manualLayout>
      </c:layout>
      <c:lineChart>
        <c:grouping val="standard"/>
        <c:varyColors val="0"/>
        <c:ser>
          <c:idx val="8"/>
          <c:order val="0"/>
          <c:tx>
            <c:strRef>
              <c:f>all!$A$31:$B$31</c:f>
              <c:strCache>
                <c:ptCount val="2"/>
                <c:pt idx="0">
                  <c:v>dog</c:v>
                </c:pt>
                <c:pt idx="1">
                  <c:v>LLR</c:v>
                </c:pt>
              </c:strCache>
            </c:strRef>
          </c:tx>
          <c:spPr>
            <a:ln w="28575" cap="rnd" cmpd="sng" algn="ctr">
              <a:solidFill>
                <a:schemeClr val="accent6">
                  <a:lumMod val="80000"/>
                  <a:lumOff val="2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all!$C$31:$K$31</c:f>
              <c:numCache>
                <c:formatCode>0.0%</c:formatCode>
                <c:ptCount val="9"/>
                <c:pt idx="1">
                  <c:v>0.81597653462991837</c:v>
                </c:pt>
                <c:pt idx="2">
                  <c:v>0.84161243022149046</c:v>
                </c:pt>
                <c:pt idx="4">
                  <c:v>0.8747838339845001</c:v>
                </c:pt>
                <c:pt idx="6">
                  <c:v>0.90388211775327276</c:v>
                </c:pt>
              </c:numCache>
            </c:numRef>
          </c:val>
          <c:smooth val="0"/>
        </c:ser>
        <c:ser>
          <c:idx val="7"/>
          <c:order val="1"/>
          <c:tx>
            <c:strRef>
              <c:f>all!$A$34:$B$34</c:f>
              <c:strCache>
                <c:ptCount val="2"/>
                <c:pt idx="0">
                  <c:v>all</c:v>
                </c:pt>
                <c:pt idx="1">
                  <c:v>LLR</c:v>
                </c:pt>
              </c:strCache>
            </c:strRef>
          </c:tx>
          <c:spPr>
            <a:ln w="28575" cap="rnd" cmpd="sng" algn="ctr">
              <a:solidFill>
                <a:schemeClr val="accent4">
                  <a:lumMod val="80000"/>
                  <a:lumOff val="2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all!$C$34:$L$34</c:f>
              <c:numCache>
                <c:formatCode>0.0%</c:formatCode>
                <c:ptCount val="10"/>
                <c:pt idx="1">
                  <c:v>0.74377234296090333</c:v>
                </c:pt>
                <c:pt idx="2">
                  <c:v>0.77593169493481018</c:v>
                </c:pt>
                <c:pt idx="4">
                  <c:v>0.80709145451863018</c:v>
                </c:pt>
                <c:pt idx="6">
                  <c:v>0.85121179390976442</c:v>
                </c:pt>
              </c:numCache>
            </c:numRef>
          </c:val>
          <c:smooth val="0"/>
        </c:ser>
        <c:ser>
          <c:idx val="10"/>
          <c:order val="2"/>
          <c:tx>
            <c:strRef>
              <c:f>all!$A$28:$B$28</c:f>
              <c:strCache>
                <c:ptCount val="2"/>
                <c:pt idx="0">
                  <c:v>cat</c:v>
                </c:pt>
                <c:pt idx="1">
                  <c:v>LLR</c:v>
                </c:pt>
              </c:strCache>
            </c:strRef>
          </c:tx>
          <c:spPr>
            <a:ln w="28575" cap="rnd" cmpd="sng" algn="ctr">
              <a:solidFill>
                <a:schemeClr val="accent4">
                  <a:lumMod val="8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all!$C$28:$K$28</c:f>
              <c:numCache>
                <c:formatCode>0.0%</c:formatCode>
                <c:ptCount val="9"/>
                <c:pt idx="1">
                  <c:v>0.66008147263315875</c:v>
                </c:pt>
                <c:pt idx="2">
                  <c:v>0.69211830745494529</c:v>
                </c:pt>
                <c:pt idx="4">
                  <c:v>0.73610504751989791</c:v>
                </c:pt>
                <c:pt idx="6">
                  <c:v>0.77613860931108969</c:v>
                </c:pt>
              </c:numCache>
            </c:numRef>
          </c:val>
          <c:smooth val="0"/>
        </c:ser>
        <c:ser>
          <c:idx val="6"/>
          <c:order val="5"/>
          <c:tx>
            <c:strRef>
              <c:f>all!$B$37</c:f>
              <c:strCache>
                <c:ptCount val="1"/>
                <c:pt idx="0">
                  <c:v>% cat deaths</c:v>
                </c:pt>
              </c:strCache>
            </c:strRef>
          </c:tx>
          <c:spPr>
            <a:ln w="28575" cap="rnd" cmpd="sng" algn="ctr">
              <a:solidFill>
                <a:srgbClr val="FF0000"/>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all!$C$37:$K$37</c:f>
              <c:numCache>
                <c:formatCode>0.0%</c:formatCode>
                <c:ptCount val="9"/>
                <c:pt idx="1">
                  <c:v>0.57722563315425945</c:v>
                </c:pt>
                <c:pt idx="2">
                  <c:v>0.56333709859609493</c:v>
                </c:pt>
                <c:pt idx="4">
                  <c:v>0.59589955923600912</c:v>
                </c:pt>
                <c:pt idx="6">
                  <c:v>0.54195094965886037</c:v>
                </c:pt>
              </c:numCache>
            </c:numRef>
          </c:val>
          <c:smooth val="0"/>
        </c:ser>
        <c:ser>
          <c:idx val="9"/>
          <c:order val="7"/>
          <c:tx>
            <c:strRef>
              <c:f>all!$A$33:$B$33</c:f>
              <c:strCache>
                <c:ptCount val="2"/>
                <c:pt idx="0">
                  <c:v>dog</c:v>
                </c:pt>
                <c:pt idx="1">
                  <c:v>RTO</c:v>
                </c:pt>
              </c:strCache>
            </c:strRef>
          </c:tx>
          <c:spPr>
            <a:ln w="28575" cap="rnd" cmpd="sng" algn="ctr">
              <a:solidFill>
                <a:schemeClr val="accent2">
                  <a:lumMod val="8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all!$C$33:$K$33</c:f>
              <c:numCache>
                <c:formatCode>0.0%</c:formatCode>
                <c:ptCount val="9"/>
                <c:pt idx="1">
                  <c:v>0.26359240779795279</c:v>
                </c:pt>
                <c:pt idx="2">
                  <c:v>0.25006999414594416</c:v>
                </c:pt>
                <c:pt idx="4">
                  <c:v>0.27871264956171221</c:v>
                </c:pt>
                <c:pt idx="6">
                  <c:v>0.28370713261181379</c:v>
                </c:pt>
              </c:numCache>
            </c:numRef>
          </c:val>
          <c:smooth val="0"/>
        </c:ser>
        <c:ser>
          <c:idx val="5"/>
          <c:order val="8"/>
          <c:tx>
            <c:strRef>
              <c:f>all!$A$30:$B$30</c:f>
              <c:strCache>
                <c:ptCount val="2"/>
                <c:pt idx="0">
                  <c:v>cat</c:v>
                </c:pt>
                <c:pt idx="1">
                  <c:v>RTO</c:v>
                </c:pt>
              </c:strCache>
            </c:strRef>
          </c:tx>
          <c:spPr>
            <a:ln w="28575" cap="rnd" cmpd="sng" algn="ctr">
              <a:solidFill>
                <a:schemeClr val="accent6">
                  <a:lumMod val="6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all!$C$30:$K$30</c:f>
              <c:numCache>
                <c:formatCode>0.0%</c:formatCode>
                <c:ptCount val="9"/>
                <c:pt idx="1">
                  <c:v>0.13508864007464427</c:v>
                </c:pt>
                <c:pt idx="2">
                  <c:v>0.11372013218098627</c:v>
                </c:pt>
                <c:pt idx="4">
                  <c:v>9.3761449555340909E-2</c:v>
                </c:pt>
                <c:pt idx="6">
                  <c:v>5.7993586807146127E-2</c:v>
                </c:pt>
              </c:numCache>
            </c:numRef>
          </c:val>
          <c:smooth val="0"/>
        </c:ser>
        <c:ser>
          <c:idx val="1"/>
          <c:order val="10"/>
          <c:tx>
            <c:strRef>
              <c:f>all!$A$40:$B$40</c:f>
              <c:strCache>
                <c:ptCount val="2"/>
                <c:pt idx="0">
                  <c:v>all</c:v>
                </c:pt>
                <c:pt idx="1">
                  <c:v>% transferred in</c:v>
                </c:pt>
              </c:strCache>
            </c:strRef>
          </c:tx>
          <c:spPr>
            <a:ln w="28575" cap="rnd" cmpd="sng" algn="ctr">
              <a:solidFill>
                <a:schemeClr val="accent4">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all!$C$40:$K$40</c:f>
              <c:numCache>
                <c:formatCode>0.0%</c:formatCode>
                <c:ptCount val="9"/>
                <c:pt idx="1">
                  <c:v>2.8027549263439831E-2</c:v>
                </c:pt>
                <c:pt idx="2">
                  <c:v>0.12745721513262956</c:v>
                </c:pt>
                <c:pt idx="4">
                  <c:v>1.7525823664757429E-2</c:v>
                </c:pt>
                <c:pt idx="6">
                  <c:v>1.8988306098350664E-2</c:v>
                </c:pt>
              </c:numCache>
            </c:numRef>
          </c:val>
          <c:smooth val="0"/>
        </c:ser>
        <c:dLbls>
          <c:showLegendKey val="0"/>
          <c:showVal val="0"/>
          <c:showCatName val="0"/>
          <c:showSerName val="0"/>
          <c:showPercent val="0"/>
          <c:showBubbleSize val="0"/>
        </c:dLbls>
        <c:smooth val="0"/>
        <c:axId val="532364896"/>
        <c:axId val="532365456"/>
        <c:extLst>
          <c:ext xmlns:c15="http://schemas.microsoft.com/office/drawing/2012/chart" uri="{02D57815-91ED-43cb-92C2-25804820EDAC}">
            <c15:filteredLineSeries>
              <c15:ser>
                <c:idx val="11"/>
                <c:order val="3"/>
                <c:tx>
                  <c:strRef>
                    <c:extLst>
                      <c:ext uri="{02D57815-91ED-43cb-92C2-25804820EDAC}">
                        <c15:formulaRef>
                          <c15:sqref>all!$A$41:$B$41</c15:sqref>
                        </c15:formulaRef>
                      </c:ext>
                    </c:extLst>
                    <c:strCache>
                      <c:ptCount val="2"/>
                      <c:pt idx="0">
                        <c:v>cat</c:v>
                      </c:pt>
                      <c:pt idx="1">
                        <c:v>save rate</c:v>
                      </c:pt>
                    </c:strCache>
                  </c:strRef>
                </c:tx>
                <c:spPr>
                  <a:ln w="28575" cap="rnd" cmpd="sng" algn="ctr">
                    <a:solidFill>
                      <a:schemeClr val="accent6">
                        <a:lumMod val="80000"/>
                        <a:shade val="95000"/>
                        <a:satMod val="105000"/>
                      </a:schemeClr>
                    </a:solidFill>
                    <a:prstDash val="solid"/>
                    <a:round/>
                  </a:ln>
                  <a:effectLst/>
                </c:spPr>
                <c:marker>
                  <c:symbol val="none"/>
                </c:marker>
                <c:cat>
                  <c:numRef>
                    <c:extLst>
                      <c:ex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all!$C$41:$K$41</c15:sqref>
                        </c15:formulaRef>
                      </c:ext>
                    </c:extLst>
                    <c:numCache>
                      <c:formatCode>0.0%</c:formatCode>
                      <c:ptCount val="9"/>
                      <c:pt idx="1">
                        <c:v>0.5899696131840455</c:v>
                      </c:pt>
                      <c:pt idx="2">
                        <c:v>0.62729463568474608</c:v>
                      </c:pt>
                      <c:pt idx="4">
                        <c:v>0.67436851982893886</c:v>
                      </c:pt>
                      <c:pt idx="6">
                        <c:v>0.70202859993348854</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all!$A$42:$B$42</c15:sqref>
                        </c15:formulaRef>
                      </c:ext>
                    </c:extLst>
                    <c:strCache>
                      <c:ptCount val="2"/>
                      <c:pt idx="0">
                        <c:v>dog</c:v>
                      </c:pt>
                      <c:pt idx="1">
                        <c:v>save rate</c:v>
                      </c:pt>
                    </c:strCache>
                  </c:strRef>
                </c:tx>
                <c:spPr>
                  <a:ln w="28575" cap="rnd" cmpd="sng" algn="ctr">
                    <a:solidFill>
                      <a:schemeClr val="accent4">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all!$C$42:$K$42</c15:sqref>
                        </c15:formulaRef>
                      </c:ext>
                    </c:extLst>
                    <c:numCache>
                      <c:formatCode>0.0%</c:formatCode>
                      <c:ptCount val="9"/>
                      <c:pt idx="1">
                        <c:v>0.73547695605573415</c:v>
                      </c:pt>
                      <c:pt idx="2">
                        <c:v>0.76605708666026651</c:v>
                      </c:pt>
                      <c:pt idx="4">
                        <c:v>0.79743103196613629</c:v>
                      </c:pt>
                      <c:pt idx="6">
                        <c:v>0.83312529719448403</c:v>
                      </c:pt>
                    </c:numCache>
                  </c:numRef>
                </c:val>
                <c:smooth val="0"/>
              </c15:ser>
            </c15:filteredLineSeries>
            <c15:filteredLineSeries>
              <c15:ser>
                <c:idx val="3"/>
                <c:order val="6"/>
                <c:tx>
                  <c:strRef>
                    <c:extLst xmlns:c15="http://schemas.microsoft.com/office/drawing/2012/chart">
                      <c:ext xmlns:c15="http://schemas.microsoft.com/office/drawing/2012/chart" uri="{02D57815-91ED-43cb-92C2-25804820EDAC}">
                        <c15:formulaRef>
                          <c15:sqref>all!$A$43:$B$43</c15:sqref>
                        </c15:formulaRef>
                      </c:ext>
                    </c:extLst>
                    <c:strCache>
                      <c:ptCount val="2"/>
                      <c:pt idx="0">
                        <c:v>all</c:v>
                      </c:pt>
                      <c:pt idx="1">
                        <c:v>save rate</c:v>
                      </c:pt>
                    </c:strCache>
                  </c:strRef>
                </c:tx>
                <c:spPr>
                  <a:ln w="28575" cap="rnd" cmpd="sng" algn="ctr">
                    <a:solidFill>
                      <a:schemeClr val="accent2">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all!$C$43:$K$43</c15:sqref>
                        </c15:formulaRef>
                      </c:ext>
                    </c:extLst>
                    <c:numCache>
                      <c:formatCode>0.0%</c:formatCode>
                      <c:ptCount val="9"/>
                      <c:pt idx="1">
                        <c:v>0.73547695605573415</c:v>
                      </c:pt>
                      <c:pt idx="2">
                        <c:v>0.76605708666026651</c:v>
                      </c:pt>
                      <c:pt idx="4">
                        <c:v>0.79743103196613629</c:v>
                      </c:pt>
                      <c:pt idx="6">
                        <c:v>0.83312529719448403</c:v>
                      </c:pt>
                    </c:numCache>
                  </c:numRef>
                </c:val>
                <c:smooth val="0"/>
              </c15:ser>
            </c15:filteredLineSeries>
            <c15:filteredLineSeries>
              <c15:ser>
                <c:idx val="0"/>
                <c:order val="9"/>
                <c:tx>
                  <c:strRef>
                    <c:extLst xmlns:c15="http://schemas.microsoft.com/office/drawing/2012/chart">
                      <c:ext xmlns:c15="http://schemas.microsoft.com/office/drawing/2012/chart" uri="{02D57815-91ED-43cb-92C2-25804820EDAC}">
                        <c15:formulaRef>
                          <c15:sqref>all!$B$37</c15:sqref>
                        </c15:formulaRef>
                      </c:ext>
                    </c:extLst>
                    <c:strCache>
                      <c:ptCount val="1"/>
                      <c:pt idx="0">
                        <c:v>% cat deaths</c:v>
                      </c:pt>
                    </c:strCache>
                  </c:strRef>
                </c:tx>
                <c:spPr>
                  <a:ln w="28575" cap="rnd" cmpd="sng" algn="ctr">
                    <a:solidFill>
                      <a:schemeClr val="accent2">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all!$C$37:$K$37</c15:sqref>
                        </c15:formulaRef>
                      </c:ext>
                    </c:extLst>
                    <c:numCache>
                      <c:formatCode>0.0%</c:formatCode>
                      <c:ptCount val="9"/>
                      <c:pt idx="1">
                        <c:v>0.57722563315425945</c:v>
                      </c:pt>
                      <c:pt idx="2">
                        <c:v>0.56333709859609493</c:v>
                      </c:pt>
                      <c:pt idx="4">
                        <c:v>0.59589955923600912</c:v>
                      </c:pt>
                      <c:pt idx="6">
                        <c:v>0.54195094965886037</c:v>
                      </c:pt>
                    </c:numCache>
                  </c:numRef>
                </c:val>
                <c:smooth val="0"/>
              </c15:ser>
            </c15:filteredLineSeries>
            <c15:filteredLineSeries>
              <c15:ser>
                <c:idx val="2"/>
                <c:order val="11"/>
                <c:tx>
                  <c:strRef>
                    <c:extLst xmlns:c15="http://schemas.microsoft.com/office/drawing/2012/chart">
                      <c:ext xmlns:c15="http://schemas.microsoft.com/office/drawing/2012/chart" uri="{02D57815-91ED-43cb-92C2-25804820EDAC}">
                        <c15:formulaRef>
                          <c15:sqref>all!$B$41</c15:sqref>
                        </c15:formulaRef>
                      </c:ext>
                    </c:extLst>
                    <c:strCache>
                      <c:ptCount val="1"/>
                      <c:pt idx="0">
                        <c:v>save rate</c:v>
                      </c:pt>
                    </c:strCache>
                  </c:strRef>
                </c:tx>
                <c:spPr>
                  <a:ln w="28575" cap="rnd" cmpd="sng" algn="ctr">
                    <a:solidFill>
                      <a:schemeClr val="accent6">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all!$C$41:$K$41</c15:sqref>
                        </c15:formulaRef>
                      </c:ext>
                    </c:extLst>
                    <c:numCache>
                      <c:formatCode>0.0%</c:formatCode>
                      <c:ptCount val="9"/>
                      <c:pt idx="1">
                        <c:v>0.5899696131840455</c:v>
                      </c:pt>
                      <c:pt idx="2">
                        <c:v>0.62729463568474608</c:v>
                      </c:pt>
                      <c:pt idx="4">
                        <c:v>0.67436851982893886</c:v>
                      </c:pt>
                      <c:pt idx="6">
                        <c:v>0.70202859993348854</c:v>
                      </c:pt>
                    </c:numCache>
                  </c:numRef>
                </c:val>
                <c:smooth val="0"/>
              </c15:ser>
            </c15:filteredLineSeries>
          </c:ext>
        </c:extLst>
      </c:lineChart>
      <c:catAx>
        <c:axId val="5323648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532365456"/>
        <c:crosses val="autoZero"/>
        <c:auto val="1"/>
        <c:lblAlgn val="ctr"/>
        <c:lblOffset val="100"/>
        <c:noMultiLvlLbl val="0"/>
      </c:catAx>
      <c:valAx>
        <c:axId val="532365456"/>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32364896"/>
        <c:crosses val="autoZero"/>
        <c:crossBetween val="between"/>
      </c:valAx>
      <c:spPr>
        <a:solidFill>
          <a:schemeClr val="bg1"/>
        </a:solidFill>
        <a:ln>
          <a:noFill/>
        </a:ln>
        <a:effectLst/>
      </c:spPr>
    </c:plotArea>
    <c:legend>
      <c:legendPos val="r"/>
      <c:layout>
        <c:manualLayout>
          <c:xMode val="edge"/>
          <c:yMode val="edge"/>
          <c:x val="0.65600779681951515"/>
          <c:y val="2.7742980991012512E-3"/>
          <c:w val="0.34399220318048479"/>
          <c:h val="0.857365600278986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000000000000533" l="0.70000000000000062" r="0.70000000000000062" t="0.75000000000000533" header="0.30000000000000032" footer="0.30000000000000032"/>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0"/>
          <a:lstStyle/>
          <a:p>
            <a:pPr>
              <a:defRPr/>
            </a:pPr>
            <a:r>
              <a:rPr lang="en-US"/>
              <a:t>Denver dogs</a:t>
            </a:r>
          </a:p>
        </c:rich>
      </c:tx>
      <c:layout>
        <c:manualLayout>
          <c:xMode val="edge"/>
          <c:yMode val="edge"/>
          <c:x val="0.30155465525315561"/>
          <c:y val="3.6732482303348447E-2"/>
        </c:manualLayout>
      </c:layout>
      <c:overlay val="0"/>
    </c:title>
    <c:autoTitleDeleted val="0"/>
    <c:plotArea>
      <c:layout>
        <c:manualLayout>
          <c:layoutTarget val="inner"/>
          <c:xMode val="edge"/>
          <c:yMode val="edge"/>
          <c:x val="0.13640125897125929"/>
          <c:y val="0.21591207349081365"/>
          <c:w val="0.52373654855643048"/>
          <c:h val="0.53422313688061729"/>
        </c:manualLayout>
      </c:layout>
      <c:lineChart>
        <c:grouping val="standard"/>
        <c:varyColors val="0"/>
        <c:ser>
          <c:idx val="0"/>
          <c:order val="0"/>
          <c:tx>
            <c:strRef>
              <c:f>all!$B$10</c:f>
              <c:strCache>
                <c:ptCount val="1"/>
                <c:pt idx="0">
                  <c:v>dogs in</c:v>
                </c:pt>
              </c:strCache>
            </c:strRef>
          </c:tx>
          <c:spPr>
            <a:ln>
              <a:solidFill>
                <a:srgbClr val="7030A0"/>
              </a:solidFill>
            </a:ln>
          </c:spPr>
          <c:marker>
            <c:symbol val="none"/>
          </c:marker>
          <c:cat>
            <c:numRef>
              <c:f>all!$C$2:$K$2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all!$C$10:$K$10</c:f>
              <c:numCache>
                <c:formatCode>General</c:formatCode>
                <c:ptCount val="9"/>
                <c:pt idx="1">
                  <c:v>31770.5</c:v>
                </c:pt>
                <c:pt idx="2">
                  <c:v>36840</c:v>
                </c:pt>
                <c:pt idx="3">
                  <c:v>35905</c:v>
                </c:pt>
                <c:pt idx="4">
                  <c:v>33400</c:v>
                </c:pt>
                <c:pt idx="5">
                  <c:v>33423.5</c:v>
                </c:pt>
                <c:pt idx="6">
                  <c:v>33226</c:v>
                </c:pt>
              </c:numCache>
            </c:numRef>
          </c:val>
          <c:smooth val="0"/>
        </c:ser>
        <c:ser>
          <c:idx val="1"/>
          <c:order val="1"/>
          <c:tx>
            <c:strRef>
              <c:f>all!$B$11</c:f>
              <c:strCache>
                <c:ptCount val="1"/>
                <c:pt idx="0">
                  <c:v>dogs euthanized</c:v>
                </c:pt>
              </c:strCache>
            </c:strRef>
          </c:tx>
          <c:spPr>
            <a:ln>
              <a:solidFill>
                <a:srgbClr val="FF0000"/>
              </a:solidFill>
            </a:ln>
          </c:spPr>
          <c:marker>
            <c:symbol val="none"/>
          </c:marker>
          <c:cat>
            <c:numRef>
              <c:f>all!$C$2:$K$2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all!$C$11:$K$11</c:f>
              <c:numCache>
                <c:formatCode>General</c:formatCode>
                <c:ptCount val="9"/>
                <c:pt idx="1">
                  <c:v>7666</c:v>
                </c:pt>
                <c:pt idx="2">
                  <c:v>7990.5</c:v>
                </c:pt>
                <c:pt idx="3">
                  <c:v>7382</c:v>
                </c:pt>
                <c:pt idx="4">
                  <c:v>6051</c:v>
                </c:pt>
                <c:pt idx="5">
                  <c:v>4986</c:v>
                </c:pt>
                <c:pt idx="6">
                  <c:v>3829</c:v>
                </c:pt>
              </c:numCache>
            </c:numRef>
          </c:val>
          <c:smooth val="0"/>
        </c:ser>
        <c:dLbls>
          <c:showLegendKey val="0"/>
          <c:showVal val="0"/>
          <c:showCatName val="0"/>
          <c:showSerName val="0"/>
          <c:showPercent val="0"/>
          <c:showBubbleSize val="0"/>
        </c:dLbls>
        <c:smooth val="0"/>
        <c:axId val="838174528"/>
        <c:axId val="838178448"/>
        <c:extLst>
          <c:ext xmlns:c15="http://schemas.microsoft.com/office/drawing/2012/chart" uri="{02D57815-91ED-43cb-92C2-25804820EDAC}">
            <c15:filteredLineSeries>
              <c15:ser>
                <c:idx val="2"/>
                <c:order val="2"/>
                <c:tx>
                  <c:strRef>
                    <c:extLst>
                      <c:ext uri="{02D57815-91ED-43cb-92C2-25804820EDAC}">
                        <c15:formulaRef>
                          <c15:sqref>all!$B$12</c15:sqref>
                        </c15:formulaRef>
                      </c:ext>
                    </c:extLst>
                    <c:strCache>
                      <c:ptCount val="1"/>
                      <c:pt idx="0">
                        <c:v>dogs s/n</c:v>
                      </c:pt>
                    </c:strCache>
                  </c:strRef>
                </c:tx>
                <c:spPr>
                  <a:ln>
                    <a:solidFill>
                      <a:srgbClr val="00B050"/>
                    </a:solidFill>
                  </a:ln>
                </c:spPr>
                <c:marker>
                  <c:symbol val="square"/>
                  <c:size val="5"/>
                  <c:spPr>
                    <a:solidFill>
                      <a:srgbClr val="00B050"/>
                    </a:solidFill>
                  </c:spPr>
                </c:marker>
                <c:cat>
                  <c:numRef>
                    <c:extLst>
                      <c:ext uri="{02D57815-91ED-43cb-92C2-25804820EDAC}">
                        <c15:formulaRef>
                          <c15:sqref>all!$C$2:$K$2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all!$C$12:$K$12</c15:sqref>
                        </c15:formulaRef>
                      </c:ext>
                    </c:extLst>
                    <c:numCache>
                      <c:formatCode>0</c:formatCode>
                      <c:ptCount val="9"/>
                      <c:pt idx="0">
                        <c:v>0</c:v>
                      </c:pt>
                      <c:pt idx="1">
                        <c:v>0</c:v>
                      </c:pt>
                      <c:pt idx="2">
                        <c:v>0</c:v>
                      </c:pt>
                      <c:pt idx="3">
                        <c:v>0</c:v>
                      </c:pt>
                      <c:pt idx="4">
                        <c:v>0</c:v>
                      </c:pt>
                      <c:pt idx="5">
                        <c:v>0</c:v>
                      </c:pt>
                      <c:pt idx="6">
                        <c:v>0</c:v>
                      </c:pt>
                      <c:pt idx="7">
                        <c:v>0</c:v>
                      </c:pt>
                      <c:pt idx="8">
                        <c:v>0</c:v>
                      </c:pt>
                    </c:numCache>
                  </c:numRef>
                </c:val>
                <c:smooth val="0"/>
              </c15:ser>
            </c15:filteredLineSeries>
          </c:ext>
        </c:extLst>
      </c:lineChart>
      <c:catAx>
        <c:axId val="838174528"/>
        <c:scaling>
          <c:orientation val="minMax"/>
        </c:scaling>
        <c:delete val="0"/>
        <c:axPos val="b"/>
        <c:numFmt formatCode="General" sourceLinked="1"/>
        <c:majorTickMark val="out"/>
        <c:minorTickMark val="none"/>
        <c:tickLblPos val="nextTo"/>
        <c:txPr>
          <a:bodyPr rot="2700000"/>
          <a:lstStyle/>
          <a:p>
            <a:pPr>
              <a:defRPr/>
            </a:pPr>
            <a:endParaRPr lang="en-US"/>
          </a:p>
        </c:txPr>
        <c:crossAx val="838178448"/>
        <c:crosses val="autoZero"/>
        <c:auto val="1"/>
        <c:lblAlgn val="ctr"/>
        <c:lblOffset val="100"/>
        <c:noMultiLvlLbl val="0"/>
      </c:catAx>
      <c:valAx>
        <c:axId val="838178448"/>
        <c:scaling>
          <c:orientation val="minMax"/>
        </c:scaling>
        <c:delete val="0"/>
        <c:axPos val="l"/>
        <c:majorGridlines/>
        <c:numFmt formatCode="General" sourceLinked="1"/>
        <c:majorTickMark val="out"/>
        <c:minorTickMark val="none"/>
        <c:tickLblPos val="nextTo"/>
        <c:crossAx val="838174528"/>
        <c:crosses val="autoZero"/>
        <c:crossBetween val="between"/>
      </c:valAx>
    </c:plotArea>
    <c:legend>
      <c:legendPos val="r"/>
      <c:layout>
        <c:manualLayout>
          <c:xMode val="edge"/>
          <c:yMode val="edge"/>
          <c:x val="0.69597477701179467"/>
          <c:y val="0.31255970052923715"/>
          <c:w val="0.28474205247165679"/>
          <c:h val="0.49583661417322833"/>
        </c:manualLayout>
      </c:layout>
      <c:overlay val="0"/>
    </c:legend>
    <c:plotVisOnly val="1"/>
    <c:dispBlanksAs val="span"/>
    <c:showDLblsOverMax val="0"/>
  </c:chart>
  <c:printSettings>
    <c:headerFooter/>
    <c:pageMargins b="0.75000000000000444" l="0.70000000000000062" r="0.70000000000000062" t="0.75000000000000444"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Denver per 1000</a:t>
            </a:r>
          </a:p>
        </c:rich>
      </c:tx>
      <c:layout/>
      <c:overlay val="0"/>
    </c:title>
    <c:autoTitleDeleted val="0"/>
    <c:plotArea>
      <c:layout>
        <c:manualLayout>
          <c:layoutTarget val="inner"/>
          <c:xMode val="edge"/>
          <c:yMode val="edge"/>
          <c:x val="8.3776715410573674E-2"/>
          <c:y val="0.18868821467246663"/>
          <c:w val="0.48815640232470942"/>
          <c:h val="0.59804392348683688"/>
        </c:manualLayout>
      </c:layout>
      <c:lineChart>
        <c:grouping val="standard"/>
        <c:varyColors val="0"/>
        <c:ser>
          <c:idx val="0"/>
          <c:order val="0"/>
          <c:tx>
            <c:strRef>
              <c:f>all!$B$19</c:f>
              <c:strCache>
                <c:ptCount val="1"/>
                <c:pt idx="0">
                  <c:v>intake  per 1000</c:v>
                </c:pt>
              </c:strCache>
            </c:strRef>
          </c:tx>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all!$C$19:$K$19</c:f>
              <c:numCache>
                <c:formatCode>0.0</c:formatCode>
                <c:ptCount val="9"/>
                <c:pt idx="1">
                  <c:v>107.63249011093745</c:v>
                </c:pt>
                <c:pt idx="2">
                  <c:v>110.99160554387345</c:v>
                </c:pt>
                <c:pt idx="3">
                  <c:v>107.3833890408859</c:v>
                </c:pt>
                <c:pt idx="4">
                  <c:v>103.4560898963273</c:v>
                </c:pt>
                <c:pt idx="5">
                  <c:v>97.847566807407389</c:v>
                </c:pt>
                <c:pt idx="6">
                  <c:v>90.704989239513452</c:v>
                </c:pt>
              </c:numCache>
            </c:numRef>
          </c:val>
          <c:smooth val="0"/>
        </c:ser>
        <c:ser>
          <c:idx val="1"/>
          <c:order val="1"/>
          <c:tx>
            <c:strRef>
              <c:f>all!$B$20</c:f>
              <c:strCache>
                <c:ptCount val="1"/>
                <c:pt idx="0">
                  <c:v>deaths per 1000</c:v>
                </c:pt>
              </c:strCache>
            </c:strRef>
          </c:tx>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all!$C$20:$K$20</c:f>
              <c:numCache>
                <c:formatCode>0.00</c:formatCode>
                <c:ptCount val="9"/>
                <c:pt idx="1">
                  <c:v>32.909667120991472</c:v>
                </c:pt>
                <c:pt idx="2">
                  <c:v>30.556953335621618</c:v>
                </c:pt>
                <c:pt idx="3">
                  <c:v>29.360601708216837</c:v>
                </c:pt>
                <c:pt idx="4">
                  <c:v>24.936766651448455</c:v>
                </c:pt>
                <c:pt idx="5">
                  <c:v>20.427120858174014</c:v>
                </c:pt>
                <c:pt idx="6">
                  <c:v>15.436765389860705</c:v>
                </c:pt>
              </c:numCache>
            </c:numRef>
          </c:val>
          <c:smooth val="0"/>
        </c:ser>
        <c:dLbls>
          <c:showLegendKey val="0"/>
          <c:showVal val="0"/>
          <c:showCatName val="0"/>
          <c:showSerName val="0"/>
          <c:showPercent val="0"/>
          <c:showBubbleSize val="0"/>
        </c:dLbls>
        <c:marker val="1"/>
        <c:smooth val="0"/>
        <c:axId val="838179008"/>
        <c:axId val="838192448"/>
        <c:extLst>
          <c:ext xmlns:c15="http://schemas.microsoft.com/office/drawing/2012/chart" uri="{02D57815-91ED-43cb-92C2-25804820EDAC}">
            <c15:filteredLineSeries>
              <c15:ser>
                <c:idx val="2"/>
                <c:order val="2"/>
                <c:tx>
                  <c:strRef>
                    <c:extLst>
                      <c:ext uri="{02D57815-91ED-43cb-92C2-25804820EDAC}">
                        <c15:formulaRef>
                          <c15:sqref>all!$B$21</c15:sqref>
                        </c15:formulaRef>
                      </c:ext>
                    </c:extLst>
                    <c:strCache>
                      <c:ptCount val="1"/>
                      <c:pt idx="0">
                        <c:v>s/n per 1000</c:v>
                      </c:pt>
                    </c:strCache>
                  </c:strRef>
                </c:tx>
                <c:spPr>
                  <a:ln>
                    <a:solidFill>
                      <a:srgbClr val="00B050"/>
                    </a:solidFill>
                  </a:ln>
                </c:spPr>
                <c:marker>
                  <c:symbol val="square"/>
                  <c:size val="5"/>
                  <c:spPr>
                    <a:solidFill>
                      <a:srgbClr val="00B050"/>
                    </a:solidFill>
                  </c:spPr>
                </c:marker>
                <c:cat>
                  <c:numRef>
                    <c:extLst>
                      <c:ex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all!$C$21:$K$21</c15:sqref>
                        </c15:formulaRef>
                      </c:ext>
                    </c:extLst>
                    <c:numCache>
                      <c:formatCode>0.00</c:formatCode>
                      <c:ptCount val="9"/>
                      <c:pt idx="1">
                        <c:v>0</c:v>
                      </c:pt>
                      <c:pt idx="2">
                        <c:v>0</c:v>
                      </c:pt>
                      <c:pt idx="3">
                        <c:v>0</c:v>
                      </c:pt>
                      <c:pt idx="4">
                        <c:v>0</c:v>
                      </c:pt>
                      <c:pt idx="5">
                        <c:v>0</c:v>
                      </c:pt>
                      <c:pt idx="6">
                        <c:v>0</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all!$B$22</c15:sqref>
                        </c15:formulaRef>
                      </c:ext>
                    </c:extLst>
                    <c:strCache>
                      <c:ptCount val="1"/>
                      <c:pt idx="0">
                        <c:v>intake change</c:v>
                      </c:pt>
                    </c:strCache>
                  </c:strRef>
                </c:tx>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all!$C$22:$K$22</c15:sqref>
                        </c15:formulaRef>
                      </c:ext>
                    </c:extLst>
                    <c:numCache>
                      <c:formatCode>0.00</c:formatCode>
                      <c:ptCount val="9"/>
                    </c:numCache>
                  </c:numRef>
                </c:val>
                <c:smooth val="0"/>
              </c15:ser>
            </c15:filteredLineSeries>
          </c:ext>
        </c:extLst>
      </c:lineChart>
      <c:lineChart>
        <c:grouping val="standard"/>
        <c:varyColors val="0"/>
        <c:dLbls>
          <c:showLegendKey val="0"/>
          <c:showVal val="0"/>
          <c:showCatName val="0"/>
          <c:showSerName val="0"/>
          <c:showPercent val="0"/>
          <c:showBubbleSize val="0"/>
        </c:dLbls>
        <c:marker val="1"/>
        <c:smooth val="0"/>
        <c:axId val="838194688"/>
        <c:axId val="838198608"/>
        <c:extLst>
          <c:ext xmlns:c15="http://schemas.microsoft.com/office/drawing/2012/chart" uri="{02D57815-91ED-43cb-92C2-25804820EDAC}">
            <c15:filteredLineSeries>
              <c15:ser>
                <c:idx val="4"/>
                <c:order val="4"/>
                <c:tx>
                  <c:strRef>
                    <c:extLst>
                      <c:ext uri="{02D57815-91ED-43cb-92C2-25804820EDAC}">
                        <c15:formulaRef>
                          <c15:sqref>all!$B$23</c15:sqref>
                        </c15:formulaRef>
                      </c:ext>
                    </c:extLst>
                    <c:strCache>
                      <c:ptCount val="1"/>
                      <c:pt idx="0">
                        <c:v>peak CLKI</c:v>
                      </c:pt>
                    </c:strCache>
                  </c:strRef>
                </c:tx>
                <c:marker>
                  <c:symbol val="none"/>
                </c:marker>
                <c:cat>
                  <c:numRef>
                    <c:extLst>
                      <c:ex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all!$C$23:$K$23</c15:sqref>
                        </c15:formulaRef>
                      </c:ext>
                    </c:extLst>
                    <c:numCache>
                      <c:formatCode>0.00</c:formatCode>
                      <c:ptCount val="9"/>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all!$B$24</c15:sqref>
                        </c15:formulaRef>
                      </c:ext>
                    </c:extLst>
                    <c:strCache>
                      <c:ptCount val="1"/>
                      <c:pt idx="0">
                        <c:v>ave CLKI</c:v>
                      </c:pt>
                    </c:strCache>
                  </c:strRef>
                </c:tx>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all!$C$24:$K$24</c15:sqref>
                        </c15:formulaRef>
                      </c:ext>
                    </c:extLst>
                    <c:numCache>
                      <c:formatCode>0.00</c:formatCode>
                      <c:ptCount val="9"/>
                    </c:numCache>
                  </c:numRef>
                </c:val>
                <c:smooth val="0"/>
              </c15:ser>
            </c15:filteredLineSeries>
            <c15:filteredLineSeries>
              <c15:ser>
                <c:idx val="6"/>
                <c:order val="6"/>
                <c:tx>
                  <c:strRef>
                    <c:extLst xmlns:c15="http://schemas.microsoft.com/office/drawing/2012/chart">
                      <c:ext xmlns:c15="http://schemas.microsoft.com/office/drawing/2012/chart" uri="{02D57815-91ED-43cb-92C2-25804820EDAC}">
                        <c15:formulaRef>
                          <c15:sqref>all!$B$25</c15:sqref>
                        </c15:formulaRef>
                      </c:ext>
                    </c:extLst>
                    <c:strCache>
                      <c:ptCount val="1"/>
                      <c:pt idx="0">
                        <c:v>peak CLKI</c:v>
                      </c:pt>
                    </c:strCache>
                  </c:strRef>
                </c:tx>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all!$C$25:$K$25</c15:sqref>
                        </c15:formulaRef>
                      </c:ext>
                    </c:extLst>
                    <c:numCache>
                      <c:formatCode>0.00</c:formatCode>
                      <c:ptCount val="9"/>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all!$B$26</c15:sqref>
                        </c15:formulaRef>
                      </c:ext>
                    </c:extLst>
                    <c:strCache>
                      <c:ptCount val="1"/>
                      <c:pt idx="0">
                        <c:v>ave CLKI</c:v>
                      </c:pt>
                    </c:strCache>
                  </c:strRef>
                </c:tx>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all!$C$26:$K$26</c15:sqref>
                        </c15:formulaRef>
                      </c:ext>
                    </c:extLst>
                    <c:numCache>
                      <c:formatCode>0.00</c:formatCode>
                      <c:ptCount val="9"/>
                    </c:numCache>
                  </c:numRef>
                </c:val>
                <c:smooth val="0"/>
              </c15:ser>
            </c15:filteredLineSeries>
          </c:ext>
        </c:extLst>
      </c:lineChart>
      <c:catAx>
        <c:axId val="838179008"/>
        <c:scaling>
          <c:orientation val="minMax"/>
        </c:scaling>
        <c:delete val="0"/>
        <c:axPos val="b"/>
        <c:title>
          <c:tx>
            <c:rich>
              <a:bodyPr/>
              <a:lstStyle/>
              <a:p>
                <a:pPr>
                  <a:defRPr/>
                </a:pPr>
                <a:r>
                  <a:rPr lang="en-US" sz="800" b="0"/>
                  <a:t>www.spayship.com - Lisa Wahl</a:t>
                </a:r>
              </a:p>
            </c:rich>
          </c:tx>
          <c:layout>
            <c:manualLayout>
              <c:xMode val="edge"/>
              <c:yMode val="edge"/>
              <c:x val="0.68145598987626543"/>
              <c:y val="0.92561165868252482"/>
            </c:manualLayout>
          </c:layout>
          <c:overlay val="0"/>
        </c:title>
        <c:numFmt formatCode="General" sourceLinked="1"/>
        <c:majorTickMark val="out"/>
        <c:minorTickMark val="none"/>
        <c:tickLblPos val="nextTo"/>
        <c:txPr>
          <a:bodyPr rot="2700000"/>
          <a:lstStyle/>
          <a:p>
            <a:pPr>
              <a:defRPr/>
            </a:pPr>
            <a:endParaRPr lang="en-US"/>
          </a:p>
        </c:txPr>
        <c:crossAx val="838192448"/>
        <c:crosses val="autoZero"/>
        <c:auto val="1"/>
        <c:lblAlgn val="ctr"/>
        <c:lblOffset val="100"/>
        <c:noMultiLvlLbl val="0"/>
      </c:catAx>
      <c:valAx>
        <c:axId val="838192448"/>
        <c:scaling>
          <c:orientation val="minMax"/>
        </c:scaling>
        <c:delete val="0"/>
        <c:axPos val="l"/>
        <c:majorGridlines/>
        <c:numFmt formatCode="0.0" sourceLinked="1"/>
        <c:majorTickMark val="out"/>
        <c:minorTickMark val="none"/>
        <c:tickLblPos val="nextTo"/>
        <c:crossAx val="838179008"/>
        <c:crosses val="autoZero"/>
        <c:crossBetween val="between"/>
      </c:valAx>
      <c:valAx>
        <c:axId val="838198608"/>
        <c:scaling>
          <c:orientation val="minMax"/>
        </c:scaling>
        <c:delete val="0"/>
        <c:axPos val="r"/>
        <c:numFmt formatCode="0.00" sourceLinked="1"/>
        <c:majorTickMark val="out"/>
        <c:minorTickMark val="none"/>
        <c:tickLblPos val="nextTo"/>
        <c:crossAx val="838194688"/>
        <c:crosses val="max"/>
        <c:crossBetween val="between"/>
      </c:valAx>
      <c:catAx>
        <c:axId val="838194688"/>
        <c:scaling>
          <c:orientation val="minMax"/>
        </c:scaling>
        <c:delete val="1"/>
        <c:axPos val="b"/>
        <c:numFmt formatCode="General" sourceLinked="1"/>
        <c:majorTickMark val="out"/>
        <c:minorTickMark val="none"/>
        <c:tickLblPos val="nextTo"/>
        <c:crossAx val="838198608"/>
        <c:crosses val="autoZero"/>
        <c:auto val="1"/>
        <c:lblAlgn val="ctr"/>
        <c:lblOffset val="100"/>
        <c:noMultiLvlLbl val="0"/>
      </c:catAx>
    </c:plotArea>
    <c:legend>
      <c:legendPos val="r"/>
      <c:layout>
        <c:manualLayout>
          <c:xMode val="edge"/>
          <c:yMode val="edge"/>
          <c:x val="0.73642650096712858"/>
          <c:y val="0.27633435958913433"/>
          <c:w val="0.26357349903287142"/>
          <c:h val="0.4337977639158741"/>
        </c:manualLayout>
      </c:layout>
      <c:overlay val="0"/>
    </c:legend>
    <c:plotVisOnly val="1"/>
    <c:dispBlanksAs val="span"/>
    <c:showDLblsOverMax val="0"/>
  </c:chart>
  <c:printSettings>
    <c:headerFooter/>
    <c:pageMargins b="0.75000000000000422" l="0.70000000000000062" r="0.70000000000000062" t="0.750000000000004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Denver %</a:t>
            </a:r>
          </a:p>
        </c:rich>
      </c:tx>
      <c:layout>
        <c:manualLayout>
          <c:xMode val="edge"/>
          <c:yMode val="edge"/>
          <c:x val="0.29622314622314627"/>
          <c:y val="2.164502164502164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6965810194778568E-2"/>
          <c:y val="0.22482658417697787"/>
          <c:w val="0.5175263157894735"/>
          <c:h val="0.55745943688857069"/>
        </c:manualLayout>
      </c:layout>
      <c:lineChart>
        <c:grouping val="standard"/>
        <c:varyColors val="0"/>
        <c:ser>
          <c:idx val="8"/>
          <c:order val="0"/>
          <c:tx>
            <c:strRef>
              <c:f>all!$A$31:$B$31</c:f>
              <c:strCache>
                <c:ptCount val="2"/>
                <c:pt idx="0">
                  <c:v>dog</c:v>
                </c:pt>
                <c:pt idx="1">
                  <c:v>LLR</c:v>
                </c:pt>
              </c:strCache>
            </c:strRef>
          </c:tx>
          <c:spPr>
            <a:ln w="28575" cap="rnd" cmpd="sng" algn="ctr">
              <a:solidFill>
                <a:schemeClr val="accent6">
                  <a:lumMod val="80000"/>
                  <a:lumOff val="2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all!$C$47:$K$47</c:f>
              <c:numCache>
                <c:formatCode>0.0%</c:formatCode>
                <c:ptCount val="9"/>
                <c:pt idx="1">
                  <c:v>0.7587069765977873</c:v>
                </c:pt>
                <c:pt idx="2">
                  <c:v>0.78310260586319225</c:v>
                </c:pt>
                <c:pt idx="3">
                  <c:v>0.79440189388664528</c:v>
                </c:pt>
                <c:pt idx="4">
                  <c:v>0.8188323353293413</c:v>
                </c:pt>
                <c:pt idx="5">
                  <c:v>0.85082352237198378</c:v>
                </c:pt>
                <c:pt idx="6">
                  <c:v>0.88475892373442488</c:v>
                </c:pt>
              </c:numCache>
            </c:numRef>
          </c:val>
          <c:smooth val="0"/>
        </c:ser>
        <c:ser>
          <c:idx val="7"/>
          <c:order val="1"/>
          <c:tx>
            <c:strRef>
              <c:f>all!$A$34:$B$34</c:f>
              <c:strCache>
                <c:ptCount val="2"/>
                <c:pt idx="0">
                  <c:v>all</c:v>
                </c:pt>
                <c:pt idx="1">
                  <c:v>LLR</c:v>
                </c:pt>
              </c:strCache>
            </c:strRef>
          </c:tx>
          <c:spPr>
            <a:ln w="28575" cap="rnd" cmpd="sng" algn="ctr">
              <a:solidFill>
                <a:schemeClr val="accent4">
                  <a:lumMod val="80000"/>
                  <a:lumOff val="2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all!$C$48:$L$48</c:f>
              <c:numCache>
                <c:formatCode>0.0%</c:formatCode>
                <c:ptCount val="10"/>
                <c:pt idx="1">
                  <c:v>0.69424040002167298</c:v>
                </c:pt>
                <c:pt idx="2">
                  <c:v>0.72469131169074874</c:v>
                </c:pt>
                <c:pt idx="3">
                  <c:v>0.72658153211165766</c:v>
                </c:pt>
                <c:pt idx="4">
                  <c:v>0.75896279594137539</c:v>
                </c:pt>
                <c:pt idx="5">
                  <c:v>0.79123527007697025</c:v>
                </c:pt>
                <c:pt idx="6">
                  <c:v>0.82981349185656428</c:v>
                </c:pt>
              </c:numCache>
            </c:numRef>
          </c:val>
          <c:smooth val="0"/>
        </c:ser>
        <c:ser>
          <c:idx val="10"/>
          <c:order val="2"/>
          <c:tx>
            <c:strRef>
              <c:f>all!$A$28:$B$28</c:f>
              <c:strCache>
                <c:ptCount val="2"/>
                <c:pt idx="0">
                  <c:v>cat</c:v>
                </c:pt>
                <c:pt idx="1">
                  <c:v>LLR</c:v>
                </c:pt>
              </c:strCache>
            </c:strRef>
          </c:tx>
          <c:spPr>
            <a:ln w="28575" cap="rnd" cmpd="sng" algn="ctr">
              <a:solidFill>
                <a:schemeClr val="accent4">
                  <a:lumMod val="8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all!$C$46:$K$46</c:f>
              <c:numCache>
                <c:formatCode>0.0%</c:formatCode>
                <c:ptCount val="9"/>
                <c:pt idx="1">
                  <c:v>0.63184670687869371</c:v>
                </c:pt>
                <c:pt idx="2">
                  <c:v>0.65241414056595848</c:v>
                </c:pt>
                <c:pt idx="3">
                  <c:v>0.64126550346857258</c:v>
                </c:pt>
                <c:pt idx="4">
                  <c:v>0.68926455210874871</c:v>
                </c:pt>
                <c:pt idx="5">
                  <c:v>0.7125155629335389</c:v>
                </c:pt>
                <c:pt idx="6">
                  <c:v>0.75470067887266001</c:v>
                </c:pt>
              </c:numCache>
            </c:numRef>
          </c:val>
          <c:smooth val="0"/>
        </c:ser>
        <c:ser>
          <c:idx val="6"/>
          <c:order val="5"/>
          <c:tx>
            <c:strRef>
              <c:f>all!$B$37</c:f>
              <c:strCache>
                <c:ptCount val="1"/>
                <c:pt idx="0">
                  <c:v>% cat deaths</c:v>
                </c:pt>
              </c:strCache>
            </c:strRef>
          </c:tx>
          <c:spPr>
            <a:ln w="28575" cap="rnd" cmpd="sng" algn="ctr">
              <a:solidFill>
                <a:srgbClr val="FF0000"/>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all!$C$49:$K$49</c:f>
              <c:numCache>
                <c:formatCode>0.0%</c:formatCode>
                <c:ptCount val="9"/>
                <c:pt idx="1">
                  <c:v>0.61186775353146672</c:v>
                </c:pt>
                <c:pt idx="2">
                  <c:v>0.56428921969573043</c:v>
                </c:pt>
                <c:pt idx="3">
                  <c:v>0.58106804381136146</c:v>
                </c:pt>
                <c:pt idx="4">
                  <c:v>0.59568354937859147</c:v>
                </c:pt>
                <c:pt idx="5">
                  <c:v>0.5932949957176068</c:v>
                </c:pt>
                <c:pt idx="6">
                  <c:v>0.60892656521295063</c:v>
                </c:pt>
              </c:numCache>
            </c:numRef>
          </c:val>
          <c:smooth val="0"/>
        </c:ser>
        <c:ser>
          <c:idx val="9"/>
          <c:order val="7"/>
          <c:tx>
            <c:strRef>
              <c:f>all!$A$33:$B$33</c:f>
              <c:strCache>
                <c:ptCount val="2"/>
                <c:pt idx="0">
                  <c:v>dog</c:v>
                </c:pt>
                <c:pt idx="1">
                  <c:v>RTO</c:v>
                </c:pt>
              </c:strCache>
            </c:strRef>
          </c:tx>
          <c:spPr>
            <a:ln w="28575" cap="rnd" cmpd="sng" algn="ctr">
              <a:solidFill>
                <a:schemeClr val="accent2">
                  <a:lumMod val="8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all!$C$33:$K$33</c:f>
              <c:numCache>
                <c:formatCode>0.0%</c:formatCode>
                <c:ptCount val="9"/>
                <c:pt idx="1">
                  <c:v>0.26359240779795279</c:v>
                </c:pt>
                <c:pt idx="2">
                  <c:v>0.25006999414594416</c:v>
                </c:pt>
                <c:pt idx="4">
                  <c:v>0.27871264956171221</c:v>
                </c:pt>
                <c:pt idx="6">
                  <c:v>0.28370713261181379</c:v>
                </c:pt>
              </c:numCache>
            </c:numRef>
          </c:val>
          <c:smooth val="0"/>
        </c:ser>
        <c:ser>
          <c:idx val="5"/>
          <c:order val="8"/>
          <c:tx>
            <c:strRef>
              <c:f>all!$A$30:$B$30</c:f>
              <c:strCache>
                <c:ptCount val="2"/>
                <c:pt idx="0">
                  <c:v>cat</c:v>
                </c:pt>
                <c:pt idx="1">
                  <c:v>RTO</c:v>
                </c:pt>
              </c:strCache>
            </c:strRef>
          </c:tx>
          <c:spPr>
            <a:ln w="28575" cap="rnd" cmpd="sng" algn="ctr">
              <a:solidFill>
                <a:schemeClr val="accent6">
                  <a:lumMod val="60000"/>
                  <a:shade val="95000"/>
                  <a:satMod val="105000"/>
                </a:schemeClr>
              </a:solidFill>
              <a:prstDash val="solid"/>
              <a:round/>
            </a:ln>
            <a:effectLst/>
          </c:spPr>
          <c:marker>
            <c:symbol val="none"/>
          </c:marker>
          <c:cat>
            <c:numRef>
              <c:f>all!$C$15:$K$15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all!$C$30:$K$30</c:f>
              <c:numCache>
                <c:formatCode>0.0%</c:formatCode>
                <c:ptCount val="9"/>
                <c:pt idx="1">
                  <c:v>0.13508864007464427</c:v>
                </c:pt>
                <c:pt idx="2">
                  <c:v>0.11372013218098627</c:v>
                </c:pt>
                <c:pt idx="4">
                  <c:v>9.3761449555340909E-2</c:v>
                </c:pt>
                <c:pt idx="6">
                  <c:v>5.7993586807146127E-2</c:v>
                </c:pt>
              </c:numCache>
            </c:numRef>
          </c:val>
          <c:smooth val="0"/>
        </c:ser>
        <c:dLbls>
          <c:showLegendKey val="0"/>
          <c:showVal val="0"/>
          <c:showCatName val="0"/>
          <c:showSerName val="0"/>
          <c:showPercent val="0"/>
          <c:showBubbleSize val="0"/>
        </c:dLbls>
        <c:smooth val="0"/>
        <c:axId val="838196368"/>
        <c:axId val="838180128"/>
        <c:extLst>
          <c:ext xmlns:c15="http://schemas.microsoft.com/office/drawing/2012/chart" uri="{02D57815-91ED-43cb-92C2-25804820EDAC}">
            <c15:filteredLineSeries>
              <c15:ser>
                <c:idx val="11"/>
                <c:order val="3"/>
                <c:tx>
                  <c:strRef>
                    <c:extLst>
                      <c:ext uri="{02D57815-91ED-43cb-92C2-25804820EDAC}">
                        <c15:formulaRef>
                          <c15:sqref>all!$A$41:$B$41</c15:sqref>
                        </c15:formulaRef>
                      </c:ext>
                    </c:extLst>
                    <c:strCache>
                      <c:ptCount val="2"/>
                      <c:pt idx="0">
                        <c:v>cat</c:v>
                      </c:pt>
                      <c:pt idx="1">
                        <c:v>save rate</c:v>
                      </c:pt>
                    </c:strCache>
                  </c:strRef>
                </c:tx>
                <c:spPr>
                  <a:ln w="28575" cap="rnd" cmpd="sng" algn="ctr">
                    <a:solidFill>
                      <a:schemeClr val="accent6">
                        <a:lumMod val="80000"/>
                        <a:shade val="95000"/>
                        <a:satMod val="105000"/>
                      </a:schemeClr>
                    </a:solidFill>
                    <a:prstDash val="solid"/>
                    <a:round/>
                  </a:ln>
                  <a:effectLst/>
                </c:spPr>
                <c:marker>
                  <c:symbol val="none"/>
                </c:marker>
                <c:cat>
                  <c:numRef>
                    <c:extLst>
                      <c:ex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all!$C$41:$K$41</c15:sqref>
                        </c15:formulaRef>
                      </c:ext>
                    </c:extLst>
                    <c:numCache>
                      <c:formatCode>0.0%</c:formatCode>
                      <c:ptCount val="9"/>
                      <c:pt idx="1">
                        <c:v>0.5899696131840455</c:v>
                      </c:pt>
                      <c:pt idx="2">
                        <c:v>0.62729463568474608</c:v>
                      </c:pt>
                      <c:pt idx="4">
                        <c:v>0.67436851982893886</c:v>
                      </c:pt>
                      <c:pt idx="6">
                        <c:v>0.70202859993348854</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all!$A$42:$B$42</c15:sqref>
                        </c15:formulaRef>
                      </c:ext>
                    </c:extLst>
                    <c:strCache>
                      <c:ptCount val="2"/>
                      <c:pt idx="0">
                        <c:v>dog</c:v>
                      </c:pt>
                      <c:pt idx="1">
                        <c:v>save rate</c:v>
                      </c:pt>
                    </c:strCache>
                  </c:strRef>
                </c:tx>
                <c:spPr>
                  <a:ln w="28575" cap="rnd" cmpd="sng" algn="ctr">
                    <a:solidFill>
                      <a:schemeClr val="accent4">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all!$C$42:$K$42</c15:sqref>
                        </c15:formulaRef>
                      </c:ext>
                    </c:extLst>
                    <c:numCache>
                      <c:formatCode>0.0%</c:formatCode>
                      <c:ptCount val="9"/>
                      <c:pt idx="1">
                        <c:v>0.73547695605573415</c:v>
                      </c:pt>
                      <c:pt idx="2">
                        <c:v>0.76605708666026651</c:v>
                      </c:pt>
                      <c:pt idx="4">
                        <c:v>0.79743103196613629</c:v>
                      </c:pt>
                      <c:pt idx="6">
                        <c:v>0.83312529719448403</c:v>
                      </c:pt>
                    </c:numCache>
                  </c:numRef>
                </c:val>
                <c:smooth val="0"/>
              </c15:ser>
            </c15:filteredLineSeries>
            <c15:filteredLineSeries>
              <c15:ser>
                <c:idx val="3"/>
                <c:order val="6"/>
                <c:tx>
                  <c:strRef>
                    <c:extLst xmlns:c15="http://schemas.microsoft.com/office/drawing/2012/chart">
                      <c:ext xmlns:c15="http://schemas.microsoft.com/office/drawing/2012/chart" uri="{02D57815-91ED-43cb-92C2-25804820EDAC}">
                        <c15:formulaRef>
                          <c15:sqref>all!$A$43:$B$43</c15:sqref>
                        </c15:formulaRef>
                      </c:ext>
                    </c:extLst>
                    <c:strCache>
                      <c:ptCount val="2"/>
                      <c:pt idx="0">
                        <c:v>all</c:v>
                      </c:pt>
                      <c:pt idx="1">
                        <c:v>save rate</c:v>
                      </c:pt>
                    </c:strCache>
                  </c:strRef>
                </c:tx>
                <c:spPr>
                  <a:ln w="28575" cap="rnd" cmpd="sng" algn="ctr">
                    <a:solidFill>
                      <a:schemeClr val="accent2">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all!$C$43:$K$43</c15:sqref>
                        </c15:formulaRef>
                      </c:ext>
                    </c:extLst>
                    <c:numCache>
                      <c:formatCode>0.0%</c:formatCode>
                      <c:ptCount val="9"/>
                      <c:pt idx="1">
                        <c:v>0.73547695605573415</c:v>
                      </c:pt>
                      <c:pt idx="2">
                        <c:v>0.76605708666026651</c:v>
                      </c:pt>
                      <c:pt idx="4">
                        <c:v>0.79743103196613629</c:v>
                      </c:pt>
                      <c:pt idx="6">
                        <c:v>0.83312529719448403</c:v>
                      </c:pt>
                    </c:numCache>
                  </c:numRef>
                </c:val>
                <c:smooth val="0"/>
              </c15:ser>
            </c15:filteredLineSeries>
            <c15:filteredLineSeries>
              <c15:ser>
                <c:idx val="0"/>
                <c:order val="9"/>
                <c:tx>
                  <c:strRef>
                    <c:extLst xmlns:c15="http://schemas.microsoft.com/office/drawing/2012/chart">
                      <c:ext xmlns:c15="http://schemas.microsoft.com/office/drawing/2012/chart" uri="{02D57815-91ED-43cb-92C2-25804820EDAC}">
                        <c15:formulaRef>
                          <c15:sqref>all!$B$37</c15:sqref>
                        </c15:formulaRef>
                      </c:ext>
                    </c:extLst>
                    <c:strCache>
                      <c:ptCount val="1"/>
                      <c:pt idx="0">
                        <c:v>% cat deaths</c:v>
                      </c:pt>
                    </c:strCache>
                  </c:strRef>
                </c:tx>
                <c:spPr>
                  <a:ln w="28575" cap="rnd" cmpd="sng" algn="ctr">
                    <a:solidFill>
                      <a:schemeClr val="accent2">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all!$C$37:$K$37</c15:sqref>
                        </c15:formulaRef>
                      </c:ext>
                    </c:extLst>
                    <c:numCache>
                      <c:formatCode>0.0%</c:formatCode>
                      <c:ptCount val="9"/>
                      <c:pt idx="1">
                        <c:v>0.57722563315425945</c:v>
                      </c:pt>
                      <c:pt idx="2">
                        <c:v>0.56333709859609493</c:v>
                      </c:pt>
                      <c:pt idx="4">
                        <c:v>0.59589955923600912</c:v>
                      </c:pt>
                      <c:pt idx="6">
                        <c:v>0.54195094965886037</c:v>
                      </c:pt>
                    </c:numCache>
                  </c:numRef>
                </c:val>
                <c:smooth val="0"/>
              </c15:ser>
            </c15:filteredLineSeries>
            <c15:filteredLineSeries>
              <c15:ser>
                <c:idx val="1"/>
                <c:order val="10"/>
                <c:tx>
                  <c:strRef>
                    <c:extLst xmlns:c15="http://schemas.microsoft.com/office/drawing/2012/chart">
                      <c:ext xmlns:c15="http://schemas.microsoft.com/office/drawing/2012/chart" uri="{02D57815-91ED-43cb-92C2-25804820EDAC}">
                        <c15:formulaRef>
                          <c15:sqref>all!$A$40:$B$40</c15:sqref>
                        </c15:formulaRef>
                      </c:ext>
                    </c:extLst>
                    <c:strCache>
                      <c:ptCount val="2"/>
                      <c:pt idx="0">
                        <c:v>all</c:v>
                      </c:pt>
                      <c:pt idx="1">
                        <c:v>% transferred in</c:v>
                      </c:pt>
                    </c:strCache>
                  </c:strRef>
                </c:tx>
                <c:spPr>
                  <a:ln w="28575" cap="rnd" cmpd="sng" algn="ctr">
                    <a:solidFill>
                      <a:schemeClr val="accent4">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all!$C$40:$K$40</c15:sqref>
                        </c15:formulaRef>
                      </c:ext>
                    </c:extLst>
                    <c:numCache>
                      <c:formatCode>0.0%</c:formatCode>
                      <c:ptCount val="9"/>
                      <c:pt idx="1">
                        <c:v>2.8027549263439831E-2</c:v>
                      </c:pt>
                      <c:pt idx="2">
                        <c:v>0.12745721513262956</c:v>
                      </c:pt>
                      <c:pt idx="4">
                        <c:v>1.7525823664757429E-2</c:v>
                      </c:pt>
                      <c:pt idx="6">
                        <c:v>1.8988306098350664E-2</c:v>
                      </c:pt>
                    </c:numCache>
                  </c:numRef>
                </c:val>
                <c:smooth val="0"/>
              </c15:ser>
            </c15:filteredLineSeries>
            <c15:filteredLineSeries>
              <c15:ser>
                <c:idx val="2"/>
                <c:order val="11"/>
                <c:tx>
                  <c:strRef>
                    <c:extLst xmlns:c15="http://schemas.microsoft.com/office/drawing/2012/chart">
                      <c:ext xmlns:c15="http://schemas.microsoft.com/office/drawing/2012/chart" uri="{02D57815-91ED-43cb-92C2-25804820EDAC}">
                        <c15:formulaRef>
                          <c15:sqref>all!$B$41</c15:sqref>
                        </c15:formulaRef>
                      </c:ext>
                    </c:extLst>
                    <c:strCache>
                      <c:ptCount val="1"/>
                      <c:pt idx="0">
                        <c:v>save rate</c:v>
                      </c:pt>
                    </c:strCache>
                  </c:strRef>
                </c:tx>
                <c:spPr>
                  <a:ln w="28575" cap="rnd" cmpd="sng" algn="ctr">
                    <a:solidFill>
                      <a:schemeClr val="accent6">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all!$C$15:$K$15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all!$C$41:$K$41</c15:sqref>
                        </c15:formulaRef>
                      </c:ext>
                    </c:extLst>
                    <c:numCache>
                      <c:formatCode>0.0%</c:formatCode>
                      <c:ptCount val="9"/>
                      <c:pt idx="1">
                        <c:v>0.5899696131840455</c:v>
                      </c:pt>
                      <c:pt idx="2">
                        <c:v>0.62729463568474608</c:v>
                      </c:pt>
                      <c:pt idx="4">
                        <c:v>0.67436851982893886</c:v>
                      </c:pt>
                      <c:pt idx="6">
                        <c:v>0.70202859993348854</c:v>
                      </c:pt>
                    </c:numCache>
                  </c:numRef>
                </c:val>
                <c:smooth val="0"/>
              </c15:ser>
            </c15:filteredLineSeries>
          </c:ext>
        </c:extLst>
      </c:lineChart>
      <c:catAx>
        <c:axId val="83819636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38180128"/>
        <c:crosses val="autoZero"/>
        <c:auto val="1"/>
        <c:lblAlgn val="ctr"/>
        <c:lblOffset val="100"/>
        <c:noMultiLvlLbl val="0"/>
      </c:catAx>
      <c:valAx>
        <c:axId val="838180128"/>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38196368"/>
        <c:crosses val="autoZero"/>
        <c:crossBetween val="between"/>
      </c:valAx>
      <c:spPr>
        <a:solidFill>
          <a:schemeClr val="bg1"/>
        </a:solidFill>
        <a:ln>
          <a:noFill/>
        </a:ln>
        <a:effectLst/>
      </c:spPr>
    </c:plotArea>
    <c:legend>
      <c:legendPos val="r"/>
      <c:layout>
        <c:manualLayout>
          <c:xMode val="edge"/>
          <c:yMode val="edge"/>
          <c:x val="0.65600779681951515"/>
          <c:y val="2.7742980991012512E-3"/>
          <c:w val="0.34399220318048479"/>
          <c:h val="0.857365600278986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000000000000533" l="0.70000000000000062" r="0.70000000000000062" t="0.75000000000000533" header="0.30000000000000032" footer="0.30000000000000032"/>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Cat Intake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all!$B$54</c:f>
              <c:strCache>
                <c:ptCount val="1"/>
                <c:pt idx="0">
                  <c:v>Denver Metro Community Summary</c:v>
                </c:pt>
              </c:strCache>
            </c:strRef>
          </c:tx>
          <c:spPr>
            <a:ln w="28575" cap="rnd">
              <a:solidFill>
                <a:schemeClr val="accent2"/>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all!$C$54:$K$54</c:f>
              <c:numCache>
                <c:formatCode>General</c:formatCode>
                <c:ptCount val="9"/>
                <c:pt idx="1">
                  <c:v>35232</c:v>
                </c:pt>
                <c:pt idx="2">
                  <c:v>32566</c:v>
                </c:pt>
                <c:pt idx="4">
                  <c:v>31088</c:v>
                </c:pt>
                <c:pt idx="6">
                  <c:v>22837</c:v>
                </c:pt>
              </c:numCache>
            </c:numRef>
          </c:val>
          <c:smooth val="0"/>
        </c:ser>
        <c:ser>
          <c:idx val="14"/>
          <c:order val="1"/>
          <c:tx>
            <c:strRef>
              <c:f>all!$B$67</c:f>
              <c:strCache>
                <c:ptCount val="1"/>
                <c:pt idx="0">
                  <c:v>total</c:v>
                </c:pt>
              </c:strCache>
            </c:strRef>
          </c:tx>
          <c:spPr>
            <a:ln w="28575" cap="rnd">
              <a:solidFill>
                <a:schemeClr val="tx2">
                  <a:lumMod val="60000"/>
                  <a:lumOff val="4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all!$C$67:$K$67</c:f>
              <c:numCache>
                <c:formatCode>General</c:formatCode>
                <c:ptCount val="9"/>
                <c:pt idx="1">
                  <c:v>32826</c:v>
                </c:pt>
                <c:pt idx="2">
                  <c:v>29772.5</c:v>
                </c:pt>
                <c:pt idx="3">
                  <c:v>28542</c:v>
                </c:pt>
                <c:pt idx="4">
                  <c:v>28690</c:v>
                </c:pt>
                <c:pt idx="5">
                  <c:v>25300.5</c:v>
                </c:pt>
                <c:pt idx="6">
                  <c:v>24305</c:v>
                </c:pt>
              </c:numCache>
            </c:numRef>
          </c:val>
          <c:smooth val="0"/>
        </c:ser>
        <c:ser>
          <c:idx val="2"/>
          <c:order val="2"/>
          <c:tx>
            <c:strRef>
              <c:f>all!$B$55</c:f>
              <c:strCache>
                <c:ptCount val="1"/>
                <c:pt idx="0">
                  <c:v>Denver Dumb Friends League</c:v>
                </c:pt>
              </c:strCache>
            </c:strRef>
          </c:tx>
          <c:spPr>
            <a:ln w="28575" cap="rnd">
              <a:solidFill>
                <a:schemeClr val="accent3"/>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all!$C$55:$K$55</c:f>
              <c:numCache>
                <c:formatCode>General</c:formatCode>
                <c:ptCount val="9"/>
                <c:pt idx="0">
                  <c:v>12755</c:v>
                </c:pt>
                <c:pt idx="1">
                  <c:v>13107</c:v>
                </c:pt>
                <c:pt idx="2">
                  <c:v>11754</c:v>
                </c:pt>
                <c:pt idx="3">
                  <c:v>10744</c:v>
                </c:pt>
                <c:pt idx="4">
                  <c:v>12184</c:v>
                </c:pt>
                <c:pt idx="5">
                  <c:v>11566</c:v>
                </c:pt>
                <c:pt idx="6">
                  <c:v>10948</c:v>
                </c:pt>
                <c:pt idx="7">
                  <c:v>9202</c:v>
                </c:pt>
              </c:numCache>
            </c:numRef>
          </c:val>
          <c:smooth val="0"/>
        </c:ser>
        <c:ser>
          <c:idx val="3"/>
          <c:order val="3"/>
          <c:tx>
            <c:strRef>
              <c:f>all!$B$56</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all!$C$56:$K$56</c:f>
              <c:numCache>
                <c:formatCode>General</c:formatCode>
                <c:ptCount val="9"/>
                <c:pt idx="1">
                  <c:v>3580</c:v>
                </c:pt>
                <c:pt idx="2">
                  <c:v>3573</c:v>
                </c:pt>
                <c:pt idx="3">
                  <c:v>3513</c:v>
                </c:pt>
                <c:pt idx="4">
                  <c:v>3212</c:v>
                </c:pt>
                <c:pt idx="5">
                  <c:v>3212</c:v>
                </c:pt>
                <c:pt idx="6">
                  <c:v>3144</c:v>
                </c:pt>
              </c:numCache>
            </c:numRef>
          </c:val>
          <c:smooth val="0"/>
        </c:ser>
        <c:ser>
          <c:idx val="4"/>
          <c:order val="4"/>
          <c:tx>
            <c:strRef>
              <c:f>all!$B$57</c:f>
              <c:strCache>
                <c:ptCount val="1"/>
                <c:pt idx="0">
                  <c:v>Humane Society of Boulder Valley</c:v>
                </c:pt>
              </c:strCache>
              <c:extLst xmlns:c15="http://schemas.microsoft.com/office/drawing/2012/chart"/>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all!$C$57:$K$57</c:f>
              <c:numCache>
                <c:formatCode>General</c:formatCode>
                <c:ptCount val="9"/>
                <c:pt idx="1">
                  <c:v>1922</c:v>
                </c:pt>
                <c:pt idx="2">
                  <c:v>2690</c:v>
                </c:pt>
                <c:pt idx="3">
                  <c:v>2711</c:v>
                </c:pt>
                <c:pt idx="4">
                  <c:v>3278</c:v>
                </c:pt>
                <c:pt idx="5">
                  <c:v>3051</c:v>
                </c:pt>
                <c:pt idx="6">
                  <c:v>3044</c:v>
                </c:pt>
                <c:pt idx="7">
                  <c:v>2502</c:v>
                </c:pt>
              </c:numCache>
              <c:extLst xmlns:c15="http://schemas.microsoft.com/office/drawing/2012/chart"/>
            </c:numRef>
          </c:val>
          <c:smooth val="0"/>
        </c:ser>
        <c:ser>
          <c:idx val="5"/>
          <c:order val="5"/>
          <c:tx>
            <c:strRef>
              <c:f>all!$B$58</c:f>
              <c:strCache>
                <c:ptCount val="1"/>
                <c:pt idx="0">
                  <c:v>Adams County Animal Control</c:v>
                </c:pt>
              </c:strCache>
              <c:extLst xmlns:c15="http://schemas.microsoft.com/office/drawing/2012/chart"/>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all!$C$58:$K$58</c:f>
              <c:numCache>
                <c:formatCode>General</c:formatCode>
                <c:ptCount val="9"/>
                <c:pt idx="0">
                  <c:v>2369</c:v>
                </c:pt>
                <c:pt idx="1">
                  <c:v>2645</c:v>
                </c:pt>
                <c:pt idx="2">
                  <c:v>2921</c:v>
                </c:pt>
                <c:pt idx="3">
                  <c:v>3356</c:v>
                </c:pt>
                <c:pt idx="4">
                  <c:v>2547</c:v>
                </c:pt>
                <c:pt idx="5">
                  <c:v>2122</c:v>
                </c:pt>
                <c:pt idx="6">
                  <c:v>2196</c:v>
                </c:pt>
              </c:numCache>
              <c:extLst xmlns:c15="http://schemas.microsoft.com/office/drawing/2012/chart"/>
            </c:numRef>
          </c:val>
          <c:smooth val="0"/>
        </c:ser>
        <c:ser>
          <c:idx val="6"/>
          <c:order val="6"/>
          <c:tx>
            <c:strRef>
              <c:f>all!$B$59</c:f>
              <c:strCache>
                <c:ptCount val="1"/>
                <c:pt idx="0">
                  <c:v>Denver Municipal Animal Shelter</c:v>
                </c:pt>
              </c:strCache>
              <c:extLst xmlns:c15="http://schemas.microsoft.com/office/drawing/2012/chart"/>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all!$C$59:$K$59</c:f>
              <c:numCache>
                <c:formatCode>General</c:formatCode>
                <c:ptCount val="9"/>
                <c:pt idx="0">
                  <c:v>2261</c:v>
                </c:pt>
                <c:pt idx="1">
                  <c:v>2628</c:v>
                </c:pt>
                <c:pt idx="2">
                  <c:v>2419</c:v>
                </c:pt>
                <c:pt idx="3">
                  <c:v>2469</c:v>
                </c:pt>
                <c:pt idx="4">
                  <c:v>2189</c:v>
                </c:pt>
                <c:pt idx="5">
                  <c:v>1991</c:v>
                </c:pt>
                <c:pt idx="6">
                  <c:v>1959</c:v>
                </c:pt>
              </c:numCache>
              <c:extLst xmlns:c15="http://schemas.microsoft.com/office/drawing/2012/chart"/>
            </c:numRef>
          </c:val>
          <c:smooth val="0"/>
        </c:ser>
        <c:ser>
          <c:idx val="7"/>
          <c:order val="7"/>
          <c:tx>
            <c:strRef>
              <c:f>all!$B$60</c:f>
              <c:strCache>
                <c:ptCount val="1"/>
                <c:pt idx="0">
                  <c:v>Rocky Mountain Alley Cat Alliance</c:v>
                </c:pt>
              </c:strCache>
              <c:extLst xmlns:c15="http://schemas.microsoft.com/office/drawing/2012/chart"/>
            </c:strRef>
          </c:tx>
          <c:spPr>
            <a:ln w="28575" cap="rnd">
              <a:solidFill>
                <a:schemeClr val="accent2">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all!$C$60:$K$60</c:f>
              <c:numCache>
                <c:formatCode>General</c:formatCode>
                <c:ptCount val="9"/>
                <c:pt idx="0">
                  <c:v>3347</c:v>
                </c:pt>
                <c:pt idx="1">
                  <c:v>4013</c:v>
                </c:pt>
                <c:pt idx="2">
                  <c:v>1860</c:v>
                </c:pt>
                <c:pt idx="3">
                  <c:v>1507</c:v>
                </c:pt>
                <c:pt idx="4">
                  <c:v>1507</c:v>
                </c:pt>
              </c:numCache>
              <c:extLst xmlns:c15="http://schemas.microsoft.com/office/drawing/2012/chart"/>
            </c:numRef>
          </c:val>
          <c:smooth val="0"/>
        </c:ser>
        <c:ser>
          <c:idx val="8"/>
          <c:order val="8"/>
          <c:tx>
            <c:strRef>
              <c:f>all!$B$61</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all!$C$61:$K$61</c:f>
              <c:numCache>
                <c:formatCode>General</c:formatCode>
                <c:ptCount val="9"/>
                <c:pt idx="1">
                  <c:v>2476</c:v>
                </c:pt>
                <c:pt idx="2">
                  <c:v>2217</c:v>
                </c:pt>
                <c:pt idx="3">
                  <c:v>1958</c:v>
                </c:pt>
                <c:pt idx="4">
                  <c:v>1876</c:v>
                </c:pt>
                <c:pt idx="5">
                  <c:v>1634</c:v>
                </c:pt>
                <c:pt idx="6">
                  <c:v>1442</c:v>
                </c:pt>
                <c:pt idx="7">
                  <c:v>1532</c:v>
                </c:pt>
              </c:numCache>
              <c:extLst xmlns:c15="http://schemas.microsoft.com/office/drawing/2012/chart"/>
            </c:numRef>
          </c:val>
          <c:smooth val="0"/>
        </c:ser>
        <c:ser>
          <c:idx val="9"/>
          <c:order val="9"/>
          <c:tx>
            <c:strRef>
              <c:f>all!$B$62</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all!$C$62:$K$62</c:f>
              <c:numCache>
                <c:formatCode>General</c:formatCode>
                <c:ptCount val="9"/>
                <c:pt idx="0">
                  <c:v>1424</c:v>
                </c:pt>
                <c:pt idx="1">
                  <c:v>1698</c:v>
                </c:pt>
                <c:pt idx="2" formatCode="0">
                  <c:v>1682.5</c:v>
                </c:pt>
                <c:pt idx="3">
                  <c:v>1667</c:v>
                </c:pt>
                <c:pt idx="4">
                  <c:v>1404</c:v>
                </c:pt>
                <c:pt idx="5" formatCode="0">
                  <c:v>1312.5</c:v>
                </c:pt>
                <c:pt idx="6">
                  <c:v>1221</c:v>
                </c:pt>
              </c:numCache>
              <c:extLst xmlns:c15="http://schemas.microsoft.com/office/drawing/2012/chart"/>
            </c:numRef>
          </c:val>
          <c:smooth val="0"/>
        </c:ser>
        <c:ser>
          <c:idx val="10"/>
          <c:order val="10"/>
          <c:tx>
            <c:strRef>
              <c:f>all!$B$63</c:f>
              <c:strCache>
                <c:ptCount val="1"/>
                <c:pt idx="0">
                  <c:v>Cat Care Society</c:v>
                </c:pt>
              </c:strCache>
              <c:extLst xmlns:c15="http://schemas.microsoft.com/office/drawing/2012/chart"/>
            </c:strRef>
          </c:tx>
          <c:spPr>
            <a:ln w="28575" cap="rnd">
              <a:solidFill>
                <a:schemeClr val="accent5">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all!$C$63:$K$63</c:f>
              <c:numCache>
                <c:formatCode>General</c:formatCode>
                <c:ptCount val="9"/>
                <c:pt idx="0">
                  <c:v>740</c:v>
                </c:pt>
                <c:pt idx="1">
                  <c:v>757</c:v>
                </c:pt>
                <c:pt idx="2">
                  <c:v>656</c:v>
                </c:pt>
                <c:pt idx="3">
                  <c:v>617</c:v>
                </c:pt>
                <c:pt idx="4">
                  <c:v>493</c:v>
                </c:pt>
                <c:pt idx="5">
                  <c:v>412</c:v>
                </c:pt>
                <c:pt idx="6">
                  <c:v>351</c:v>
                </c:pt>
              </c:numCache>
              <c:extLst xmlns:c15="http://schemas.microsoft.com/office/drawing/2012/chart"/>
            </c:numRef>
          </c:val>
          <c:smooth val="0"/>
        </c:ser>
        <c:dLbls>
          <c:showLegendKey val="0"/>
          <c:showVal val="0"/>
          <c:showCatName val="0"/>
          <c:showSerName val="0"/>
          <c:showPercent val="0"/>
          <c:showBubbleSize val="0"/>
        </c:dLbls>
        <c:smooth val="0"/>
        <c:axId val="581240912"/>
        <c:axId val="581232512"/>
        <c:extLst>
          <c:ext xmlns:c15="http://schemas.microsoft.com/office/drawing/2012/chart" uri="{02D57815-91ED-43cb-92C2-25804820EDAC}">
            <c15:filteredLineSeries>
              <c15:ser>
                <c:idx val="11"/>
                <c:order val="11"/>
                <c:tx>
                  <c:strRef>
                    <c:extLst>
                      <c:ext uri="{02D57815-91ED-43cb-92C2-25804820EDAC}">
                        <c15:formulaRef>
                          <c15:sqref>all!$B$64</c15:sqref>
                        </c15:formulaRef>
                      </c:ext>
                    </c:extLst>
                    <c:strCache>
                      <c:ptCount val="1"/>
                      <c:pt idx="0">
                        <c:v>0</c:v>
                      </c:pt>
                    </c:strCache>
                  </c:strRef>
                </c:tx>
                <c:spPr>
                  <a:ln w="28575" cap="rnd">
                    <a:solidFill>
                      <a:schemeClr val="accent6">
                        <a:lumMod val="60000"/>
                      </a:schemeClr>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all!$C$64:$K$64</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all!$B$65</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all!$C$65:$K$65</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all!$B$66</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all!$C$66:$K$66</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58124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32512"/>
        <c:crosses val="autoZero"/>
        <c:auto val="1"/>
        <c:lblAlgn val="ctr"/>
        <c:lblOffset val="100"/>
        <c:noMultiLvlLbl val="0"/>
      </c:catAx>
      <c:valAx>
        <c:axId val="58123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40912"/>
        <c:crosses val="autoZero"/>
        <c:crossBetween val="between"/>
      </c:valAx>
      <c:spPr>
        <a:noFill/>
        <a:ln>
          <a:noFill/>
        </a:ln>
        <a:effectLst/>
      </c:spPr>
    </c:plotArea>
    <c:legend>
      <c:legendPos val="r"/>
      <c:layout>
        <c:manualLayout>
          <c:xMode val="edge"/>
          <c:yMode val="edge"/>
          <c:x val="0.64603572014435695"/>
          <c:y val="0.12157604603045789"/>
          <c:w val="0.3408079604706622"/>
          <c:h val="0.788814437888857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Cats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all!$B$69</c:f>
              <c:strCache>
                <c:ptCount val="1"/>
                <c:pt idx="0">
                  <c:v>Denver Metro Community Summary</c:v>
                </c:pt>
              </c:strCache>
            </c:strRef>
          </c:tx>
          <c:spPr>
            <a:ln w="28575" cap="rnd">
              <a:solidFill>
                <a:schemeClr val="accent2"/>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all!$C$69:$K$69</c:f>
              <c:numCache>
                <c:formatCode>General</c:formatCode>
                <c:ptCount val="9"/>
                <c:pt idx="1">
                  <c:v>12034</c:v>
                </c:pt>
                <c:pt idx="2">
                  <c:v>10473</c:v>
                </c:pt>
                <c:pt idx="4">
                  <c:v>8923</c:v>
                </c:pt>
                <c:pt idx="6">
                  <c:v>5878</c:v>
                </c:pt>
              </c:numCache>
            </c:numRef>
          </c:val>
          <c:smooth val="0"/>
        </c:ser>
        <c:ser>
          <c:idx val="14"/>
          <c:order val="1"/>
          <c:tx>
            <c:strRef>
              <c:f>all!$B$82</c:f>
              <c:strCache>
                <c:ptCount val="1"/>
                <c:pt idx="0">
                  <c:v>total</c:v>
                </c:pt>
              </c:strCache>
            </c:strRef>
          </c:tx>
          <c:spPr>
            <a:ln w="28575" cap="rnd">
              <a:solidFill>
                <a:schemeClr val="tx2">
                  <a:lumMod val="60000"/>
                  <a:lumOff val="4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all!$C$82:$K$82</c:f>
              <c:numCache>
                <c:formatCode>General</c:formatCode>
                <c:ptCount val="9"/>
                <c:pt idx="1">
                  <c:v>12085</c:v>
                </c:pt>
                <c:pt idx="2">
                  <c:v>10348.5</c:v>
                </c:pt>
                <c:pt idx="3">
                  <c:v>10239</c:v>
                </c:pt>
                <c:pt idx="4">
                  <c:v>8915</c:v>
                </c:pt>
                <c:pt idx="5">
                  <c:v>7273.5</c:v>
                </c:pt>
                <c:pt idx="6">
                  <c:v>5962</c:v>
                </c:pt>
              </c:numCache>
            </c:numRef>
          </c:val>
          <c:smooth val="0"/>
        </c:ser>
        <c:ser>
          <c:idx val="2"/>
          <c:order val="2"/>
          <c:tx>
            <c:strRef>
              <c:f>all!$B$70</c:f>
              <c:strCache>
                <c:ptCount val="1"/>
                <c:pt idx="0">
                  <c:v>Denver Dumb Friends League</c:v>
                </c:pt>
              </c:strCache>
            </c:strRef>
          </c:tx>
          <c:spPr>
            <a:ln w="28575" cap="rnd">
              <a:solidFill>
                <a:schemeClr val="accent3"/>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all!$C$70:$K$70</c:f>
              <c:numCache>
                <c:formatCode>General</c:formatCode>
                <c:ptCount val="9"/>
                <c:pt idx="0">
                  <c:v>4369</c:v>
                </c:pt>
                <c:pt idx="1">
                  <c:v>5714</c:v>
                </c:pt>
                <c:pt idx="2">
                  <c:v>4692</c:v>
                </c:pt>
                <c:pt idx="3">
                  <c:v>4297</c:v>
                </c:pt>
                <c:pt idx="4">
                  <c:v>4185</c:v>
                </c:pt>
                <c:pt idx="5">
                  <c:v>3429</c:v>
                </c:pt>
                <c:pt idx="6">
                  <c:v>2673</c:v>
                </c:pt>
                <c:pt idx="7">
                  <c:v>1928</c:v>
                </c:pt>
              </c:numCache>
            </c:numRef>
          </c:val>
          <c:smooth val="0"/>
        </c:ser>
        <c:ser>
          <c:idx val="3"/>
          <c:order val="3"/>
          <c:tx>
            <c:strRef>
              <c:f>all!$B$71</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all!$C$71:$K$71</c:f>
              <c:numCache>
                <c:formatCode>General</c:formatCode>
                <c:ptCount val="9"/>
                <c:pt idx="1">
                  <c:v>1076</c:v>
                </c:pt>
                <c:pt idx="2">
                  <c:v>1203</c:v>
                </c:pt>
                <c:pt idx="3">
                  <c:v>1420</c:v>
                </c:pt>
                <c:pt idx="4">
                  <c:v>1166</c:v>
                </c:pt>
                <c:pt idx="5">
                  <c:v>1166</c:v>
                </c:pt>
                <c:pt idx="6">
                  <c:v>958</c:v>
                </c:pt>
              </c:numCache>
            </c:numRef>
          </c:val>
          <c:smooth val="0"/>
        </c:ser>
        <c:ser>
          <c:idx val="4"/>
          <c:order val="4"/>
          <c:tx>
            <c:strRef>
              <c:f>all!$B$72</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all!$C$72:$K$72</c:f>
              <c:numCache>
                <c:formatCode>General</c:formatCode>
                <c:ptCount val="9"/>
                <c:pt idx="1">
                  <c:v>601</c:v>
                </c:pt>
                <c:pt idx="2">
                  <c:v>540</c:v>
                </c:pt>
                <c:pt idx="3">
                  <c:v>602</c:v>
                </c:pt>
                <c:pt idx="4">
                  <c:v>556</c:v>
                </c:pt>
                <c:pt idx="5">
                  <c:v>426</c:v>
                </c:pt>
                <c:pt idx="6">
                  <c:v>406</c:v>
                </c:pt>
                <c:pt idx="7">
                  <c:v>399</c:v>
                </c:pt>
              </c:numCache>
            </c:numRef>
          </c:val>
          <c:smooth val="0"/>
        </c:ser>
        <c:ser>
          <c:idx val="5"/>
          <c:order val="5"/>
          <c:tx>
            <c:strRef>
              <c:f>all!$B$73</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all!$C$73:$K$73</c:f>
              <c:numCache>
                <c:formatCode>General</c:formatCode>
                <c:ptCount val="9"/>
                <c:pt idx="0">
                  <c:v>636</c:v>
                </c:pt>
                <c:pt idx="1">
                  <c:v>706</c:v>
                </c:pt>
                <c:pt idx="2">
                  <c:v>776</c:v>
                </c:pt>
                <c:pt idx="3">
                  <c:v>1165</c:v>
                </c:pt>
                <c:pt idx="4">
                  <c:v>884</c:v>
                </c:pt>
                <c:pt idx="5">
                  <c:v>577</c:v>
                </c:pt>
                <c:pt idx="6">
                  <c:v>619</c:v>
                </c:pt>
              </c:numCache>
            </c:numRef>
          </c:val>
          <c:smooth val="0"/>
        </c:ser>
        <c:ser>
          <c:idx val="6"/>
          <c:order val="6"/>
          <c:tx>
            <c:strRef>
              <c:f>all!$B$74</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all!$C$74:$K$74</c:f>
              <c:numCache>
                <c:formatCode>General</c:formatCode>
                <c:ptCount val="9"/>
                <c:pt idx="0">
                  <c:v>1408</c:v>
                </c:pt>
                <c:pt idx="1">
                  <c:v>1650</c:v>
                </c:pt>
                <c:pt idx="2">
                  <c:v>1141</c:v>
                </c:pt>
                <c:pt idx="3">
                  <c:v>991</c:v>
                </c:pt>
                <c:pt idx="4">
                  <c:v>640</c:v>
                </c:pt>
                <c:pt idx="5">
                  <c:v>531</c:v>
                </c:pt>
                <c:pt idx="6">
                  <c:v>490</c:v>
                </c:pt>
              </c:numCache>
            </c:numRef>
          </c:val>
          <c:smooth val="0"/>
        </c:ser>
        <c:ser>
          <c:idx val="7"/>
          <c:order val="7"/>
          <c:tx>
            <c:strRef>
              <c:f>all!$B$75</c:f>
              <c:strCache>
                <c:ptCount val="1"/>
                <c:pt idx="0">
                  <c:v>Rocky Mountain Alley Cat Alliance</c:v>
                </c:pt>
              </c:strCache>
              <c:extLst xmlns:c15="http://schemas.microsoft.com/office/drawing/2012/chart"/>
            </c:strRef>
          </c:tx>
          <c:spPr>
            <a:ln w="28575" cap="rnd">
              <a:solidFill>
                <a:schemeClr val="accent2">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all!$C$75:$K$75</c:f>
              <c:numCache>
                <c:formatCode>General</c:formatCode>
                <c:ptCount val="9"/>
                <c:pt idx="0">
                  <c:v>205</c:v>
                </c:pt>
                <c:pt idx="1">
                  <c:v>239</c:v>
                </c:pt>
                <c:pt idx="2">
                  <c:v>96</c:v>
                </c:pt>
                <c:pt idx="3">
                  <c:v>62</c:v>
                </c:pt>
                <c:pt idx="4">
                  <c:v>62</c:v>
                </c:pt>
              </c:numCache>
              <c:extLst xmlns:c15="http://schemas.microsoft.com/office/drawing/2012/chart"/>
            </c:numRef>
          </c:val>
          <c:smooth val="0"/>
        </c:ser>
        <c:ser>
          <c:idx val="8"/>
          <c:order val="8"/>
          <c:tx>
            <c:strRef>
              <c:f>all!$B$76</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all!$C$76:$K$76</c:f>
              <c:numCache>
                <c:formatCode>General</c:formatCode>
                <c:ptCount val="9"/>
                <c:pt idx="1">
                  <c:v>1072</c:v>
                </c:pt>
                <c:pt idx="2">
                  <c:v>865</c:v>
                </c:pt>
                <c:pt idx="3">
                  <c:v>658</c:v>
                </c:pt>
                <c:pt idx="4">
                  <c:v>649</c:v>
                </c:pt>
                <c:pt idx="5">
                  <c:v>426</c:v>
                </c:pt>
                <c:pt idx="6">
                  <c:v>157</c:v>
                </c:pt>
                <c:pt idx="7">
                  <c:v>134</c:v>
                </c:pt>
              </c:numCache>
              <c:extLst xmlns:c15="http://schemas.microsoft.com/office/drawing/2012/chart"/>
            </c:numRef>
          </c:val>
          <c:smooth val="0"/>
        </c:ser>
        <c:ser>
          <c:idx val="9"/>
          <c:order val="9"/>
          <c:tx>
            <c:strRef>
              <c:f>all!$B$77</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all!$C$77:$K$77</c:f>
              <c:numCache>
                <c:formatCode>General</c:formatCode>
                <c:ptCount val="9"/>
                <c:pt idx="0">
                  <c:v>727</c:v>
                </c:pt>
                <c:pt idx="1">
                  <c:v>959</c:v>
                </c:pt>
                <c:pt idx="2" formatCode="0">
                  <c:v>964.5</c:v>
                </c:pt>
                <c:pt idx="3">
                  <c:v>970</c:v>
                </c:pt>
                <c:pt idx="4">
                  <c:v>732</c:v>
                </c:pt>
                <c:pt idx="5" formatCode="0">
                  <c:v>682.5</c:v>
                </c:pt>
                <c:pt idx="6">
                  <c:v>633</c:v>
                </c:pt>
              </c:numCache>
              <c:extLst xmlns:c15="http://schemas.microsoft.com/office/drawing/2012/chart"/>
            </c:numRef>
          </c:val>
          <c:smooth val="0"/>
        </c:ser>
        <c:ser>
          <c:idx val="10"/>
          <c:order val="10"/>
          <c:tx>
            <c:strRef>
              <c:f>all!$B$78</c:f>
              <c:strCache>
                <c:ptCount val="1"/>
                <c:pt idx="0">
                  <c:v>Cat Care Society</c:v>
                </c:pt>
              </c:strCache>
              <c:extLst xmlns:c15="http://schemas.microsoft.com/office/drawing/2012/chart"/>
            </c:strRef>
          </c:tx>
          <c:spPr>
            <a:ln w="28575" cap="rnd">
              <a:solidFill>
                <a:schemeClr val="accent5">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all!$C$78:$K$78</c:f>
              <c:numCache>
                <c:formatCode>General</c:formatCode>
                <c:ptCount val="9"/>
                <c:pt idx="0">
                  <c:v>64</c:v>
                </c:pt>
                <c:pt idx="1">
                  <c:v>68</c:v>
                </c:pt>
                <c:pt idx="2">
                  <c:v>71</c:v>
                </c:pt>
                <c:pt idx="3">
                  <c:v>74</c:v>
                </c:pt>
                <c:pt idx="4">
                  <c:v>41</c:v>
                </c:pt>
                <c:pt idx="5">
                  <c:v>36</c:v>
                </c:pt>
                <c:pt idx="6">
                  <c:v>26</c:v>
                </c:pt>
              </c:numCache>
              <c:extLst xmlns:c15="http://schemas.microsoft.com/office/drawing/2012/chart"/>
            </c:numRef>
          </c:val>
          <c:smooth val="0"/>
        </c:ser>
        <c:dLbls>
          <c:showLegendKey val="0"/>
          <c:showVal val="0"/>
          <c:showCatName val="0"/>
          <c:showSerName val="0"/>
          <c:showPercent val="0"/>
          <c:showBubbleSize val="0"/>
        </c:dLbls>
        <c:smooth val="0"/>
        <c:axId val="581229152"/>
        <c:axId val="581228592"/>
        <c:extLst>
          <c:ext xmlns:c15="http://schemas.microsoft.com/office/drawing/2012/chart" uri="{02D57815-91ED-43cb-92C2-25804820EDAC}">
            <c15:filteredLineSeries>
              <c15:ser>
                <c:idx val="11"/>
                <c:order val="11"/>
                <c:tx>
                  <c:strRef>
                    <c:extLst>
                      <c:ext uri="{02D57815-91ED-43cb-92C2-25804820EDAC}">
                        <c15:formulaRef>
                          <c15:sqref>all!$B$79</c15:sqref>
                        </c15:formulaRef>
                      </c:ext>
                    </c:extLst>
                    <c:strCache>
                      <c:ptCount val="1"/>
                      <c:pt idx="0">
                        <c:v>0</c:v>
                      </c:pt>
                    </c:strCache>
                  </c:strRef>
                </c:tx>
                <c:spPr>
                  <a:ln w="28575" cap="rnd">
                    <a:solidFill>
                      <a:schemeClr val="accent6">
                        <a:lumMod val="60000"/>
                      </a:schemeClr>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all!$C$79:$K$79</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all!$B$80</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all!$C$80:$K$80</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all!$B$81</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all!$C$81:$K$81</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58122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28592"/>
        <c:crosses val="autoZero"/>
        <c:auto val="1"/>
        <c:lblAlgn val="ctr"/>
        <c:lblOffset val="100"/>
        <c:noMultiLvlLbl val="0"/>
      </c:catAx>
      <c:valAx>
        <c:axId val="58122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29152"/>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Dog Intake</a:t>
            </a:r>
          </a:p>
        </c:rich>
      </c:tx>
      <c:layout>
        <c:manualLayout>
          <c:xMode val="edge"/>
          <c:yMode val="edge"/>
          <c:x val="0.31989583333333332"/>
          <c:y val="2.9940119760479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all!$B$101</c:f>
              <c:strCache>
                <c:ptCount val="1"/>
                <c:pt idx="0">
                  <c:v>Denver Metro Community Summary</c:v>
                </c:pt>
              </c:strCache>
            </c:strRef>
          </c:tx>
          <c:spPr>
            <a:ln w="28575" cap="rnd">
              <a:solidFill>
                <a:schemeClr val="accent2"/>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all!$C$101:$K$101</c:f>
              <c:numCache>
                <c:formatCode>General</c:formatCode>
                <c:ptCount val="9"/>
                <c:pt idx="1">
                  <c:v>40732</c:v>
                </c:pt>
                <c:pt idx="2">
                  <c:v>41250</c:v>
                </c:pt>
                <c:pt idx="4">
                  <c:v>33400</c:v>
                </c:pt>
                <c:pt idx="6">
                  <c:v>32663</c:v>
                </c:pt>
              </c:numCache>
            </c:numRef>
          </c:val>
          <c:smooth val="0"/>
        </c:ser>
        <c:ser>
          <c:idx val="14"/>
          <c:order val="1"/>
          <c:tx>
            <c:strRef>
              <c:f>all!$B$114</c:f>
              <c:strCache>
                <c:ptCount val="1"/>
                <c:pt idx="0">
                  <c:v>total</c:v>
                </c:pt>
              </c:strCache>
            </c:strRef>
          </c:tx>
          <c:spPr>
            <a:ln w="28575" cap="rnd">
              <a:solidFill>
                <a:schemeClr val="tx2">
                  <a:lumMod val="60000"/>
                  <a:lumOff val="4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all!$C$114:$K$114</c:f>
              <c:numCache>
                <c:formatCode>0</c:formatCode>
                <c:ptCount val="9"/>
                <c:pt idx="1">
                  <c:v>31770.5</c:v>
                </c:pt>
                <c:pt idx="2">
                  <c:v>36840</c:v>
                </c:pt>
                <c:pt idx="3">
                  <c:v>35905</c:v>
                </c:pt>
                <c:pt idx="4">
                  <c:v>33400</c:v>
                </c:pt>
                <c:pt idx="5">
                  <c:v>33423.5</c:v>
                </c:pt>
                <c:pt idx="6">
                  <c:v>33226</c:v>
                </c:pt>
              </c:numCache>
            </c:numRef>
          </c:val>
          <c:smooth val="0"/>
        </c:ser>
        <c:ser>
          <c:idx val="2"/>
          <c:order val="2"/>
          <c:tx>
            <c:strRef>
              <c:f>all!$B$102</c:f>
              <c:strCache>
                <c:ptCount val="1"/>
                <c:pt idx="0">
                  <c:v>Denver Dumb Friends League</c:v>
                </c:pt>
              </c:strCache>
            </c:strRef>
          </c:tx>
          <c:spPr>
            <a:ln w="28575" cap="rnd">
              <a:solidFill>
                <a:schemeClr val="accent3"/>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all!$C$102:$K$102</c:f>
              <c:numCache>
                <c:formatCode>General</c:formatCode>
                <c:ptCount val="9"/>
                <c:pt idx="0">
                  <c:v>13301</c:v>
                </c:pt>
                <c:pt idx="1">
                  <c:v>14618</c:v>
                </c:pt>
                <c:pt idx="2">
                  <c:v>15196</c:v>
                </c:pt>
                <c:pt idx="3">
                  <c:v>15015</c:v>
                </c:pt>
                <c:pt idx="4">
                  <c:v>12646</c:v>
                </c:pt>
                <c:pt idx="5">
                  <c:v>11911</c:v>
                </c:pt>
                <c:pt idx="6">
                  <c:v>11176</c:v>
                </c:pt>
                <c:pt idx="7">
                  <c:v>9151</c:v>
                </c:pt>
              </c:numCache>
            </c:numRef>
          </c:val>
          <c:smooth val="0"/>
        </c:ser>
        <c:ser>
          <c:idx val="3"/>
          <c:order val="3"/>
          <c:tx>
            <c:strRef>
              <c:f>all!$B$103</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all!$C$103:$K$103</c:f>
              <c:numCache>
                <c:formatCode>General</c:formatCode>
                <c:ptCount val="9"/>
                <c:pt idx="2">
                  <c:v>4517</c:v>
                </c:pt>
                <c:pt idx="3">
                  <c:v>4249</c:v>
                </c:pt>
                <c:pt idx="4">
                  <c:v>4005</c:v>
                </c:pt>
                <c:pt idx="5">
                  <c:v>4005</c:v>
                </c:pt>
                <c:pt idx="6">
                  <c:v>4688</c:v>
                </c:pt>
              </c:numCache>
            </c:numRef>
          </c:val>
          <c:smooth val="0"/>
        </c:ser>
        <c:ser>
          <c:idx val="4"/>
          <c:order val="4"/>
          <c:tx>
            <c:strRef>
              <c:f>all!$B$104</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all!$C$104:$K$104</c:f>
              <c:numCache>
                <c:formatCode>General</c:formatCode>
                <c:ptCount val="9"/>
                <c:pt idx="1">
                  <c:v>4958</c:v>
                </c:pt>
                <c:pt idx="2">
                  <c:v>4877</c:v>
                </c:pt>
                <c:pt idx="3">
                  <c:v>4907</c:v>
                </c:pt>
                <c:pt idx="4">
                  <c:v>5509</c:v>
                </c:pt>
                <c:pt idx="5">
                  <c:v>5876</c:v>
                </c:pt>
                <c:pt idx="6">
                  <c:v>5498</c:v>
                </c:pt>
                <c:pt idx="7">
                  <c:v>5161</c:v>
                </c:pt>
              </c:numCache>
            </c:numRef>
          </c:val>
          <c:smooth val="0"/>
        </c:ser>
        <c:ser>
          <c:idx val="5"/>
          <c:order val="5"/>
          <c:tx>
            <c:strRef>
              <c:f>all!$B$105</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all!$C$105:$K$105</c:f>
              <c:numCache>
                <c:formatCode>0</c:formatCode>
                <c:ptCount val="9"/>
                <c:pt idx="0" formatCode="General">
                  <c:v>3098</c:v>
                </c:pt>
                <c:pt idx="1">
                  <c:v>3261.5</c:v>
                </c:pt>
                <c:pt idx="2" formatCode="General">
                  <c:v>3425</c:v>
                </c:pt>
                <c:pt idx="3" formatCode="General">
                  <c:v>3449</c:v>
                </c:pt>
                <c:pt idx="4" formatCode="General">
                  <c:v>3156</c:v>
                </c:pt>
                <c:pt idx="5" formatCode="General">
                  <c:v>3052</c:v>
                </c:pt>
                <c:pt idx="6" formatCode="General">
                  <c:v>3044</c:v>
                </c:pt>
              </c:numCache>
            </c:numRef>
          </c:val>
          <c:smooth val="0"/>
        </c:ser>
        <c:ser>
          <c:idx val="6"/>
          <c:order val="6"/>
          <c:tx>
            <c:strRef>
              <c:f>all!$B$106</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all!$C$106:$K$106</c:f>
              <c:numCache>
                <c:formatCode>General</c:formatCode>
                <c:ptCount val="9"/>
                <c:pt idx="0">
                  <c:v>4830</c:v>
                </c:pt>
                <c:pt idx="1">
                  <c:v>4442</c:v>
                </c:pt>
                <c:pt idx="2">
                  <c:v>4398</c:v>
                </c:pt>
                <c:pt idx="3">
                  <c:v>3922</c:v>
                </c:pt>
                <c:pt idx="4">
                  <c:v>3737</c:v>
                </c:pt>
                <c:pt idx="5">
                  <c:v>4056</c:v>
                </c:pt>
                <c:pt idx="6">
                  <c:v>4424</c:v>
                </c:pt>
              </c:numCache>
            </c:numRef>
          </c:val>
          <c:smooth val="0"/>
        </c:ser>
        <c:ser>
          <c:idx val="8"/>
          <c:order val="8"/>
          <c:tx>
            <c:strRef>
              <c:f>all!$B$108</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all!$C$108:$K$108</c:f>
              <c:numCache>
                <c:formatCode>General</c:formatCode>
                <c:ptCount val="9"/>
                <c:pt idx="1">
                  <c:v>2162</c:v>
                </c:pt>
                <c:pt idx="2" formatCode="0">
                  <c:v>2097.5</c:v>
                </c:pt>
                <c:pt idx="3">
                  <c:v>2033</c:v>
                </c:pt>
                <c:pt idx="4">
                  <c:v>1964</c:v>
                </c:pt>
                <c:pt idx="5">
                  <c:v>2157</c:v>
                </c:pt>
                <c:pt idx="6">
                  <c:v>2046</c:v>
                </c:pt>
                <c:pt idx="7">
                  <c:v>2057</c:v>
                </c:pt>
              </c:numCache>
              <c:extLst xmlns:c15="http://schemas.microsoft.com/office/drawing/2012/chart"/>
            </c:numRef>
          </c:val>
          <c:smooth val="0"/>
        </c:ser>
        <c:ser>
          <c:idx val="9"/>
          <c:order val="9"/>
          <c:tx>
            <c:strRef>
              <c:f>all!$B$109</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all!$C$109:$K$109</c:f>
              <c:numCache>
                <c:formatCode>General</c:formatCode>
                <c:ptCount val="9"/>
                <c:pt idx="0">
                  <c:v>2795</c:v>
                </c:pt>
                <c:pt idx="1">
                  <c:v>2329</c:v>
                </c:pt>
                <c:pt idx="2" formatCode="0">
                  <c:v>2329.5</c:v>
                </c:pt>
                <c:pt idx="3">
                  <c:v>2330</c:v>
                </c:pt>
                <c:pt idx="4">
                  <c:v>2383</c:v>
                </c:pt>
                <c:pt idx="5" formatCode="0">
                  <c:v>2366.5</c:v>
                </c:pt>
                <c:pt idx="6">
                  <c:v>2350</c:v>
                </c:pt>
              </c:numCache>
              <c:extLst xmlns:c15="http://schemas.microsoft.com/office/drawing/2012/chart"/>
            </c:numRef>
          </c:val>
          <c:smooth val="0"/>
        </c:ser>
        <c:dLbls>
          <c:showLegendKey val="0"/>
          <c:showVal val="0"/>
          <c:showCatName val="0"/>
          <c:showSerName val="0"/>
          <c:showPercent val="0"/>
          <c:showBubbleSize val="0"/>
        </c:dLbls>
        <c:smooth val="0"/>
        <c:axId val="498477120"/>
        <c:axId val="498483280"/>
        <c:extLst>
          <c:ext xmlns:c15="http://schemas.microsoft.com/office/drawing/2012/chart" uri="{02D57815-91ED-43cb-92C2-25804820EDAC}">
            <c15:filteredLineSeries>
              <c15:ser>
                <c:idx val="7"/>
                <c:order val="7"/>
                <c:tx>
                  <c:strRef>
                    <c:extLst>
                      <c:ext uri="{02D57815-91ED-43cb-92C2-25804820EDAC}">
                        <c15:formulaRef>
                          <c15:sqref>all!$B$107</c15:sqref>
                        </c15:formulaRef>
                      </c:ext>
                    </c:extLst>
                    <c:strCache>
                      <c:ptCount val="1"/>
                      <c:pt idx="0">
                        <c:v>Rocky Mountain Alley Cat Alliance</c:v>
                      </c:pt>
                    </c:strCache>
                  </c:strRef>
                </c:tx>
                <c:spPr>
                  <a:ln w="28575" cap="rnd">
                    <a:solidFill>
                      <a:schemeClr val="accent2">
                        <a:lumMod val="60000"/>
                      </a:schemeClr>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all!$C$107:$K$107</c15:sqref>
                        </c15:formulaRef>
                      </c:ext>
                    </c:extLst>
                    <c:numCache>
                      <c:formatCode>General</c:formatCode>
                      <c:ptCount val="9"/>
                      <c:pt idx="1">
                        <c:v>0</c:v>
                      </c:pt>
                      <c:pt idx="2">
                        <c:v>0</c:v>
                      </c:pt>
                      <c:pt idx="3">
                        <c:v>0</c:v>
                      </c:pt>
                      <c:pt idx="4">
                        <c:v>0</c:v>
                      </c:pt>
                      <c:pt idx="5">
                        <c:v>0</c:v>
                      </c:pt>
                      <c:pt idx="6">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all!$B$110</c15:sqref>
                        </c15:formulaRef>
                      </c:ext>
                    </c:extLst>
                    <c:strCache>
                      <c:ptCount val="1"/>
                      <c:pt idx="0">
                        <c:v>Cat Care Society</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all!$C$110:$K$110</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all!$B$111</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all!$C$111:$K$111</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all!$B$112</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all!$C$112:$K$112</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all!$B$113</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all!$C$113:$K$113</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49847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483280"/>
        <c:crosses val="autoZero"/>
        <c:auto val="1"/>
        <c:lblAlgn val="ctr"/>
        <c:lblOffset val="100"/>
        <c:noMultiLvlLbl val="0"/>
      </c:catAx>
      <c:valAx>
        <c:axId val="498483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477120"/>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Dogs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all!$B$116</c:f>
              <c:strCache>
                <c:ptCount val="1"/>
                <c:pt idx="0">
                  <c:v>Denver Metro Community Summary</c:v>
                </c:pt>
              </c:strCache>
            </c:strRef>
          </c:tx>
          <c:spPr>
            <a:ln w="28575" cap="rnd">
              <a:solidFill>
                <a:schemeClr val="accent2"/>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all!$C$116:$K$116</c:f>
              <c:numCache>
                <c:formatCode>General</c:formatCode>
                <c:ptCount val="9"/>
                <c:pt idx="1">
                  <c:v>8814</c:v>
                </c:pt>
                <c:pt idx="2">
                  <c:v>8118</c:v>
                </c:pt>
                <c:pt idx="4">
                  <c:v>6051</c:v>
                </c:pt>
                <c:pt idx="6">
                  <c:v>4968</c:v>
                </c:pt>
              </c:numCache>
            </c:numRef>
          </c:val>
          <c:smooth val="0"/>
        </c:ser>
        <c:ser>
          <c:idx val="14"/>
          <c:order val="1"/>
          <c:tx>
            <c:strRef>
              <c:f>all!$B$129</c:f>
              <c:strCache>
                <c:ptCount val="1"/>
                <c:pt idx="0">
                  <c:v>total</c:v>
                </c:pt>
              </c:strCache>
            </c:strRef>
          </c:tx>
          <c:spPr>
            <a:ln w="28575" cap="rnd">
              <a:solidFill>
                <a:schemeClr val="tx2">
                  <a:lumMod val="60000"/>
                  <a:lumOff val="4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all!$C$129:$K$129</c:f>
              <c:numCache>
                <c:formatCode>General</c:formatCode>
                <c:ptCount val="9"/>
                <c:pt idx="1">
                  <c:v>7666</c:v>
                </c:pt>
                <c:pt idx="2">
                  <c:v>7990.5</c:v>
                </c:pt>
                <c:pt idx="3">
                  <c:v>7382</c:v>
                </c:pt>
                <c:pt idx="4">
                  <c:v>6051</c:v>
                </c:pt>
                <c:pt idx="5">
                  <c:v>4986</c:v>
                </c:pt>
                <c:pt idx="6">
                  <c:v>3829</c:v>
                </c:pt>
              </c:numCache>
            </c:numRef>
          </c:val>
          <c:smooth val="0"/>
        </c:ser>
        <c:ser>
          <c:idx val="2"/>
          <c:order val="2"/>
          <c:tx>
            <c:strRef>
              <c:f>all!$B$117</c:f>
              <c:strCache>
                <c:ptCount val="1"/>
                <c:pt idx="0">
                  <c:v>Denver Dumb Friends League</c:v>
                </c:pt>
              </c:strCache>
            </c:strRef>
          </c:tx>
          <c:spPr>
            <a:ln w="28575" cap="rnd">
              <a:solidFill>
                <a:schemeClr val="accent3"/>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all!$C$117:$K$117</c:f>
              <c:numCache>
                <c:formatCode>General</c:formatCode>
                <c:ptCount val="9"/>
                <c:pt idx="0">
                  <c:v>4060</c:v>
                </c:pt>
                <c:pt idx="1">
                  <c:v>4272</c:v>
                </c:pt>
                <c:pt idx="2">
                  <c:v>4081</c:v>
                </c:pt>
                <c:pt idx="3">
                  <c:v>3905</c:v>
                </c:pt>
                <c:pt idx="4">
                  <c:v>2840</c:v>
                </c:pt>
                <c:pt idx="5" formatCode="0">
                  <c:v>1944.5</c:v>
                </c:pt>
                <c:pt idx="6">
                  <c:v>1049</c:v>
                </c:pt>
                <c:pt idx="7">
                  <c:v>1089</c:v>
                </c:pt>
              </c:numCache>
            </c:numRef>
          </c:val>
          <c:smooth val="0"/>
        </c:ser>
        <c:ser>
          <c:idx val="3"/>
          <c:order val="3"/>
          <c:tx>
            <c:strRef>
              <c:f>all!$B$118</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all!$C$118:$K$118</c:f>
              <c:numCache>
                <c:formatCode>General</c:formatCode>
                <c:ptCount val="9"/>
                <c:pt idx="2">
                  <c:v>1008</c:v>
                </c:pt>
                <c:pt idx="3">
                  <c:v>917</c:v>
                </c:pt>
                <c:pt idx="4">
                  <c:v>1003</c:v>
                </c:pt>
                <c:pt idx="5">
                  <c:v>1003</c:v>
                </c:pt>
                <c:pt idx="6">
                  <c:v>898</c:v>
                </c:pt>
              </c:numCache>
            </c:numRef>
          </c:val>
          <c:smooth val="0"/>
        </c:ser>
        <c:ser>
          <c:idx val="4"/>
          <c:order val="4"/>
          <c:tx>
            <c:strRef>
              <c:f>all!$B$119</c:f>
              <c:strCache>
                <c:ptCount val="1"/>
                <c:pt idx="0">
                  <c:v>Humane Society of Boulder Valley</c:v>
                </c:pt>
              </c:strCache>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all!$C$119:$K$119</c:f>
              <c:numCache>
                <c:formatCode>General</c:formatCode>
                <c:ptCount val="9"/>
                <c:pt idx="1">
                  <c:v>587</c:v>
                </c:pt>
                <c:pt idx="2">
                  <c:v>455</c:v>
                </c:pt>
                <c:pt idx="3">
                  <c:v>484</c:v>
                </c:pt>
                <c:pt idx="4">
                  <c:v>407</c:v>
                </c:pt>
                <c:pt idx="5">
                  <c:v>385</c:v>
                </c:pt>
                <c:pt idx="6">
                  <c:v>351</c:v>
                </c:pt>
                <c:pt idx="7">
                  <c:v>373</c:v>
                </c:pt>
              </c:numCache>
            </c:numRef>
          </c:val>
          <c:smooth val="0"/>
        </c:ser>
        <c:ser>
          <c:idx val="5"/>
          <c:order val="5"/>
          <c:tx>
            <c:strRef>
              <c:f>all!$B$120</c:f>
              <c:strCache>
                <c:ptCount val="1"/>
                <c:pt idx="0">
                  <c:v>Adams County Animal Control</c:v>
                </c:pt>
              </c:strCache>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all!$C$120:$K$120</c:f>
              <c:numCache>
                <c:formatCode>General</c:formatCode>
                <c:ptCount val="9"/>
                <c:pt idx="0">
                  <c:v>549</c:v>
                </c:pt>
                <c:pt idx="1">
                  <c:v>576</c:v>
                </c:pt>
                <c:pt idx="2">
                  <c:v>603</c:v>
                </c:pt>
                <c:pt idx="3">
                  <c:v>590</c:v>
                </c:pt>
                <c:pt idx="4">
                  <c:v>486</c:v>
                </c:pt>
                <c:pt idx="5">
                  <c:v>438</c:v>
                </c:pt>
                <c:pt idx="6">
                  <c:v>402</c:v>
                </c:pt>
              </c:numCache>
            </c:numRef>
          </c:val>
          <c:smooth val="0"/>
        </c:ser>
        <c:ser>
          <c:idx val="6"/>
          <c:order val="6"/>
          <c:tx>
            <c:strRef>
              <c:f>all!$B$121</c:f>
              <c:strCache>
                <c:ptCount val="1"/>
                <c:pt idx="0">
                  <c:v>Denver Municipal Animal Shelter</c:v>
                </c:pt>
              </c:strCache>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all!$C$121:$K$121</c:f>
              <c:numCache>
                <c:formatCode>General</c:formatCode>
                <c:ptCount val="9"/>
                <c:pt idx="0">
                  <c:v>1995</c:v>
                </c:pt>
                <c:pt idx="1">
                  <c:v>1451</c:v>
                </c:pt>
                <c:pt idx="2">
                  <c:v>1126</c:v>
                </c:pt>
                <c:pt idx="3">
                  <c:v>831</c:v>
                </c:pt>
                <c:pt idx="4">
                  <c:v>736</c:v>
                </c:pt>
                <c:pt idx="5">
                  <c:v>629</c:v>
                </c:pt>
                <c:pt idx="6">
                  <c:v>613</c:v>
                </c:pt>
              </c:numCache>
            </c:numRef>
          </c:val>
          <c:smooth val="0"/>
        </c:ser>
        <c:ser>
          <c:idx val="8"/>
          <c:order val="8"/>
          <c:tx>
            <c:strRef>
              <c:f>all!$B$123</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all!$C$123:$K$123</c:f>
              <c:numCache>
                <c:formatCode>General</c:formatCode>
                <c:ptCount val="9"/>
                <c:pt idx="1">
                  <c:v>246</c:v>
                </c:pt>
                <c:pt idx="2" formatCode="0">
                  <c:v>252</c:v>
                </c:pt>
                <c:pt idx="3">
                  <c:v>258</c:v>
                </c:pt>
                <c:pt idx="4">
                  <c:v>177</c:v>
                </c:pt>
                <c:pt idx="5">
                  <c:v>187</c:v>
                </c:pt>
                <c:pt idx="6">
                  <c:v>119</c:v>
                </c:pt>
                <c:pt idx="7">
                  <c:v>80</c:v>
                </c:pt>
              </c:numCache>
              <c:extLst xmlns:c15="http://schemas.microsoft.com/office/drawing/2012/chart"/>
            </c:numRef>
          </c:val>
          <c:smooth val="0"/>
        </c:ser>
        <c:ser>
          <c:idx val="9"/>
          <c:order val="9"/>
          <c:tx>
            <c:strRef>
              <c:f>all!$B$124</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all!$C$124:$K$124</c:f>
              <c:numCache>
                <c:formatCode>General</c:formatCode>
                <c:ptCount val="9"/>
                <c:pt idx="0">
                  <c:v>1049</c:v>
                </c:pt>
                <c:pt idx="1">
                  <c:v>534</c:v>
                </c:pt>
                <c:pt idx="2" formatCode="0">
                  <c:v>465.5</c:v>
                </c:pt>
                <c:pt idx="3">
                  <c:v>397</c:v>
                </c:pt>
                <c:pt idx="4">
                  <c:v>402</c:v>
                </c:pt>
                <c:pt idx="5" formatCode="0">
                  <c:v>399.5</c:v>
                </c:pt>
                <c:pt idx="6">
                  <c:v>397</c:v>
                </c:pt>
              </c:numCache>
              <c:extLst xmlns:c15="http://schemas.microsoft.com/office/drawing/2012/chart"/>
            </c:numRef>
          </c:val>
          <c:smooth val="0"/>
        </c:ser>
        <c:dLbls>
          <c:showLegendKey val="0"/>
          <c:showVal val="0"/>
          <c:showCatName val="0"/>
          <c:showSerName val="0"/>
          <c:showPercent val="0"/>
          <c:showBubbleSize val="0"/>
        </c:dLbls>
        <c:smooth val="0"/>
        <c:axId val="494107488"/>
        <c:axId val="494108048"/>
        <c:extLst>
          <c:ext xmlns:c15="http://schemas.microsoft.com/office/drawing/2012/chart" uri="{02D57815-91ED-43cb-92C2-25804820EDAC}">
            <c15:filteredLineSeries>
              <c15:ser>
                <c:idx val="7"/>
                <c:order val="7"/>
                <c:tx>
                  <c:strRef>
                    <c:extLst>
                      <c:ext uri="{02D57815-91ED-43cb-92C2-25804820EDAC}">
                        <c15:formulaRef>
                          <c15:sqref>all!$B$122</c15:sqref>
                        </c15:formulaRef>
                      </c:ext>
                    </c:extLst>
                    <c:strCache>
                      <c:ptCount val="1"/>
                      <c:pt idx="0">
                        <c:v>Rocky Mountain Alley Cat Alliance</c:v>
                      </c:pt>
                    </c:strCache>
                  </c:strRef>
                </c:tx>
                <c:spPr>
                  <a:ln w="28575" cap="rnd">
                    <a:solidFill>
                      <a:schemeClr val="accent2">
                        <a:lumMod val="60000"/>
                      </a:schemeClr>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all!$C$122:$K$122</c15:sqref>
                        </c15:formulaRef>
                      </c:ext>
                    </c:extLst>
                    <c:numCache>
                      <c:formatCode>General</c:formatCode>
                      <c:ptCount val="9"/>
                      <c:pt idx="1">
                        <c:v>0</c:v>
                      </c:pt>
                      <c:pt idx="2">
                        <c:v>0</c:v>
                      </c:pt>
                      <c:pt idx="3">
                        <c:v>0</c:v>
                      </c:pt>
                      <c:pt idx="4">
                        <c:v>0</c:v>
                      </c:pt>
                      <c:pt idx="5">
                        <c:v>0</c:v>
                      </c:pt>
                      <c:pt idx="6">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all!$B$125</c15:sqref>
                        </c15:formulaRef>
                      </c:ext>
                    </c:extLst>
                    <c:strCache>
                      <c:ptCount val="1"/>
                      <c:pt idx="0">
                        <c:v>0</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all!$C$125:$K$125</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all!$B$126</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all!$C$126:$K$126</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all!$B$127</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all!$C$127:$K$127</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all!$B$128</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all!$C$128:$K$128</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49410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08048"/>
        <c:crosses val="autoZero"/>
        <c:auto val="1"/>
        <c:lblAlgn val="ctr"/>
        <c:lblOffset val="100"/>
        <c:noMultiLvlLbl val="0"/>
      </c:catAx>
      <c:valAx>
        <c:axId val="494108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07488"/>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Denver Cat Intake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all!$B$56</c:f>
              <c:strCache>
                <c:ptCount val="1"/>
                <c:pt idx="0">
                  <c:v>Foothills Animal Shelter</c:v>
                </c:pt>
              </c:strCache>
            </c:strRef>
          </c:tx>
          <c:spPr>
            <a:ln w="28575" cap="rnd">
              <a:solidFill>
                <a:schemeClr val="accent4"/>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all!$C$56:$K$56</c:f>
              <c:numCache>
                <c:formatCode>General</c:formatCode>
                <c:ptCount val="9"/>
                <c:pt idx="1">
                  <c:v>3580</c:v>
                </c:pt>
                <c:pt idx="2">
                  <c:v>3573</c:v>
                </c:pt>
                <c:pt idx="3">
                  <c:v>3513</c:v>
                </c:pt>
                <c:pt idx="4">
                  <c:v>3212</c:v>
                </c:pt>
                <c:pt idx="5">
                  <c:v>3212</c:v>
                </c:pt>
                <c:pt idx="6">
                  <c:v>3144</c:v>
                </c:pt>
              </c:numCache>
            </c:numRef>
          </c:val>
          <c:smooth val="0"/>
        </c:ser>
        <c:ser>
          <c:idx val="4"/>
          <c:order val="4"/>
          <c:tx>
            <c:strRef>
              <c:f>all!$B$57</c:f>
              <c:strCache>
                <c:ptCount val="1"/>
                <c:pt idx="0">
                  <c:v>Humane Society of Boulder Valley</c:v>
                </c:pt>
              </c:strCache>
              <c:extLst xmlns:c15="http://schemas.microsoft.com/office/drawing/2012/chart"/>
            </c:strRef>
          </c:tx>
          <c:spPr>
            <a:ln w="28575" cap="rnd">
              <a:solidFill>
                <a:schemeClr val="accent5"/>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all!$C$57:$K$57</c:f>
              <c:numCache>
                <c:formatCode>General</c:formatCode>
                <c:ptCount val="9"/>
                <c:pt idx="1">
                  <c:v>1922</c:v>
                </c:pt>
                <c:pt idx="2">
                  <c:v>2690</c:v>
                </c:pt>
                <c:pt idx="3">
                  <c:v>2711</c:v>
                </c:pt>
                <c:pt idx="4">
                  <c:v>3278</c:v>
                </c:pt>
                <c:pt idx="5">
                  <c:v>3051</c:v>
                </c:pt>
                <c:pt idx="6">
                  <c:v>3044</c:v>
                </c:pt>
                <c:pt idx="7">
                  <c:v>2502</c:v>
                </c:pt>
              </c:numCache>
              <c:extLst xmlns:c15="http://schemas.microsoft.com/office/drawing/2012/chart"/>
            </c:numRef>
          </c:val>
          <c:smooth val="0"/>
        </c:ser>
        <c:ser>
          <c:idx val="5"/>
          <c:order val="5"/>
          <c:tx>
            <c:strRef>
              <c:f>all!$B$58</c:f>
              <c:strCache>
                <c:ptCount val="1"/>
                <c:pt idx="0">
                  <c:v>Adams County Animal Control</c:v>
                </c:pt>
              </c:strCache>
              <c:extLst xmlns:c15="http://schemas.microsoft.com/office/drawing/2012/chart"/>
            </c:strRef>
          </c:tx>
          <c:spPr>
            <a:ln w="28575" cap="rnd">
              <a:solidFill>
                <a:schemeClr val="accent6"/>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all!$C$58:$K$58</c:f>
              <c:numCache>
                <c:formatCode>General</c:formatCode>
                <c:ptCount val="9"/>
                <c:pt idx="0">
                  <c:v>2369</c:v>
                </c:pt>
                <c:pt idx="1">
                  <c:v>2645</c:v>
                </c:pt>
                <c:pt idx="2">
                  <c:v>2921</c:v>
                </c:pt>
                <c:pt idx="3">
                  <c:v>3356</c:v>
                </c:pt>
                <c:pt idx="4">
                  <c:v>2547</c:v>
                </c:pt>
                <c:pt idx="5">
                  <c:v>2122</c:v>
                </c:pt>
                <c:pt idx="6">
                  <c:v>2196</c:v>
                </c:pt>
              </c:numCache>
              <c:extLst xmlns:c15="http://schemas.microsoft.com/office/drawing/2012/chart"/>
            </c:numRef>
          </c:val>
          <c:smooth val="0"/>
        </c:ser>
        <c:ser>
          <c:idx val="6"/>
          <c:order val="6"/>
          <c:tx>
            <c:strRef>
              <c:f>all!$B$59</c:f>
              <c:strCache>
                <c:ptCount val="1"/>
                <c:pt idx="0">
                  <c:v>Denver Municipal Animal Shelter</c:v>
                </c:pt>
              </c:strCache>
              <c:extLst xmlns:c15="http://schemas.microsoft.com/office/drawing/2012/chart"/>
            </c:strRef>
          </c:tx>
          <c:spPr>
            <a:ln w="28575" cap="rnd">
              <a:solidFill>
                <a:schemeClr val="accent1">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all!$C$59:$K$59</c:f>
              <c:numCache>
                <c:formatCode>General</c:formatCode>
                <c:ptCount val="9"/>
                <c:pt idx="0">
                  <c:v>2261</c:v>
                </c:pt>
                <c:pt idx="1">
                  <c:v>2628</c:v>
                </c:pt>
                <c:pt idx="2">
                  <c:v>2419</c:v>
                </c:pt>
                <c:pt idx="3">
                  <c:v>2469</c:v>
                </c:pt>
                <c:pt idx="4">
                  <c:v>2189</c:v>
                </c:pt>
                <c:pt idx="5">
                  <c:v>1991</c:v>
                </c:pt>
                <c:pt idx="6">
                  <c:v>1959</c:v>
                </c:pt>
              </c:numCache>
              <c:extLst xmlns:c15="http://schemas.microsoft.com/office/drawing/2012/chart"/>
            </c:numRef>
          </c:val>
          <c:smooth val="0"/>
        </c:ser>
        <c:ser>
          <c:idx val="7"/>
          <c:order val="7"/>
          <c:tx>
            <c:strRef>
              <c:f>all!$B$60</c:f>
              <c:strCache>
                <c:ptCount val="1"/>
                <c:pt idx="0">
                  <c:v>Rocky Mountain Alley Cat Alliance</c:v>
                </c:pt>
              </c:strCache>
              <c:extLst xmlns:c15="http://schemas.microsoft.com/office/drawing/2012/chart"/>
            </c:strRef>
          </c:tx>
          <c:spPr>
            <a:ln w="28575" cap="rnd">
              <a:solidFill>
                <a:schemeClr val="accent2">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all!$C$60:$K$60</c:f>
              <c:numCache>
                <c:formatCode>General</c:formatCode>
                <c:ptCount val="9"/>
                <c:pt idx="0">
                  <c:v>3347</c:v>
                </c:pt>
                <c:pt idx="1">
                  <c:v>4013</c:v>
                </c:pt>
                <c:pt idx="2">
                  <c:v>1860</c:v>
                </c:pt>
                <c:pt idx="3">
                  <c:v>1507</c:v>
                </c:pt>
                <c:pt idx="4">
                  <c:v>1507</c:v>
                </c:pt>
              </c:numCache>
              <c:extLst xmlns:c15="http://schemas.microsoft.com/office/drawing/2012/chart"/>
            </c:numRef>
          </c:val>
          <c:smooth val="0"/>
        </c:ser>
        <c:ser>
          <c:idx val="8"/>
          <c:order val="8"/>
          <c:tx>
            <c:strRef>
              <c:f>all!$B$61</c:f>
              <c:strCache>
                <c:ptCount val="1"/>
                <c:pt idx="0">
                  <c:v>Longmont Humane Society</c:v>
                </c:pt>
              </c:strCache>
              <c:extLst xmlns:c15="http://schemas.microsoft.com/office/drawing/2012/chart"/>
            </c:strRef>
          </c:tx>
          <c:spPr>
            <a:ln w="28575" cap="rnd">
              <a:solidFill>
                <a:schemeClr val="accent3">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all!$C$61:$K$61</c:f>
              <c:numCache>
                <c:formatCode>General</c:formatCode>
                <c:ptCount val="9"/>
                <c:pt idx="1">
                  <c:v>2476</c:v>
                </c:pt>
                <c:pt idx="2">
                  <c:v>2217</c:v>
                </c:pt>
                <c:pt idx="3">
                  <c:v>1958</c:v>
                </c:pt>
                <c:pt idx="4">
                  <c:v>1876</c:v>
                </c:pt>
                <c:pt idx="5">
                  <c:v>1634</c:v>
                </c:pt>
                <c:pt idx="6">
                  <c:v>1442</c:v>
                </c:pt>
                <c:pt idx="7">
                  <c:v>1532</c:v>
                </c:pt>
              </c:numCache>
              <c:extLst xmlns:c15="http://schemas.microsoft.com/office/drawing/2012/chart"/>
            </c:numRef>
          </c:val>
          <c:smooth val="0"/>
        </c:ser>
        <c:ser>
          <c:idx val="9"/>
          <c:order val="9"/>
          <c:tx>
            <c:strRef>
              <c:f>all!$B$62</c:f>
              <c:strCache>
                <c:ptCount val="1"/>
                <c:pt idx="0">
                  <c:v>Aurora Animal Shelter</c:v>
                </c:pt>
              </c:strCache>
              <c:extLst xmlns:c15="http://schemas.microsoft.com/office/drawing/2012/chart"/>
            </c:strRef>
          </c:tx>
          <c:spPr>
            <a:ln w="28575" cap="rnd">
              <a:solidFill>
                <a:schemeClr val="accent4">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all!$C$62:$K$62</c:f>
              <c:numCache>
                <c:formatCode>General</c:formatCode>
                <c:ptCount val="9"/>
                <c:pt idx="0">
                  <c:v>1424</c:v>
                </c:pt>
                <c:pt idx="1">
                  <c:v>1698</c:v>
                </c:pt>
                <c:pt idx="2" formatCode="0">
                  <c:v>1682.5</c:v>
                </c:pt>
                <c:pt idx="3">
                  <c:v>1667</c:v>
                </c:pt>
                <c:pt idx="4">
                  <c:v>1404</c:v>
                </c:pt>
                <c:pt idx="5" formatCode="0">
                  <c:v>1312.5</c:v>
                </c:pt>
                <c:pt idx="6">
                  <c:v>1221</c:v>
                </c:pt>
              </c:numCache>
              <c:extLst xmlns:c15="http://schemas.microsoft.com/office/drawing/2012/chart"/>
            </c:numRef>
          </c:val>
          <c:smooth val="0"/>
        </c:ser>
        <c:ser>
          <c:idx val="10"/>
          <c:order val="10"/>
          <c:tx>
            <c:strRef>
              <c:f>all!$B$63</c:f>
              <c:strCache>
                <c:ptCount val="1"/>
                <c:pt idx="0">
                  <c:v>Cat Care Society</c:v>
                </c:pt>
              </c:strCache>
              <c:extLst xmlns:c15="http://schemas.microsoft.com/office/drawing/2012/chart"/>
            </c:strRef>
          </c:tx>
          <c:spPr>
            <a:ln w="28575" cap="rnd">
              <a:solidFill>
                <a:schemeClr val="accent5">
                  <a:lumMod val="60000"/>
                </a:schemeClr>
              </a:solidFill>
              <a:round/>
            </a:ln>
            <a:effectLst/>
          </c:spPr>
          <c:marker>
            <c:symbol val="none"/>
          </c:marker>
          <c:cat>
            <c:numRef>
              <c:f>all!$C$52:$K$52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all!$C$63:$K$63</c:f>
              <c:numCache>
                <c:formatCode>General</c:formatCode>
                <c:ptCount val="9"/>
                <c:pt idx="0">
                  <c:v>740</c:v>
                </c:pt>
                <c:pt idx="1">
                  <c:v>757</c:v>
                </c:pt>
                <c:pt idx="2">
                  <c:v>656</c:v>
                </c:pt>
                <c:pt idx="3">
                  <c:v>617</c:v>
                </c:pt>
                <c:pt idx="4">
                  <c:v>493</c:v>
                </c:pt>
                <c:pt idx="5">
                  <c:v>412</c:v>
                </c:pt>
                <c:pt idx="6">
                  <c:v>351</c:v>
                </c:pt>
              </c:numCache>
              <c:extLst xmlns:c15="http://schemas.microsoft.com/office/drawing/2012/chart"/>
            </c:numRef>
          </c:val>
          <c:smooth val="0"/>
        </c:ser>
        <c:dLbls>
          <c:showLegendKey val="0"/>
          <c:showVal val="0"/>
          <c:showCatName val="0"/>
          <c:showSerName val="0"/>
          <c:showPercent val="0"/>
          <c:showBubbleSize val="0"/>
        </c:dLbls>
        <c:smooth val="0"/>
        <c:axId val="494118128"/>
        <c:axId val="494118688"/>
        <c:extLst>
          <c:ext xmlns:c15="http://schemas.microsoft.com/office/drawing/2012/chart" uri="{02D57815-91ED-43cb-92C2-25804820EDAC}">
            <c15:filteredLineSeries>
              <c15:ser>
                <c:idx val="1"/>
                <c:order val="0"/>
                <c:tx>
                  <c:strRef>
                    <c:extLst>
                      <c:ext uri="{02D57815-91ED-43cb-92C2-25804820EDAC}">
                        <c15:formulaRef>
                          <c15:sqref>all!$B$54</c15:sqref>
                        </c15:formulaRef>
                      </c:ext>
                    </c:extLst>
                    <c:strCache>
                      <c:ptCount val="1"/>
                      <c:pt idx="0">
                        <c:v>Denver Metro Community Summary</c:v>
                      </c:pt>
                    </c:strCache>
                  </c:strRef>
                </c:tx>
                <c:spPr>
                  <a:ln w="28575" cap="rnd">
                    <a:solidFill>
                      <a:schemeClr val="accent2"/>
                    </a:solidFill>
                    <a:round/>
                  </a:ln>
                  <a:effectLst/>
                </c:spPr>
                <c:marker>
                  <c:symbol val="none"/>
                </c:marker>
                <c:cat>
                  <c:numRef>
                    <c:extLst>
                      <c:ex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all!$C$54:$K$54</c15:sqref>
                        </c15:formulaRef>
                      </c:ext>
                    </c:extLst>
                    <c:numCache>
                      <c:formatCode>General</c:formatCode>
                      <c:ptCount val="9"/>
                      <c:pt idx="1">
                        <c:v>35232</c:v>
                      </c:pt>
                      <c:pt idx="2">
                        <c:v>32566</c:v>
                      </c:pt>
                      <c:pt idx="4">
                        <c:v>31088</c:v>
                      </c:pt>
                      <c:pt idx="6">
                        <c:v>22837</c:v>
                      </c:pt>
                    </c:numCache>
                  </c:numRef>
                </c:val>
                <c:smooth val="0"/>
              </c15:ser>
            </c15:filteredLineSeries>
            <c15:filteredLineSeries>
              <c15:ser>
                <c:idx val="14"/>
                <c:order val="1"/>
                <c:tx>
                  <c:strRef>
                    <c:extLst xmlns:c15="http://schemas.microsoft.com/office/drawing/2012/chart">
                      <c:ext xmlns:c15="http://schemas.microsoft.com/office/drawing/2012/chart" uri="{02D57815-91ED-43cb-92C2-25804820EDAC}">
                        <c15:formulaRef>
                          <c15:sqref>all!$B$67</c15:sqref>
                        </c15:formulaRef>
                      </c:ext>
                    </c:extLst>
                    <c:strCache>
                      <c:ptCount val="1"/>
                      <c:pt idx="0">
                        <c:v>total</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all!$C$67:$K$67</c15:sqref>
                        </c15:formulaRef>
                      </c:ext>
                    </c:extLst>
                    <c:numCache>
                      <c:formatCode>General</c:formatCode>
                      <c:ptCount val="9"/>
                      <c:pt idx="1">
                        <c:v>32826</c:v>
                      </c:pt>
                      <c:pt idx="2">
                        <c:v>29772.5</c:v>
                      </c:pt>
                      <c:pt idx="3">
                        <c:v>28542</c:v>
                      </c:pt>
                      <c:pt idx="4">
                        <c:v>28690</c:v>
                      </c:pt>
                      <c:pt idx="5">
                        <c:v>25300.5</c:v>
                      </c:pt>
                      <c:pt idx="6">
                        <c:v>24305</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all!$B$55</c15:sqref>
                        </c15:formulaRef>
                      </c:ext>
                    </c:extLst>
                    <c:strCache>
                      <c:ptCount val="1"/>
                      <c:pt idx="0">
                        <c:v>Denver Dumb Friends League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all!$C$55:$K$55</c15:sqref>
                        </c15:formulaRef>
                      </c:ext>
                    </c:extLst>
                    <c:numCache>
                      <c:formatCode>General</c:formatCode>
                      <c:ptCount val="9"/>
                      <c:pt idx="0">
                        <c:v>12755</c:v>
                      </c:pt>
                      <c:pt idx="1">
                        <c:v>13107</c:v>
                      </c:pt>
                      <c:pt idx="2">
                        <c:v>11754</c:v>
                      </c:pt>
                      <c:pt idx="3">
                        <c:v>10744</c:v>
                      </c:pt>
                      <c:pt idx="4">
                        <c:v>12184</c:v>
                      </c:pt>
                      <c:pt idx="5">
                        <c:v>11566</c:v>
                      </c:pt>
                      <c:pt idx="6">
                        <c:v>10948</c:v>
                      </c:pt>
                      <c:pt idx="7">
                        <c:v>9202</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all!$B$64</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all!$C$64:$K$64</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all!$B$65</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all!$C$65:$K$65</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all!$B$66</c15:sqref>
                        </c15:formulaRef>
                      </c:ext>
                    </c:extLst>
                    <c:strCache>
                      <c:ptCount val="1"/>
                      <c:pt idx="0">
                        <c:v>shelter 12</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all!$C$52:$K$52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all!$C$66:$K$66</c15:sqref>
                        </c15:formulaRef>
                      </c:ext>
                    </c:extLst>
                    <c:numCache>
                      <c:formatCode>General</c:formatCode>
                      <c:ptCount val="9"/>
                      <c:pt idx="0">
                        <c:v>0</c:v>
                      </c:pt>
                      <c:pt idx="1">
                        <c:v>0</c:v>
                      </c:pt>
                      <c:pt idx="2">
                        <c:v>0</c:v>
                      </c:pt>
                      <c:pt idx="3">
                        <c:v>0</c:v>
                      </c:pt>
                      <c:pt idx="4">
                        <c:v>0</c:v>
                      </c:pt>
                      <c:pt idx="5">
                        <c:v>0</c:v>
                      </c:pt>
                      <c:pt idx="6">
                        <c:v>0</c:v>
                      </c:pt>
                      <c:pt idx="7">
                        <c:v>0</c:v>
                      </c:pt>
                    </c:numCache>
                  </c:numRef>
                </c:val>
                <c:smooth val="0"/>
              </c15:ser>
            </c15:filteredLineSeries>
          </c:ext>
        </c:extLst>
      </c:lineChart>
      <c:catAx>
        <c:axId val="49411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18688"/>
        <c:crosses val="autoZero"/>
        <c:auto val="1"/>
        <c:lblAlgn val="ctr"/>
        <c:lblOffset val="100"/>
        <c:noMultiLvlLbl val="0"/>
      </c:catAx>
      <c:valAx>
        <c:axId val="49411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18128"/>
        <c:crosses val="autoZero"/>
        <c:crossBetween val="between"/>
      </c:valAx>
      <c:spPr>
        <a:noFill/>
        <a:ln>
          <a:noFill/>
        </a:ln>
        <a:effectLst/>
      </c:spPr>
    </c:plotArea>
    <c:legend>
      <c:legendPos val="r"/>
      <c:layout>
        <c:manualLayout>
          <c:xMode val="edge"/>
          <c:yMode val="edge"/>
          <c:x val="0.64343159823698159"/>
          <c:y val="0.14014611979472716"/>
          <c:w val="0.3408079604706622"/>
          <c:h val="0.830597278281391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0</xdr:colOff>
      <xdr:row>1</xdr:row>
      <xdr:rowOff>0</xdr:rowOff>
    </xdr:from>
    <xdr:to>
      <xdr:col>17</xdr:col>
      <xdr:colOff>601980</xdr:colOff>
      <xdr:row>13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594360</xdr:colOff>
      <xdr:row>1</xdr:row>
      <xdr:rowOff>0</xdr:rowOff>
    </xdr:from>
    <xdr:to>
      <xdr:col>24</xdr:col>
      <xdr:colOff>0</xdr:colOff>
      <xdr:row>13</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13</xdr:row>
      <xdr:rowOff>0</xdr:rowOff>
    </xdr:from>
    <xdr:to>
      <xdr:col>17</xdr:col>
      <xdr:colOff>601980</xdr:colOff>
      <xdr:row>27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601980</xdr:colOff>
      <xdr:row>13</xdr:row>
      <xdr:rowOff>0</xdr:rowOff>
    </xdr:from>
    <xdr:to>
      <xdr:col>24</xdr:col>
      <xdr:colOff>0</xdr:colOff>
      <xdr:row>27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51</xdr:row>
      <xdr:rowOff>0</xdr:rowOff>
    </xdr:from>
    <xdr:to>
      <xdr:col>19</xdr:col>
      <xdr:colOff>0</xdr:colOff>
      <xdr:row>67</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67</xdr:row>
      <xdr:rowOff>0</xdr:rowOff>
    </xdr:from>
    <xdr:to>
      <xdr:col>19</xdr:col>
      <xdr:colOff>0</xdr:colOff>
      <xdr:row>82</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82</xdr:row>
      <xdr:rowOff>0</xdr:rowOff>
    </xdr:from>
    <xdr:to>
      <xdr:col>19</xdr:col>
      <xdr:colOff>0</xdr:colOff>
      <xdr:row>97</xdr:row>
      <xdr:rowOff>30480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97</xdr:row>
      <xdr:rowOff>45720</xdr:rowOff>
    </xdr:from>
    <xdr:to>
      <xdr:col>19</xdr:col>
      <xdr:colOff>0</xdr:colOff>
      <xdr:row>112</xdr:row>
      <xdr:rowOff>45720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0</xdr:colOff>
      <xdr:row>51</xdr:row>
      <xdr:rowOff>0</xdr:rowOff>
    </xdr:from>
    <xdr:to>
      <xdr:col>27</xdr:col>
      <xdr:colOff>0</xdr:colOff>
      <xdr:row>67</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67</xdr:row>
      <xdr:rowOff>0</xdr:rowOff>
    </xdr:from>
    <xdr:to>
      <xdr:col>27</xdr:col>
      <xdr:colOff>0</xdr:colOff>
      <xdr:row>82</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82</xdr:row>
      <xdr:rowOff>0</xdr:rowOff>
    </xdr:from>
    <xdr:to>
      <xdr:col>27</xdr:col>
      <xdr:colOff>0</xdr:colOff>
      <xdr:row>97</xdr:row>
      <xdr:rowOff>30480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97</xdr:row>
      <xdr:rowOff>45720</xdr:rowOff>
    </xdr:from>
    <xdr:to>
      <xdr:col>27</xdr:col>
      <xdr:colOff>0</xdr:colOff>
      <xdr:row>112</xdr:row>
      <xdr:rowOff>45720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36</xdr:row>
      <xdr:rowOff>0</xdr:rowOff>
    </xdr:from>
    <xdr:to>
      <xdr:col>18</xdr:col>
      <xdr:colOff>7620</xdr:colOff>
      <xdr:row>50</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0.72604</cdr:x>
      <cdr:y>0.91052</cdr:y>
    </cdr:from>
    <cdr:to>
      <cdr:x>0.99555</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40760" y="2338149"/>
          <a:ext cx="1314348" cy="229791"/>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0.73049</cdr:x>
      <cdr:y>0.90971</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15289"/>
          <a:ext cx="1314348" cy="229791"/>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0.73049</cdr:x>
      <cdr:y>0.91052</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38149"/>
          <a:ext cx="1314348" cy="229791"/>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0.6414</cdr:x>
      <cdr:y>0.90209</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dr:relSizeAnchor xmlns:cdr="http://schemas.openxmlformats.org/drawingml/2006/chartDrawing">
    <cdr:from>
      <cdr:x>0.6414</cdr:x>
      <cdr:y>0.90209</cdr:y>
    </cdr:from>
    <cdr:to>
      <cdr:x>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0.6414</cdr:x>
      <cdr:y>0.89393</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798302"/>
          <a:ext cx="1530229" cy="213378"/>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0.64204</cdr:x>
      <cdr:y>0.89393</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44591" y="1798302"/>
          <a:ext cx="1530229" cy="213378"/>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0.6414</cdr:x>
      <cdr:y>0.90209</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dr:relSizeAnchor xmlns:cdr="http://schemas.openxmlformats.org/drawingml/2006/chartDrawing">
    <cdr:from>
      <cdr:x>0.6414</cdr:x>
      <cdr:y>0.90209</cdr:y>
    </cdr:from>
    <cdr:to>
      <cdr:x>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0.73049</cdr:x>
      <cdr:y>0.916</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505789"/>
          <a:ext cx="1314348" cy="229791"/>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0.73049</cdr:x>
      <cdr:y>0.91052</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38149"/>
          <a:ext cx="1314348" cy="229791"/>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0.73049</cdr:x>
      <cdr:y>0.90971</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15289"/>
          <a:ext cx="1314348" cy="229791"/>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0.73049</cdr:x>
      <cdr:y>0.91052</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38149"/>
          <a:ext cx="1314348" cy="229791"/>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0.71979</cdr:x>
      <cdr:y>0.916</cdr:y>
    </cdr:from>
    <cdr:to>
      <cdr:x>0.9893</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10280" y="2505789"/>
          <a:ext cx="1314348" cy="229791"/>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107</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5"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139" t="s">
        <v>135</v>
      </c>
      <c r="D1" s="57"/>
      <c r="E1" s="57"/>
      <c r="F1" s="2" t="s">
        <v>91</v>
      </c>
      <c r="G1" s="66"/>
      <c r="H1" s="67"/>
      <c r="I1" s="67"/>
    </row>
    <row r="2" spans="1:9" s="3" customFormat="1" ht="15.6">
      <c r="A2" s="57"/>
      <c r="B2" s="65" t="s">
        <v>92</v>
      </c>
      <c r="C2" s="57">
        <v>2006</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96">
        <v>188</v>
      </c>
      <c r="D6" s="197">
        <v>314</v>
      </c>
      <c r="E6" s="81">
        <f>D6+C6</f>
        <v>502</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98">
        <v>9292</v>
      </c>
      <c r="D10" s="88">
        <v>12004</v>
      </c>
      <c r="E10" s="81">
        <f>D10+C10</f>
        <v>21296</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9292</v>
      </c>
      <c r="D14" s="91">
        <f>SUM(D10:D13)</f>
        <v>12004</v>
      </c>
      <c r="E14" s="81">
        <f t="shared" si="1"/>
        <v>21296</v>
      </c>
      <c r="F14" s="89"/>
      <c r="G14" s="89"/>
      <c r="H14" s="89"/>
      <c r="I14" s="72"/>
    </row>
    <row r="15" spans="1:9" s="3" customFormat="1">
      <c r="A15" s="79"/>
      <c r="B15" s="84" t="s">
        <v>58</v>
      </c>
      <c r="C15" s="92"/>
      <c r="D15" s="92"/>
      <c r="E15" s="81"/>
      <c r="F15" s="2"/>
      <c r="G15" s="72"/>
      <c r="H15" s="72"/>
      <c r="I15" s="72"/>
    </row>
    <row r="16" spans="1:9" s="3" customFormat="1">
      <c r="A16" s="79"/>
      <c r="B16" s="87" t="s">
        <v>6</v>
      </c>
      <c r="C16" s="92">
        <v>194</v>
      </c>
      <c r="D16" s="92">
        <v>92</v>
      </c>
      <c r="E16" s="81">
        <f t="shared" ref="E16:E72" si="5">D16+C16</f>
        <v>286</v>
      </c>
      <c r="F16" s="89">
        <f ca="1">C16/OFFSET(C16,4,0)</f>
        <v>1</v>
      </c>
      <c r="G16" s="89">
        <f t="shared" ref="G16:H16" ca="1" si="6">D16/OFFSET(D16,4,0)</f>
        <v>1</v>
      </c>
      <c r="H16" s="89">
        <f t="shared" ca="1" si="6"/>
        <v>1</v>
      </c>
      <c r="I16" s="72"/>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194</v>
      </c>
      <c r="D20" s="81">
        <f>SUM(D16:D19)</f>
        <v>92</v>
      </c>
      <c r="E20" s="81">
        <f t="shared" si="5"/>
        <v>286</v>
      </c>
      <c r="F20" s="89"/>
      <c r="G20" s="89"/>
      <c r="H20" s="89"/>
      <c r="I20" s="72"/>
    </row>
    <row r="21" spans="1:9" s="3" customFormat="1">
      <c r="A21" s="79"/>
      <c r="B21" s="84" t="s">
        <v>59</v>
      </c>
      <c r="C21" s="92"/>
      <c r="D21" s="92"/>
      <c r="E21" s="81"/>
      <c r="F21" s="2"/>
      <c r="G21" s="72"/>
      <c r="H21" s="72"/>
      <c r="I21" s="72"/>
    </row>
    <row r="22" spans="1:9" s="3" customFormat="1" ht="15.6">
      <c r="A22" s="79"/>
      <c r="B22" s="87" t="s">
        <v>6</v>
      </c>
      <c r="C22" s="95">
        <v>2805</v>
      </c>
      <c r="D22" s="95">
        <v>99</v>
      </c>
      <c r="E22" s="81">
        <f t="shared" si="5"/>
        <v>2904</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2805</v>
      </c>
      <c r="D26" s="81">
        <f>SUM(D22:D25)</f>
        <v>99</v>
      </c>
      <c r="E26" s="81">
        <f t="shared" si="5"/>
        <v>2904</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99">
        <v>1010</v>
      </c>
      <c r="D31" s="199">
        <v>560</v>
      </c>
      <c r="E31" s="81">
        <f t="shared" si="5"/>
        <v>1570</v>
      </c>
      <c r="F31" s="89">
        <f ca="1">C31/OFFSET(C31,1,0)</f>
        <v>1</v>
      </c>
      <c r="G31" s="89">
        <f t="shared" ref="G31:H31" ca="1" si="17">D31/OFFSET(D31,1,0)</f>
        <v>1</v>
      </c>
      <c r="H31" s="94">
        <f t="shared" ca="1" si="17"/>
        <v>1</v>
      </c>
      <c r="I31" s="70"/>
    </row>
    <row r="32" spans="1:9" s="3" customFormat="1">
      <c r="A32" s="79" t="s">
        <v>17</v>
      </c>
      <c r="B32" s="90" t="s">
        <v>18</v>
      </c>
      <c r="C32" s="81">
        <f>SUM(C28:C31)</f>
        <v>1010</v>
      </c>
      <c r="D32" s="81">
        <f>SUM(D28:D31)</f>
        <v>560</v>
      </c>
      <c r="E32" s="81">
        <f t="shared" si="5"/>
        <v>1570</v>
      </c>
      <c r="F32" s="2"/>
      <c r="G32" s="72"/>
      <c r="H32" s="72"/>
      <c r="I32" s="72"/>
    </row>
    <row r="33" spans="1:9" s="3" customFormat="1">
      <c r="A33" s="79" t="s">
        <v>19</v>
      </c>
      <c r="B33" s="96" t="s">
        <v>54</v>
      </c>
      <c r="C33" s="78">
        <f>C14+C20+C26+C32</f>
        <v>13301</v>
      </c>
      <c r="D33" s="78">
        <f>D14+D20+D26+D32</f>
        <v>12755</v>
      </c>
      <c r="E33" s="81">
        <f t="shared" si="5"/>
        <v>26056</v>
      </c>
      <c r="F33" s="68"/>
      <c r="G33" s="72"/>
      <c r="H33" s="72"/>
      <c r="I33" s="72"/>
    </row>
    <row r="34" spans="1:9" s="3" customFormat="1" ht="15.6">
      <c r="A34" s="97" t="s">
        <v>20</v>
      </c>
      <c r="B34" s="98" t="s">
        <v>21</v>
      </c>
      <c r="C34" s="99" t="s">
        <v>221</v>
      </c>
      <c r="D34" s="99" t="s">
        <v>222</v>
      </c>
      <c r="E34" s="81">
        <f t="shared" si="5"/>
        <v>1570</v>
      </c>
      <c r="F34" s="68"/>
      <c r="G34" s="82"/>
      <c r="H34" s="100"/>
      <c r="I34" s="82"/>
    </row>
    <row r="35" spans="1:9" s="3" customFormat="1" ht="15.6">
      <c r="A35" s="79" t="s">
        <v>22</v>
      </c>
      <c r="B35" s="77" t="s">
        <v>23</v>
      </c>
      <c r="C35" s="78">
        <f>C33-C34</f>
        <v>12291</v>
      </c>
      <c r="D35" s="78">
        <f>D33-D34</f>
        <v>12195</v>
      </c>
      <c r="E35" s="81">
        <f t="shared" si="5"/>
        <v>24486</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v>7173</v>
      </c>
      <c r="D39" s="107">
        <v>7005</v>
      </c>
      <c r="E39" s="81">
        <f t="shared" si="5"/>
        <v>14178</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7173</v>
      </c>
      <c r="D43" s="78">
        <f>SUM(D39:D42)</f>
        <v>7005</v>
      </c>
      <c r="E43" s="81">
        <f t="shared" si="5"/>
        <v>14178</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v>278</v>
      </c>
      <c r="D46" s="108">
        <v>68</v>
      </c>
      <c r="E46" s="81">
        <f t="shared" si="5"/>
        <v>346</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278</v>
      </c>
      <c r="D50" s="78">
        <f>SUM(D46:D49)</f>
        <v>68</v>
      </c>
      <c r="E50" s="81">
        <f t="shared" si="5"/>
        <v>346</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v>98</v>
      </c>
      <c r="D53" s="114">
        <v>16</v>
      </c>
      <c r="E53" s="81">
        <f t="shared" si="5"/>
        <v>114</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98</v>
      </c>
      <c r="D57" s="78">
        <f>SUM(D53:D56)</f>
        <v>16</v>
      </c>
      <c r="E57" s="81">
        <f t="shared" si="5"/>
        <v>114</v>
      </c>
      <c r="F57" s="57"/>
      <c r="G57" s="57"/>
      <c r="H57" s="57"/>
      <c r="I57" s="72"/>
    </row>
    <row r="58" spans="1:9" s="3" customFormat="1">
      <c r="A58" s="79"/>
      <c r="B58" s="77"/>
      <c r="C58" s="92"/>
      <c r="D58" s="92"/>
      <c r="E58" s="81"/>
      <c r="F58" s="2"/>
      <c r="G58" s="72"/>
      <c r="H58" s="72"/>
      <c r="I58" s="72"/>
    </row>
    <row r="59" spans="1:9" s="3" customFormat="1">
      <c r="A59" s="117" t="s">
        <v>72</v>
      </c>
      <c r="B59" s="77" t="s">
        <v>31</v>
      </c>
      <c r="C59" s="200">
        <v>1632</v>
      </c>
      <c r="D59" s="201">
        <v>1080</v>
      </c>
      <c r="E59" s="81">
        <f t="shared" si="5"/>
        <v>2712</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9"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9" s="3" customFormat="1">
      <c r="A64" s="79" t="s">
        <v>37</v>
      </c>
      <c r="B64" s="121" t="s">
        <v>38</v>
      </c>
      <c r="C64" s="122"/>
      <c r="D64" s="122"/>
      <c r="E64" s="81">
        <f t="shared" si="5"/>
        <v>0</v>
      </c>
      <c r="F64" s="89">
        <f ca="1">C64/OFFSET(C64,2,0)</f>
        <v>0</v>
      </c>
      <c r="G64" s="89">
        <f t="shared" ref="G64:H64" ca="1" si="32">D64/OFFSET(D64,2,0)</f>
        <v>0</v>
      </c>
      <c r="H64" s="89">
        <f t="shared" ca="1" si="32"/>
        <v>0</v>
      </c>
    </row>
    <row r="65" spans="1:9" s="3" customFormat="1">
      <c r="A65" s="79" t="s">
        <v>39</v>
      </c>
      <c r="B65" s="121" t="s">
        <v>40</v>
      </c>
      <c r="C65" s="202">
        <v>4060</v>
      </c>
      <c r="D65" s="202">
        <v>4369</v>
      </c>
      <c r="E65" s="81">
        <f t="shared" si="5"/>
        <v>8429</v>
      </c>
      <c r="F65" s="89">
        <f ca="1">C65/OFFSET(C65,1,0)</f>
        <v>1</v>
      </c>
      <c r="G65" s="89">
        <f t="shared" ref="G65:H65" ca="1" si="33">D65/OFFSET(D65,1,0)</f>
        <v>1</v>
      </c>
      <c r="H65" s="94">
        <f t="shared" ca="1" si="33"/>
        <v>1</v>
      </c>
    </row>
    <row r="66" spans="1:9" s="3" customFormat="1">
      <c r="A66" s="79" t="s">
        <v>41</v>
      </c>
      <c r="B66" s="96" t="s">
        <v>55</v>
      </c>
      <c r="C66" s="78">
        <f>SUM(C62:C65)</f>
        <v>4060</v>
      </c>
      <c r="D66" s="78">
        <f>SUM(D62:D65)</f>
        <v>4369</v>
      </c>
      <c r="E66" s="81">
        <f t="shared" si="5"/>
        <v>8429</v>
      </c>
      <c r="F66" s="89">
        <f>C66/C33</f>
        <v>0.30524020750319525</v>
      </c>
      <c r="G66" s="89">
        <f t="shared" ref="G66:H66" si="34">D66/D33</f>
        <v>0.34253234025872209</v>
      </c>
      <c r="H66" s="89">
        <f t="shared" si="34"/>
        <v>0.32349554805035308</v>
      </c>
    </row>
    <row r="67" spans="1:9" s="3" customFormat="1">
      <c r="A67" s="97" t="s">
        <v>42</v>
      </c>
      <c r="B67" s="98" t="s">
        <v>21</v>
      </c>
      <c r="C67" s="203">
        <v>1010</v>
      </c>
      <c r="D67" s="203">
        <v>560</v>
      </c>
      <c r="E67" s="81">
        <f t="shared" si="5"/>
        <v>1570</v>
      </c>
      <c r="F67" s="2"/>
      <c r="G67" s="72"/>
      <c r="H67" s="72"/>
    </row>
    <row r="68" spans="1:9" s="3" customFormat="1" ht="14.4">
      <c r="A68" s="79" t="s">
        <v>43</v>
      </c>
      <c r="B68" s="77" t="s">
        <v>44</v>
      </c>
      <c r="C68" s="78">
        <f>C66-C67</f>
        <v>3050</v>
      </c>
      <c r="D68" s="78">
        <f>D66-D67</f>
        <v>3809</v>
      </c>
      <c r="E68" s="81">
        <f t="shared" si="5"/>
        <v>6859</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12231</v>
      </c>
      <c r="D70" s="91">
        <f>D43+D50+D57+D59+D60+D68</f>
        <v>11978</v>
      </c>
      <c r="E70" s="81">
        <f t="shared" si="5"/>
        <v>24209</v>
      </c>
      <c r="F70" s="2"/>
      <c r="G70" s="124"/>
      <c r="H70" s="112"/>
    </row>
    <row r="71" spans="1:9" s="3" customFormat="1">
      <c r="A71" s="79"/>
      <c r="B71" s="125"/>
      <c r="C71" s="92"/>
      <c r="D71" s="92"/>
      <c r="E71" s="81"/>
      <c r="F71" s="2"/>
      <c r="G71" s="72"/>
      <c r="H71" s="72"/>
    </row>
    <row r="72" spans="1:9" s="3" customFormat="1" ht="14.4">
      <c r="A72" s="79" t="s">
        <v>47</v>
      </c>
      <c r="B72" s="77" t="s">
        <v>48</v>
      </c>
      <c r="C72" s="204">
        <v>26</v>
      </c>
      <c r="D72" s="197">
        <v>82</v>
      </c>
      <c r="E72" s="81">
        <f t="shared" si="5"/>
        <v>108</v>
      </c>
      <c r="F72" s="68"/>
      <c r="G72" s="126"/>
      <c r="H72" s="127"/>
    </row>
    <row r="73" spans="1:9" s="3" customFormat="1">
      <c r="A73" s="79"/>
      <c r="B73" s="125"/>
      <c r="C73" s="92"/>
      <c r="D73" s="92"/>
      <c r="E73" s="81"/>
      <c r="F73" s="2"/>
      <c r="G73" s="72"/>
      <c r="H73" s="72"/>
      <c r="I73" s="72"/>
    </row>
    <row r="74" spans="1:9" s="3" customFormat="1">
      <c r="A74" s="79" t="s">
        <v>49</v>
      </c>
      <c r="B74" s="77" t="s">
        <v>50</v>
      </c>
      <c r="C74" s="81">
        <f>C70+C72</f>
        <v>12257</v>
      </c>
      <c r="D74" s="81">
        <f>D70+D72</f>
        <v>12060</v>
      </c>
      <c r="E74" s="81">
        <f>D74+C74</f>
        <v>24317</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v>221</v>
      </c>
      <c r="D76" s="130">
        <v>458</v>
      </c>
      <c r="E76" s="81">
        <f>D76+C76</f>
        <v>679</v>
      </c>
      <c r="F76" s="2"/>
      <c r="G76" s="72"/>
      <c r="H76" s="72"/>
      <c r="I76" s="72"/>
    </row>
    <row r="77" spans="1:9" s="3" customFormat="1" ht="30.75" customHeight="1">
      <c r="A77" s="296" t="s">
        <v>56</v>
      </c>
      <c r="B77" s="297"/>
      <c r="C77" s="131">
        <f>C6+C33-C67-C74</f>
        <v>222</v>
      </c>
      <c r="D77" s="131">
        <f>D6+D33-D67-D74</f>
        <v>449</v>
      </c>
      <c r="E77" s="132">
        <f>(E6+E33)-(E67+E74)</f>
        <v>671</v>
      </c>
      <c r="F77" s="2"/>
      <c r="G77" s="72"/>
      <c r="H77" s="72"/>
      <c r="I77" s="72"/>
    </row>
    <row r="78" spans="1:9" s="3" customFormat="1" ht="16.2" customHeight="1">
      <c r="A78" s="133"/>
      <c r="B78" s="61" t="s">
        <v>67</v>
      </c>
      <c r="C78" s="134">
        <f>(C43+C57+C59+C60+C50)/(C43+C57+C59+C68+C60+C50)</f>
        <v>0.75063363584334886</v>
      </c>
      <c r="D78" s="134">
        <f t="shared" ref="D78:E78" si="35">(D43+D57+D59+D60+D50)/(D43+D57+D59+D68+D60+D50)</f>
        <v>0.68200033394556692</v>
      </c>
      <c r="E78" s="134">
        <f t="shared" si="35"/>
        <v>0.716675616506258</v>
      </c>
      <c r="F78" s="135"/>
      <c r="G78" s="72"/>
      <c r="H78" s="72"/>
      <c r="I78" s="72"/>
    </row>
    <row r="79" spans="1:9" s="3" customFormat="1" ht="16.2" customHeight="1">
      <c r="A79" s="133"/>
      <c r="B79" s="61" t="s">
        <v>68</v>
      </c>
      <c r="C79" s="134">
        <f>(C43+C57+C59+C60+C50)/(C43+C57+C59+C68+C72+C67+C60+C50)</f>
        <v>0.6920177884977764</v>
      </c>
      <c r="D79" s="134">
        <f t="shared" ref="D79:E79" si="36">(D43+D57+D59+D60+D50)/(D43+D57+D59+D68+D72+D67+D60+D50)</f>
        <v>0.64730586370839938</v>
      </c>
      <c r="E79" s="134">
        <f t="shared" si="36"/>
        <v>0.6702205740332986</v>
      </c>
      <c r="F79" s="2"/>
      <c r="G79" s="72"/>
      <c r="H79" s="72"/>
      <c r="I79" s="72"/>
    </row>
    <row r="80" spans="1:9" ht="16.2" customHeight="1">
      <c r="A80" s="133"/>
      <c r="B80" s="61" t="s">
        <v>70</v>
      </c>
      <c r="C80" s="134">
        <f>C59/C35</f>
        <v>0.13278008298755187</v>
      </c>
      <c r="D80" s="134">
        <f t="shared" ref="D80:E80" si="37">D59/D35</f>
        <v>8.8560885608856083E-2</v>
      </c>
      <c r="E80" s="134">
        <f t="shared" si="37"/>
        <v>0.11075716736094095</v>
      </c>
    </row>
    <row r="81" spans="1:11" ht="16.2" customHeight="1">
      <c r="A81" s="133"/>
      <c r="B81" s="61" t="s">
        <v>69</v>
      </c>
      <c r="C81" s="134">
        <f>D66/E66</f>
        <v>0.51832957646221378</v>
      </c>
      <c r="D81" s="134"/>
      <c r="E81" s="134"/>
    </row>
    <row r="82" spans="1:11" ht="16.2" customHeight="1">
      <c r="A82" s="133"/>
      <c r="B82" s="61" t="s">
        <v>89</v>
      </c>
      <c r="C82" s="136">
        <f>C20/C35</f>
        <v>1.5783906923765356E-2</v>
      </c>
      <c r="D82" s="136">
        <f t="shared" ref="D82:E82" si="38">D20/D35</f>
        <v>7.5440754407544077E-3</v>
      </c>
      <c r="E82" s="136">
        <f t="shared" si="38"/>
        <v>1.1680143755615454E-2</v>
      </c>
    </row>
    <row r="83" spans="1:11" ht="16.2" customHeight="1">
      <c r="A83" s="133"/>
      <c r="B83" s="61" t="s">
        <v>95</v>
      </c>
      <c r="C83" s="136">
        <f>(C43+C50+C57+C59+C60)/(C6+C33)</f>
        <v>0.6806286603899474</v>
      </c>
      <c r="D83" s="136">
        <f t="shared" ref="D83:E83" si="39">(D43+D50+D57+D59+D60)/(D6+D33)</f>
        <v>0.62506695232994103</v>
      </c>
      <c r="E83" s="136">
        <f t="shared" si="39"/>
        <v>0.65328714511634911</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0.75116260096271514</v>
      </c>
      <c r="D93" s="1" t="s">
        <v>66</v>
      </c>
      <c r="E93" s="139">
        <f>(D74-D68)/D74</f>
        <v>0.68416252072968486</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139" t="s">
        <v>103</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5"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53">
        <v>221</v>
      </c>
      <c r="D6" s="153">
        <v>458</v>
      </c>
      <c r="E6" s="81">
        <f>D6+C6</f>
        <v>679</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53">
        <v>4993</v>
      </c>
      <c r="D10" s="153">
        <v>3384</v>
      </c>
      <c r="E10" s="81">
        <f>D10+C10</f>
        <v>8377</v>
      </c>
      <c r="F10" s="89">
        <f ca="1">C10/OFFSET(C10,4,0)</f>
        <v>0.48433407702007952</v>
      </c>
      <c r="G10" s="89">
        <f t="shared" ref="G10:H10" ca="1" si="0">D10/OFFSET(D10,4,0)</f>
        <v>0.27239797150446754</v>
      </c>
      <c r="H10" s="89">
        <f t="shared" ca="1" si="0"/>
        <v>0.36851134963927501</v>
      </c>
      <c r="I10" s="70"/>
    </row>
    <row r="11" spans="1:9" s="3" customFormat="1">
      <c r="A11" s="79"/>
      <c r="B11" s="87" t="s">
        <v>7</v>
      </c>
      <c r="C11" s="153">
        <v>805</v>
      </c>
      <c r="D11" s="153">
        <v>3983</v>
      </c>
      <c r="E11" s="81">
        <f t="shared" ref="E11:E14" si="1">D11+C11</f>
        <v>4788</v>
      </c>
      <c r="F11" s="89">
        <f ca="1">C11/OFFSET(C11,3,0)</f>
        <v>7.8087108351925505E-2</v>
      </c>
      <c r="G11" s="89">
        <f t="shared" ref="G11:H11" ca="1" si="2">D11/OFFSET(D11,3,0)</f>
        <v>0.32061498832810109</v>
      </c>
      <c r="H11" s="89">
        <f t="shared" ca="1" si="2"/>
        <v>0.21062818933661798</v>
      </c>
      <c r="I11" s="72"/>
    </row>
    <row r="12" spans="1:9" s="3" customFormat="1">
      <c r="A12" s="79"/>
      <c r="B12" s="87" t="s">
        <v>8</v>
      </c>
      <c r="C12" s="153">
        <v>2305</v>
      </c>
      <c r="D12" s="153">
        <v>2903</v>
      </c>
      <c r="E12" s="81">
        <f t="shared" si="1"/>
        <v>5208</v>
      </c>
      <c r="F12" s="89">
        <f ca="1">C12/OFFSET(C12,2,0)</f>
        <v>0.22359103695799787</v>
      </c>
      <c r="G12" s="89">
        <f t="shared" ref="G12:H12" ca="1" si="3">D12/OFFSET(D12,2,0)</f>
        <v>0.23367946550752636</v>
      </c>
      <c r="H12" s="89">
        <f t="shared" ca="1" si="3"/>
        <v>0.22910434629597043</v>
      </c>
      <c r="I12" s="72"/>
    </row>
    <row r="13" spans="1:9" s="3" customFormat="1">
      <c r="A13" s="79"/>
      <c r="B13" s="87" t="s">
        <v>9</v>
      </c>
      <c r="C13" s="153">
        <v>2206</v>
      </c>
      <c r="D13" s="153">
        <v>2153</v>
      </c>
      <c r="E13" s="81">
        <f t="shared" si="1"/>
        <v>4359</v>
      </c>
      <c r="F13" s="89">
        <f ca="1">C13/OFFSET(C13,1,0)</f>
        <v>0.2139877776699971</v>
      </c>
      <c r="G13" s="89">
        <f t="shared" ref="G13:H13" ca="1" si="4">D13/OFFSET(D13,1,0)</f>
        <v>0.17330757465990501</v>
      </c>
      <c r="H13" s="89">
        <f t="shared" ca="1" si="4"/>
        <v>0.19175611472813656</v>
      </c>
      <c r="I13" s="72"/>
    </row>
    <row r="14" spans="1:9" s="3" customFormat="1">
      <c r="A14" s="79" t="s">
        <v>10</v>
      </c>
      <c r="B14" s="90" t="s">
        <v>11</v>
      </c>
      <c r="C14" s="91">
        <f>SUM(C10:C13)</f>
        <v>10309</v>
      </c>
      <c r="D14" s="91">
        <f>SUM(D10:D13)</f>
        <v>12423</v>
      </c>
      <c r="E14" s="81">
        <f t="shared" si="1"/>
        <v>22732</v>
      </c>
      <c r="F14" s="89"/>
      <c r="G14" s="89"/>
      <c r="H14" s="89"/>
      <c r="I14" s="72"/>
    </row>
    <row r="15" spans="1:9" s="3" customFormat="1">
      <c r="A15" s="79"/>
      <c r="B15" s="84" t="s">
        <v>58</v>
      </c>
      <c r="C15" s="92"/>
      <c r="D15" s="92"/>
      <c r="E15" s="81"/>
      <c r="F15" s="2"/>
      <c r="G15" s="72"/>
      <c r="H15" s="72"/>
      <c r="I15" s="72"/>
    </row>
    <row r="16" spans="1:9" s="3" customFormat="1">
      <c r="A16" s="79"/>
      <c r="B16" s="87" t="s">
        <v>6</v>
      </c>
      <c r="C16" s="153">
        <v>146</v>
      </c>
      <c r="D16" s="153">
        <v>7</v>
      </c>
      <c r="E16" s="81">
        <f t="shared" ref="E16:E72" si="5">D16+C16</f>
        <v>153</v>
      </c>
      <c r="F16" s="89">
        <f ca="1">C16/OFFSET(C16,4,0)</f>
        <v>0.40555555555555556</v>
      </c>
      <c r="G16" s="89">
        <f t="shared" ref="G16:H16" ca="1" si="6">D16/OFFSET(D16,4,0)</f>
        <v>0.5</v>
      </c>
      <c r="H16" s="89">
        <f t="shared" ca="1" si="6"/>
        <v>0.40909090909090912</v>
      </c>
      <c r="I16" s="72"/>
    </row>
    <row r="17" spans="1:9" s="3" customFormat="1">
      <c r="A17" s="79"/>
      <c r="B17" s="87" t="s">
        <v>7</v>
      </c>
      <c r="C17" s="153">
        <v>71</v>
      </c>
      <c r="D17" s="153">
        <v>2</v>
      </c>
      <c r="E17" s="81">
        <f t="shared" si="5"/>
        <v>73</v>
      </c>
      <c r="F17" s="89">
        <f ca="1">C17/OFFSET(C17,3,0)</f>
        <v>0.19722222222222222</v>
      </c>
      <c r="G17" s="89">
        <f t="shared" ref="G17:H17" ca="1" si="7">D17/OFFSET(D17,3,0)</f>
        <v>0.14285714285714285</v>
      </c>
      <c r="H17" s="89">
        <f t="shared" ca="1" si="7"/>
        <v>0.19518716577540107</v>
      </c>
      <c r="I17" s="72"/>
    </row>
    <row r="18" spans="1:9" s="3" customFormat="1" ht="15.6">
      <c r="A18" s="79"/>
      <c r="B18" s="87" t="s">
        <v>8</v>
      </c>
      <c r="C18" s="153">
        <v>82</v>
      </c>
      <c r="D18" s="153">
        <v>3</v>
      </c>
      <c r="E18" s="81">
        <f t="shared" si="5"/>
        <v>85</v>
      </c>
      <c r="F18" s="89">
        <f ca="1">C18/OFFSET(C18,2,0)</f>
        <v>0.22777777777777777</v>
      </c>
      <c r="G18" s="89">
        <f t="shared" ref="G18:H18" ca="1" si="8">D18/OFFSET(D18,2,0)</f>
        <v>0.21428571428571427</v>
      </c>
      <c r="H18" s="89">
        <f t="shared" ca="1" si="8"/>
        <v>0.22727272727272727</v>
      </c>
      <c r="I18" s="93"/>
    </row>
    <row r="19" spans="1:9" s="3" customFormat="1">
      <c r="A19" s="79"/>
      <c r="B19" s="87" t="s">
        <v>9</v>
      </c>
      <c r="C19" s="153">
        <v>61</v>
      </c>
      <c r="D19" s="153">
        <v>2</v>
      </c>
      <c r="E19" s="81">
        <f t="shared" si="5"/>
        <v>63</v>
      </c>
      <c r="F19" s="89">
        <f ca="1">C19/OFFSET(C19,1,0)</f>
        <v>0.16944444444444445</v>
      </c>
      <c r="G19" s="89">
        <f t="shared" ref="G19:H19" ca="1" si="9">D19/OFFSET(D19,1,0)</f>
        <v>0.14285714285714285</v>
      </c>
      <c r="H19" s="94">
        <f t="shared" ca="1" si="9"/>
        <v>0.16844919786096257</v>
      </c>
      <c r="I19" s="72"/>
    </row>
    <row r="20" spans="1:9" s="3" customFormat="1">
      <c r="A20" s="79" t="s">
        <v>12</v>
      </c>
      <c r="B20" s="90" t="s">
        <v>13</v>
      </c>
      <c r="C20" s="81">
        <f>SUM(C16:C19)</f>
        <v>360</v>
      </c>
      <c r="D20" s="81">
        <f>SUM(D16:D19)</f>
        <v>14</v>
      </c>
      <c r="E20" s="81">
        <f t="shared" si="5"/>
        <v>374</v>
      </c>
      <c r="F20" s="89"/>
      <c r="G20" s="89"/>
      <c r="H20" s="89"/>
      <c r="I20" s="72"/>
    </row>
    <row r="21" spans="1:9" s="3" customFormat="1">
      <c r="A21" s="79"/>
      <c r="B21" s="84" t="s">
        <v>59</v>
      </c>
      <c r="C21" s="92"/>
      <c r="D21" s="92"/>
      <c r="E21" s="81"/>
      <c r="F21" s="2"/>
      <c r="G21" s="72"/>
      <c r="H21" s="72"/>
      <c r="I21" s="72"/>
    </row>
    <row r="22" spans="1:9" s="3" customFormat="1" ht="15.6">
      <c r="A22" s="79"/>
      <c r="B22" s="87" t="s">
        <v>6</v>
      </c>
      <c r="C22" s="153">
        <v>1573</v>
      </c>
      <c r="D22" s="153">
        <v>40</v>
      </c>
      <c r="E22" s="81">
        <f t="shared" si="5"/>
        <v>1613</v>
      </c>
      <c r="F22" s="89">
        <f ca="1">C22/OFFSET(C22,4,0)</f>
        <v>0.56018518518518523</v>
      </c>
      <c r="G22" s="89">
        <f t="shared" ref="G22:H22" ca="1" si="10">D22/OFFSET(D22,4,0)</f>
        <v>0.67796610169491522</v>
      </c>
      <c r="H22" s="89">
        <f t="shared" ca="1" si="10"/>
        <v>0.56260899895361005</v>
      </c>
      <c r="I22" s="93"/>
    </row>
    <row r="23" spans="1:9" s="3" customFormat="1">
      <c r="A23" s="79"/>
      <c r="B23" s="87" t="s">
        <v>7</v>
      </c>
      <c r="C23" s="153">
        <v>248</v>
      </c>
      <c r="D23" s="153">
        <v>15</v>
      </c>
      <c r="E23" s="81">
        <f t="shared" si="5"/>
        <v>263</v>
      </c>
      <c r="F23" s="89">
        <f ca="1">C23/OFFSET(C23,3,0)</f>
        <v>8.8319088319088315E-2</v>
      </c>
      <c r="G23" s="89">
        <f t="shared" ref="G23:H23" ca="1" si="11">D23/OFFSET(D23,3,0)</f>
        <v>0.25423728813559321</v>
      </c>
      <c r="H23" s="89">
        <f t="shared" ca="1" si="11"/>
        <v>9.1733519358214166E-2</v>
      </c>
      <c r="I23" s="72"/>
    </row>
    <row r="24" spans="1:9" s="3" customFormat="1">
      <c r="A24" s="79"/>
      <c r="B24" s="87" t="s">
        <v>8</v>
      </c>
      <c r="C24" s="153">
        <v>754</v>
      </c>
      <c r="D24" s="153">
        <v>4</v>
      </c>
      <c r="E24" s="81">
        <f t="shared" si="5"/>
        <v>758</v>
      </c>
      <c r="F24" s="89">
        <f ca="1">C24/OFFSET(C24,2,0)</f>
        <v>0.26851851851851855</v>
      </c>
      <c r="G24" s="89">
        <f t="shared" ref="G24:H24" ca="1" si="12">D24/OFFSET(D24,2,0)</f>
        <v>6.7796610169491525E-2</v>
      </c>
      <c r="H24" s="89">
        <f t="shared" ca="1" si="12"/>
        <v>0.26438786187652596</v>
      </c>
      <c r="I24" s="72"/>
    </row>
    <row r="25" spans="1:9" s="3" customFormat="1">
      <c r="A25" s="79"/>
      <c r="B25" s="87" t="s">
        <v>9</v>
      </c>
      <c r="C25" s="153">
        <v>233</v>
      </c>
      <c r="D25" s="153">
        <v>0</v>
      </c>
      <c r="E25" s="81">
        <f t="shared" si="5"/>
        <v>233</v>
      </c>
      <c r="F25" s="89">
        <f ca="1">C25/OFFSET(C25,1,0)</f>
        <v>8.2977207977207978E-2</v>
      </c>
      <c r="G25" s="89">
        <f t="shared" ref="G25:H25" ca="1" si="13">D25/OFFSET(D25,1,0)</f>
        <v>0</v>
      </c>
      <c r="H25" s="94">
        <f t="shared" ca="1" si="13"/>
        <v>8.1269619811649804E-2</v>
      </c>
      <c r="I25" s="72"/>
    </row>
    <row r="26" spans="1:9" s="3" customFormat="1">
      <c r="A26" s="79" t="s">
        <v>14</v>
      </c>
      <c r="B26" s="90" t="s">
        <v>15</v>
      </c>
      <c r="C26" s="81">
        <f>SUM(C22:C25)</f>
        <v>2808</v>
      </c>
      <c r="D26" s="81">
        <f>SUM(D22:D25)</f>
        <v>59</v>
      </c>
      <c r="E26" s="81">
        <f t="shared" si="5"/>
        <v>2867</v>
      </c>
      <c r="F26" s="89"/>
      <c r="G26" s="89"/>
      <c r="H26" s="89"/>
      <c r="I26" s="72"/>
    </row>
    <row r="27" spans="1:9" s="3" customFormat="1">
      <c r="A27" s="79"/>
      <c r="B27" s="84" t="s">
        <v>16</v>
      </c>
      <c r="C27" s="92"/>
      <c r="D27" s="92"/>
      <c r="E27" s="81"/>
      <c r="F27" s="2"/>
      <c r="G27" s="72"/>
      <c r="H27" s="72"/>
      <c r="I27" s="72"/>
    </row>
    <row r="28" spans="1:9" s="3" customFormat="1">
      <c r="A28" s="79"/>
      <c r="B28" s="87" t="s">
        <v>6</v>
      </c>
      <c r="C28" s="153">
        <v>0</v>
      </c>
      <c r="D28" s="153">
        <v>0</v>
      </c>
      <c r="E28" s="81">
        <f t="shared" si="5"/>
        <v>0</v>
      </c>
      <c r="F28" s="89">
        <f ca="1">C28/OFFSET(C28,4,0)</f>
        <v>0</v>
      </c>
      <c r="G28" s="89">
        <f t="shared" ref="G28:H28" ca="1" si="14">D28/OFFSET(D28,4,0)</f>
        <v>0</v>
      </c>
      <c r="H28" s="89">
        <f t="shared" ca="1" si="14"/>
        <v>0</v>
      </c>
      <c r="I28" s="72"/>
    </row>
    <row r="29" spans="1:9" s="3" customFormat="1" ht="15.6">
      <c r="A29" s="79"/>
      <c r="B29" s="87" t="s">
        <v>7</v>
      </c>
      <c r="C29" s="153">
        <v>0</v>
      </c>
      <c r="D29" s="153">
        <v>0</v>
      </c>
      <c r="E29" s="81">
        <f t="shared" si="5"/>
        <v>0</v>
      </c>
      <c r="F29" s="89">
        <f ca="1">C29/OFFSET(C29,3,0)</f>
        <v>0</v>
      </c>
      <c r="G29" s="89">
        <f t="shared" ref="G29:H29" ca="1" si="15">D29/OFFSET(D29,3,0)</f>
        <v>0</v>
      </c>
      <c r="H29" s="89">
        <f t="shared" ca="1" si="15"/>
        <v>0</v>
      </c>
      <c r="I29" s="70"/>
    </row>
    <row r="30" spans="1:9" s="3" customFormat="1">
      <c r="A30" s="79"/>
      <c r="B30" s="87" t="s">
        <v>8</v>
      </c>
      <c r="C30" s="153">
        <v>0</v>
      </c>
      <c r="D30" s="153">
        <v>0</v>
      </c>
      <c r="E30" s="81">
        <f t="shared" si="5"/>
        <v>0</v>
      </c>
      <c r="F30" s="89">
        <f ca="1">C30/OFFSET(C30,2,0)</f>
        <v>0</v>
      </c>
      <c r="G30" s="89">
        <f t="shared" ref="G30:H30" ca="1" si="16">D30/OFFSET(D30,2,0)</f>
        <v>0</v>
      </c>
      <c r="H30" s="89">
        <f t="shared" ca="1" si="16"/>
        <v>0</v>
      </c>
      <c r="I30" s="72"/>
    </row>
    <row r="31" spans="1:9" s="3" customFormat="1" ht="15.6">
      <c r="A31" s="79"/>
      <c r="B31" s="87" t="s">
        <v>9</v>
      </c>
      <c r="C31" s="153">
        <v>1141</v>
      </c>
      <c r="D31" s="153">
        <v>611</v>
      </c>
      <c r="E31" s="81">
        <f t="shared" si="5"/>
        <v>1752</v>
      </c>
      <c r="F31" s="89">
        <f ca="1">C31/OFFSET(C31,1,0)</f>
        <v>1</v>
      </c>
      <c r="G31" s="89">
        <f t="shared" ref="G31:H31" ca="1" si="17">D31/OFFSET(D31,1,0)</f>
        <v>1</v>
      </c>
      <c r="H31" s="94">
        <f t="shared" ca="1" si="17"/>
        <v>1</v>
      </c>
      <c r="I31" s="70"/>
    </row>
    <row r="32" spans="1:9" s="3" customFormat="1">
      <c r="A32" s="79" t="s">
        <v>17</v>
      </c>
      <c r="B32" s="90" t="s">
        <v>18</v>
      </c>
      <c r="C32" s="81">
        <f>SUM(C28:C31)</f>
        <v>1141</v>
      </c>
      <c r="D32" s="81">
        <f>SUM(D28:D31)</f>
        <v>611</v>
      </c>
      <c r="E32" s="81">
        <f t="shared" si="5"/>
        <v>1752</v>
      </c>
      <c r="F32" s="2"/>
      <c r="G32" s="72"/>
      <c r="H32" s="72"/>
      <c r="I32" s="72"/>
    </row>
    <row r="33" spans="1:9" s="3" customFormat="1">
      <c r="A33" s="79" t="s">
        <v>19</v>
      </c>
      <c r="B33" s="96" t="s">
        <v>54</v>
      </c>
      <c r="C33" s="78">
        <f>C14+C20+C26+C32</f>
        <v>14618</v>
      </c>
      <c r="D33" s="78">
        <f>D14+D20+D26+D32</f>
        <v>13107</v>
      </c>
      <c r="E33" s="81">
        <f t="shared" si="5"/>
        <v>27725</v>
      </c>
      <c r="F33" s="68"/>
      <c r="G33" s="72"/>
      <c r="H33" s="72"/>
      <c r="I33" s="72"/>
    </row>
    <row r="34" spans="1:9" s="3" customFormat="1" ht="15.6">
      <c r="A34" s="97" t="s">
        <v>20</v>
      </c>
      <c r="B34" s="98" t="s">
        <v>21</v>
      </c>
      <c r="C34" s="153">
        <v>1141</v>
      </c>
      <c r="D34" s="153">
        <v>611</v>
      </c>
      <c r="E34" s="81">
        <f t="shared" si="5"/>
        <v>1752</v>
      </c>
      <c r="F34" s="68"/>
      <c r="G34" s="82"/>
      <c r="H34" s="100"/>
      <c r="I34" s="82"/>
    </row>
    <row r="35" spans="1:9" s="3" customFormat="1" ht="15.6">
      <c r="A35" s="79" t="s">
        <v>22</v>
      </c>
      <c r="B35" s="77" t="s">
        <v>23</v>
      </c>
      <c r="C35" s="78">
        <f>C33-C34</f>
        <v>13477</v>
      </c>
      <c r="D35" s="78">
        <f>D33-D34</f>
        <v>12496</v>
      </c>
      <c r="E35" s="81">
        <f t="shared" si="5"/>
        <v>25973</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3">
        <v>4011</v>
      </c>
      <c r="D39" s="153">
        <v>2823</v>
      </c>
      <c r="E39" s="81">
        <f t="shared" si="5"/>
        <v>6834</v>
      </c>
      <c r="F39" s="89">
        <f ca="1">C39/OFFSET(C39,4,0)</f>
        <v>0.5287371473767466</v>
      </c>
      <c r="G39" s="89">
        <f t="shared" ref="G39:H39" ca="1" si="18">D39/OFFSET(D39,4,0)</f>
        <v>0.40496341988236984</v>
      </c>
      <c r="H39" s="89">
        <f t="shared" ca="1" si="18"/>
        <v>0.46946486226557671</v>
      </c>
      <c r="I39" s="72"/>
    </row>
    <row r="40" spans="1:9" s="3" customFormat="1">
      <c r="A40" s="79"/>
      <c r="B40" s="87" t="s">
        <v>7</v>
      </c>
      <c r="C40" s="153">
        <v>991</v>
      </c>
      <c r="D40" s="153">
        <v>2594</v>
      </c>
      <c r="E40" s="81">
        <f t="shared" si="5"/>
        <v>3585</v>
      </c>
      <c r="F40" s="89">
        <f ca="1">C40/OFFSET(C40,3,0)</f>
        <v>0.1306353809649354</v>
      </c>
      <c r="G40" s="89">
        <f t="shared" ref="G40:H40" ca="1" si="19">D40/OFFSET(D40,3,0)</f>
        <v>0.37211303973604937</v>
      </c>
      <c r="H40" s="89">
        <f t="shared" ca="1" si="19"/>
        <v>0.24627327059146803</v>
      </c>
      <c r="I40" s="72"/>
    </row>
    <row r="41" spans="1:9" s="3" customFormat="1">
      <c r="A41" s="79"/>
      <c r="B41" s="87" t="s">
        <v>8</v>
      </c>
      <c r="C41" s="153">
        <v>2462</v>
      </c>
      <c r="D41" s="153">
        <v>1517</v>
      </c>
      <c r="E41" s="81">
        <f t="shared" si="5"/>
        <v>3979</v>
      </c>
      <c r="F41" s="89">
        <f ca="1">C41/OFFSET(C41,2,0)</f>
        <v>0.32454521486949645</v>
      </c>
      <c r="G41" s="89">
        <f t="shared" ref="G41:H41" ca="1" si="20">D41/OFFSET(D41,2,0)</f>
        <v>0.21761583703916224</v>
      </c>
      <c r="H41" s="89">
        <f t="shared" ca="1" si="20"/>
        <v>0.27333928694099058</v>
      </c>
      <c r="I41" s="72"/>
    </row>
    <row r="42" spans="1:9" s="3" customFormat="1">
      <c r="A42" s="79"/>
      <c r="B42" s="87" t="s">
        <v>9</v>
      </c>
      <c r="C42" s="153">
        <v>122</v>
      </c>
      <c r="D42" s="153">
        <v>37</v>
      </c>
      <c r="E42" s="81">
        <f t="shared" si="5"/>
        <v>159</v>
      </c>
      <c r="F42" s="89">
        <f ca="1">C42/OFFSET(C42,1,0)</f>
        <v>1.6082256788821515E-2</v>
      </c>
      <c r="G42" s="89">
        <f t="shared" ref="G42:H42" ca="1" si="21">D42/OFFSET(D42,1,0)</f>
        <v>5.3077033424185913E-3</v>
      </c>
      <c r="H42" s="94">
        <f t="shared" ca="1" si="21"/>
        <v>1.0922580201964691E-2</v>
      </c>
      <c r="I42" s="72"/>
    </row>
    <row r="43" spans="1:9" s="3" customFormat="1">
      <c r="A43" s="79" t="s">
        <v>25</v>
      </c>
      <c r="B43" s="90" t="s">
        <v>26</v>
      </c>
      <c r="C43" s="78">
        <f>SUM(C39:C42)</f>
        <v>7586</v>
      </c>
      <c r="D43" s="78">
        <f>SUM(D39:D42)</f>
        <v>6971</v>
      </c>
      <c r="E43" s="81">
        <f t="shared" si="5"/>
        <v>14557</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3">
        <v>32</v>
      </c>
      <c r="D46" s="153">
        <v>19</v>
      </c>
      <c r="E46" s="81">
        <f t="shared" si="5"/>
        <v>51</v>
      </c>
      <c r="F46" s="89">
        <f ca="1">C46/OFFSET(C46,4,0)</f>
        <v>0.22535211267605634</v>
      </c>
      <c r="G46" s="89">
        <f t="shared" ref="G46:H46" ca="1" si="22">D46/OFFSET(D46,4,0)</f>
        <v>0.41304347826086957</v>
      </c>
      <c r="H46" s="89">
        <f t="shared" ca="1" si="22"/>
        <v>0.27127659574468083</v>
      </c>
      <c r="I46" s="72"/>
    </row>
    <row r="47" spans="1:9" s="3" customFormat="1">
      <c r="A47" s="79"/>
      <c r="B47" s="87" t="s">
        <v>7</v>
      </c>
      <c r="C47" s="153">
        <v>5</v>
      </c>
      <c r="D47" s="153">
        <v>4</v>
      </c>
      <c r="E47" s="81">
        <f t="shared" si="5"/>
        <v>9</v>
      </c>
      <c r="F47" s="89">
        <f ca="1">C47/OFFSET(C47,3,0)</f>
        <v>3.5211267605633804E-2</v>
      </c>
      <c r="G47" s="89">
        <f t="shared" ref="G47:H47" ca="1" si="23">D47/OFFSET(D47,3,0)</f>
        <v>8.6956521739130432E-2</v>
      </c>
      <c r="H47" s="89">
        <f t="shared" ca="1" si="23"/>
        <v>4.7872340425531915E-2</v>
      </c>
      <c r="I47" s="72"/>
    </row>
    <row r="48" spans="1:9" s="3" customFormat="1">
      <c r="A48" s="79"/>
      <c r="B48" s="87" t="s">
        <v>8</v>
      </c>
      <c r="C48" s="153">
        <v>73</v>
      </c>
      <c r="D48" s="153">
        <v>20</v>
      </c>
      <c r="E48" s="81">
        <f t="shared" si="5"/>
        <v>93</v>
      </c>
      <c r="F48" s="89">
        <f ca="1">C48/OFFSET(C48,2,0)</f>
        <v>0.5140845070422535</v>
      </c>
      <c r="G48" s="89">
        <f t="shared" ref="G48:H48" ca="1" si="24">D48/OFFSET(D48,2,0)</f>
        <v>0.43478260869565216</v>
      </c>
      <c r="H48" s="89">
        <f t="shared" ca="1" si="24"/>
        <v>0.49468085106382981</v>
      </c>
      <c r="I48" s="72"/>
    </row>
    <row r="49" spans="1:9" s="3" customFormat="1" ht="14.4">
      <c r="A49" s="79"/>
      <c r="B49" s="87" t="s">
        <v>9</v>
      </c>
      <c r="C49" s="153">
        <v>32</v>
      </c>
      <c r="D49" s="153">
        <v>3</v>
      </c>
      <c r="E49" s="81">
        <f t="shared" si="5"/>
        <v>35</v>
      </c>
      <c r="F49" s="89">
        <f ca="1">C49/OFFSET(C49,1,0)</f>
        <v>0.22535211267605634</v>
      </c>
      <c r="G49" s="89">
        <f t="shared" ref="G49:H49" ca="1" si="25">D49/OFFSET(D49,1,0)</f>
        <v>6.5217391304347824E-2</v>
      </c>
      <c r="H49" s="94">
        <f t="shared" ca="1" si="25"/>
        <v>0.18617021276595744</v>
      </c>
      <c r="I49" s="109"/>
    </row>
    <row r="50" spans="1:9" s="3" customFormat="1">
      <c r="A50" s="79" t="s">
        <v>27</v>
      </c>
      <c r="B50" s="77" t="s">
        <v>28</v>
      </c>
      <c r="C50" s="78">
        <f>SUM(C46:C49)</f>
        <v>142</v>
      </c>
      <c r="D50" s="78">
        <f>SUM(D46:D49)</f>
        <v>46</v>
      </c>
      <c r="E50" s="81">
        <f t="shared" si="5"/>
        <v>188</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3">
        <v>31</v>
      </c>
      <c r="D53" s="153">
        <v>1</v>
      </c>
      <c r="E53" s="81">
        <f t="shared" si="5"/>
        <v>32</v>
      </c>
      <c r="F53" s="89">
        <f ca="1">C53/OFFSET(C53,4,0)</f>
        <v>0.28703703703703703</v>
      </c>
      <c r="G53" s="89">
        <f t="shared" ref="G53:H53" ca="1" si="26">D53/OFFSET(D53,4,0)</f>
        <v>0.14285714285714285</v>
      </c>
      <c r="H53" s="89">
        <f t="shared" ca="1" si="26"/>
        <v>0.27826086956521739</v>
      </c>
      <c r="I53" s="109"/>
    </row>
    <row r="54" spans="1:9" s="3" customFormat="1">
      <c r="A54" s="79"/>
      <c r="B54" s="87" t="s">
        <v>7</v>
      </c>
      <c r="C54" s="153">
        <v>16</v>
      </c>
      <c r="D54" s="153">
        <v>0</v>
      </c>
      <c r="E54" s="81">
        <f t="shared" si="5"/>
        <v>16</v>
      </c>
      <c r="F54" s="89">
        <f ca="1">C54/OFFSET(C54,3,0)</f>
        <v>0.14814814814814814</v>
      </c>
      <c r="G54" s="89">
        <f t="shared" ref="G54:H54" ca="1" si="27">D54/OFFSET(D54,3,0)</f>
        <v>0</v>
      </c>
      <c r="H54" s="89">
        <f t="shared" ca="1" si="27"/>
        <v>0.1391304347826087</v>
      </c>
      <c r="I54" s="72"/>
    </row>
    <row r="55" spans="1:9" s="3" customFormat="1">
      <c r="A55" s="79"/>
      <c r="B55" s="87" t="s">
        <v>8</v>
      </c>
      <c r="C55" s="153">
        <v>22</v>
      </c>
      <c r="D55" s="153">
        <v>4</v>
      </c>
      <c r="E55" s="81">
        <f t="shared" si="5"/>
        <v>26</v>
      </c>
      <c r="F55" s="89">
        <f ca="1">C55/OFFSET(C55,2,0)</f>
        <v>0.20370370370370369</v>
      </c>
      <c r="G55" s="89">
        <f t="shared" ref="G55:H55" ca="1" si="28">D55/OFFSET(D55,2,0)</f>
        <v>0.5714285714285714</v>
      </c>
      <c r="H55" s="89">
        <f t="shared" ca="1" si="28"/>
        <v>0.22608695652173913</v>
      </c>
      <c r="I55" s="115"/>
    </row>
    <row r="56" spans="1:9" s="3" customFormat="1">
      <c r="A56" s="79"/>
      <c r="B56" s="87" t="s">
        <v>9</v>
      </c>
      <c r="C56" s="153">
        <v>39</v>
      </c>
      <c r="D56" s="153">
        <v>2</v>
      </c>
      <c r="E56" s="81">
        <f t="shared" si="5"/>
        <v>41</v>
      </c>
      <c r="F56" s="89">
        <f ca="1">C56/OFFSET(C56,1,0)</f>
        <v>0.3611111111111111</v>
      </c>
      <c r="G56" s="89">
        <f t="shared" ref="G56:H56" ca="1" si="29">D56/OFFSET(D56,1,0)</f>
        <v>0.2857142857142857</v>
      </c>
      <c r="H56" s="94">
        <f t="shared" ca="1" si="29"/>
        <v>0.35652173913043478</v>
      </c>
      <c r="I56" s="72"/>
    </row>
    <row r="57" spans="1:9" s="3" customFormat="1">
      <c r="A57" s="79" t="s">
        <v>29</v>
      </c>
      <c r="B57" s="77" t="s">
        <v>30</v>
      </c>
      <c r="C57" s="78">
        <f>SUM(C53:C56)</f>
        <v>108</v>
      </c>
      <c r="D57" s="78">
        <f>SUM(D53:D56)</f>
        <v>7</v>
      </c>
      <c r="E57" s="81">
        <f t="shared" si="5"/>
        <v>115</v>
      </c>
      <c r="F57" s="57"/>
      <c r="G57" s="57"/>
      <c r="H57" s="57"/>
      <c r="I57" s="72"/>
    </row>
    <row r="58" spans="1:9" s="3" customFormat="1">
      <c r="A58" s="79"/>
      <c r="B58" s="77"/>
      <c r="C58" s="92"/>
      <c r="D58" s="92"/>
      <c r="E58" s="81"/>
      <c r="F58" s="2"/>
      <c r="G58" s="72"/>
      <c r="H58" s="72"/>
      <c r="I58" s="72"/>
    </row>
    <row r="59" spans="1:9" s="3" customFormat="1">
      <c r="A59" s="117" t="s">
        <v>72</v>
      </c>
      <c r="B59" s="77" t="s">
        <v>31</v>
      </c>
      <c r="C59" s="153">
        <v>2530</v>
      </c>
      <c r="D59" s="153">
        <v>388</v>
      </c>
      <c r="E59" s="81">
        <f t="shared" si="5"/>
        <v>2918</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9</v>
      </c>
      <c r="D62" s="153">
        <v>73</v>
      </c>
      <c r="E62" s="81">
        <f t="shared" si="5"/>
        <v>82</v>
      </c>
      <c r="F62" s="89">
        <f ca="1">C62/OFFSET(C62,4,0)</f>
        <v>2.1067415730337078E-3</v>
      </c>
      <c r="G62" s="89">
        <f t="shared" ref="G62:H62" ca="1" si="30">D62/OFFSET(D62,4,0)</f>
        <v>1.2775638781939097E-2</v>
      </c>
      <c r="H62" s="89">
        <f t="shared" ca="1" si="30"/>
        <v>8.2114960945323459E-3</v>
      </c>
      <c r="I62" s="112"/>
    </row>
    <row r="63" spans="1:9" s="3" customFormat="1">
      <c r="A63" s="79" t="s">
        <v>35</v>
      </c>
      <c r="B63" s="121" t="s">
        <v>36</v>
      </c>
      <c r="C63" s="153">
        <v>34</v>
      </c>
      <c r="D63" s="153">
        <v>625</v>
      </c>
      <c r="E63" s="81">
        <f t="shared" si="5"/>
        <v>659</v>
      </c>
      <c r="F63" s="89">
        <f ca="1">C63/OFFSET(C63,3,0)</f>
        <v>7.9588014981273412E-3</v>
      </c>
      <c r="G63" s="89">
        <f t="shared" ref="G63:H63" ca="1" si="31">D63/OFFSET(D63,3,0)</f>
        <v>0.10938046902345117</v>
      </c>
      <c r="H63" s="89">
        <f t="shared" ca="1" si="31"/>
        <v>6.5992389345083113E-2</v>
      </c>
      <c r="I63" s="72"/>
    </row>
    <row r="64" spans="1:9" s="3" customFormat="1">
      <c r="A64" s="79" t="s">
        <v>37</v>
      </c>
      <c r="B64" s="121" t="s">
        <v>38</v>
      </c>
      <c r="C64" s="153">
        <v>446</v>
      </c>
      <c r="D64" s="153">
        <v>1253</v>
      </c>
      <c r="E64" s="81">
        <f t="shared" si="5"/>
        <v>1699</v>
      </c>
      <c r="F64" s="89">
        <f ca="1">C64/OFFSET(C64,2,0)</f>
        <v>0.10440074906367042</v>
      </c>
      <c r="G64" s="89">
        <f t="shared" ref="G64:H64" ca="1" si="32">D64/OFFSET(D64,2,0)</f>
        <v>0.2192859642982149</v>
      </c>
      <c r="H64" s="89">
        <f t="shared" ca="1" si="32"/>
        <v>0.17013819347085921</v>
      </c>
    </row>
    <row r="65" spans="1:9" s="3" customFormat="1">
      <c r="A65" s="79" t="s">
        <v>39</v>
      </c>
      <c r="B65" s="121" t="s">
        <v>40</v>
      </c>
      <c r="C65" s="153">
        <v>3783</v>
      </c>
      <c r="D65" s="153">
        <v>3763</v>
      </c>
      <c r="E65" s="81">
        <f t="shared" si="5"/>
        <v>7546</v>
      </c>
      <c r="F65" s="89">
        <f ca="1">C65/OFFSET(C65,1,0)</f>
        <v>0.8855337078651685</v>
      </c>
      <c r="G65" s="89">
        <f t="shared" ref="G65:H65" ca="1" si="33">D65/OFFSET(D65,1,0)</f>
        <v>0.65855792789639478</v>
      </c>
      <c r="H65" s="94">
        <f t="shared" ca="1" si="33"/>
        <v>0.75565792108952534</v>
      </c>
    </row>
    <row r="66" spans="1:9" s="3" customFormat="1">
      <c r="A66" s="79" t="s">
        <v>41</v>
      </c>
      <c r="B66" s="96" t="s">
        <v>55</v>
      </c>
      <c r="C66" s="78">
        <f>SUM(C62:C65)</f>
        <v>4272</v>
      </c>
      <c r="D66" s="78">
        <f>SUM(D62:D65)</f>
        <v>5714</v>
      </c>
      <c r="E66" s="81">
        <f t="shared" si="5"/>
        <v>9986</v>
      </c>
      <c r="F66" s="89">
        <f>C66/C33</f>
        <v>0.29224244082637846</v>
      </c>
      <c r="G66" s="89">
        <f t="shared" ref="G66:H66" si="34">D66/D33</f>
        <v>0.43595025558861678</v>
      </c>
      <c r="H66" s="89">
        <f t="shared" si="34"/>
        <v>0.36018034265103699</v>
      </c>
    </row>
    <row r="67" spans="1:9" s="3" customFormat="1">
      <c r="A67" s="97" t="s">
        <v>42</v>
      </c>
      <c r="B67" s="98" t="s">
        <v>21</v>
      </c>
      <c r="C67" s="153">
        <v>1141</v>
      </c>
      <c r="D67" s="153">
        <v>611</v>
      </c>
      <c r="E67" s="81">
        <f t="shared" si="5"/>
        <v>1752</v>
      </c>
      <c r="F67" s="2"/>
      <c r="G67" s="72"/>
      <c r="H67" s="72"/>
    </row>
    <row r="68" spans="1:9" s="3" customFormat="1" ht="14.4">
      <c r="A68" s="79" t="s">
        <v>43</v>
      </c>
      <c r="B68" s="77" t="s">
        <v>44</v>
      </c>
      <c r="C68" s="78">
        <f>C66-C67</f>
        <v>3131</v>
      </c>
      <c r="D68" s="78">
        <f>D66-D67</f>
        <v>5103</v>
      </c>
      <c r="E68" s="81">
        <f t="shared" si="5"/>
        <v>8234</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13497</v>
      </c>
      <c r="D70" s="91">
        <f>D43+D50+D57+D59+D60+D68</f>
        <v>12515</v>
      </c>
      <c r="E70" s="81">
        <f t="shared" si="5"/>
        <v>26012</v>
      </c>
      <c r="F70" s="2"/>
      <c r="G70" s="124"/>
      <c r="H70" s="112"/>
    </row>
    <row r="71" spans="1:9" s="3" customFormat="1">
      <c r="A71" s="79"/>
      <c r="B71" s="125"/>
      <c r="C71" s="92"/>
      <c r="D71" s="92"/>
      <c r="E71" s="81"/>
      <c r="F71" s="2"/>
      <c r="G71" s="72"/>
      <c r="H71" s="72"/>
    </row>
    <row r="72" spans="1:9" s="3" customFormat="1" ht="14.4">
      <c r="A72" s="79" t="s">
        <v>47</v>
      </c>
      <c r="B72" s="77" t="s">
        <v>48</v>
      </c>
      <c r="C72" s="153">
        <v>44</v>
      </c>
      <c r="D72" s="153">
        <v>191</v>
      </c>
      <c r="E72" s="81">
        <f t="shared" si="5"/>
        <v>235</v>
      </c>
      <c r="F72" s="68"/>
      <c r="G72" s="126"/>
      <c r="H72" s="127"/>
    </row>
    <row r="73" spans="1:9" s="3" customFormat="1">
      <c r="A73" s="79"/>
      <c r="B73" s="125"/>
      <c r="C73" s="92"/>
      <c r="D73" s="92"/>
      <c r="E73" s="81"/>
      <c r="F73" s="2"/>
      <c r="G73" s="72"/>
      <c r="H73" s="72"/>
      <c r="I73" s="72"/>
    </row>
    <row r="74" spans="1:9" s="3" customFormat="1">
      <c r="A74" s="79" t="s">
        <v>49</v>
      </c>
      <c r="B74" s="77" t="s">
        <v>50</v>
      </c>
      <c r="C74" s="81">
        <f>C70+C72</f>
        <v>13541</v>
      </c>
      <c r="D74" s="81">
        <f>D70+D72</f>
        <v>12706</v>
      </c>
      <c r="E74" s="81">
        <f>D74+C74</f>
        <v>26247</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3">
        <v>216</v>
      </c>
      <c r="D76" s="153">
        <v>356</v>
      </c>
      <c r="E76" s="81">
        <f>D76+C76</f>
        <v>572</v>
      </c>
      <c r="F76" s="2"/>
      <c r="G76" s="72"/>
      <c r="H76" s="72"/>
      <c r="I76" s="72"/>
    </row>
    <row r="77" spans="1:9" s="3" customFormat="1" ht="30.75" customHeight="1">
      <c r="A77" s="296" t="s">
        <v>56</v>
      </c>
      <c r="B77" s="297"/>
      <c r="C77" s="131">
        <f>C6+C33-C67-C74</f>
        <v>157</v>
      </c>
      <c r="D77" s="131">
        <f>D6+D33-D67-D74</f>
        <v>248</v>
      </c>
      <c r="E77" s="132">
        <f>(E6+E33)-(E67+E74)</f>
        <v>405</v>
      </c>
      <c r="F77" s="2"/>
      <c r="G77" s="72"/>
      <c r="H77" s="72"/>
      <c r="I77" s="72"/>
    </row>
    <row r="78" spans="1:9" s="3" customFormat="1" ht="16.2" customHeight="1">
      <c r="A78" s="133"/>
      <c r="B78" s="61" t="s">
        <v>67</v>
      </c>
      <c r="C78" s="134">
        <f>(C43+C57+C59+C60+C50)/(C43+C57+C59+C68+C60+C50)</f>
        <v>0.768022523523746</v>
      </c>
      <c r="D78" s="134">
        <f t="shared" ref="D78:E78" si="35">(D43+D57+D59+D60+D50)/(D43+D57+D59+D68+D60+D50)</f>
        <v>0.59224930083899319</v>
      </c>
      <c r="E78" s="134">
        <f t="shared" si="35"/>
        <v>0.68345379055820388</v>
      </c>
      <c r="F78" s="135"/>
      <c r="G78" s="72"/>
      <c r="H78" s="72"/>
      <c r="I78" s="72"/>
    </row>
    <row r="79" spans="1:9" s="3" customFormat="1" ht="16.2" customHeight="1">
      <c r="A79" s="133"/>
      <c r="B79" s="61" t="s">
        <v>68</v>
      </c>
      <c r="C79" s="134">
        <f>(C43+C57+C59+C60+C50)/(C43+C57+C59+C68+C72+C67+C60+C50)</f>
        <v>0.70603460019070974</v>
      </c>
      <c r="D79" s="134">
        <f t="shared" ref="D79:E79" si="36">(D43+D57+D59+D60+D50)/(D43+D57+D59+D68+D72+D67+D60+D50)</f>
        <v>0.55658181272058271</v>
      </c>
      <c r="E79" s="134">
        <f t="shared" si="36"/>
        <v>0.6349512482588664</v>
      </c>
      <c r="F79" s="2"/>
      <c r="G79" s="72"/>
      <c r="H79" s="72"/>
      <c r="I79" s="72"/>
    </row>
    <row r="80" spans="1:9" ht="16.2" customHeight="1">
      <c r="A80" s="133"/>
      <c r="B80" s="61" t="s">
        <v>70</v>
      </c>
      <c r="C80" s="134">
        <f>C59/C35</f>
        <v>0.18772723899977739</v>
      </c>
      <c r="D80" s="134">
        <f t="shared" ref="D80:E80" si="37">D59/D35</f>
        <v>3.1049935979513443E-2</v>
      </c>
      <c r="E80" s="134">
        <f t="shared" si="37"/>
        <v>0.11234743772379009</v>
      </c>
    </row>
    <row r="81" spans="1:11" ht="16.2" customHeight="1">
      <c r="A81" s="133"/>
      <c r="B81" s="61" t="s">
        <v>69</v>
      </c>
      <c r="C81" s="134">
        <f>D66/E66</f>
        <v>0.57220108151411975</v>
      </c>
      <c r="D81" s="134"/>
      <c r="E81" s="134"/>
    </row>
    <row r="82" spans="1:11" ht="16.2" customHeight="1">
      <c r="A82" s="133"/>
      <c r="B82" s="61" t="s">
        <v>89</v>
      </c>
      <c r="C82" s="136">
        <f>C20/C35</f>
        <v>2.6712176300363582E-2</v>
      </c>
      <c r="D82" s="136">
        <f t="shared" ref="D82:E82" si="38">D20/D35</f>
        <v>1.120358514724712E-3</v>
      </c>
      <c r="E82" s="136">
        <f t="shared" si="38"/>
        <v>1.4399568782966927E-2</v>
      </c>
    </row>
    <row r="83" spans="1:11" ht="16.2" customHeight="1">
      <c r="A83" s="133"/>
      <c r="B83" s="61" t="s">
        <v>95</v>
      </c>
      <c r="C83" s="136">
        <f>(C43+C50+C57+C59+C60)/(C6+C33)</f>
        <v>0.69856459330143539</v>
      </c>
      <c r="D83" s="136">
        <f t="shared" ref="D83:E83" si="39">(D43+D50+D57+D59+D60)/(D6+D33)</f>
        <v>0.54640619240692956</v>
      </c>
      <c r="E83" s="136">
        <f t="shared" si="39"/>
        <v>0.62589776087874949</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0.76877630898751936</v>
      </c>
      <c r="D93" s="1" t="s">
        <v>66</v>
      </c>
      <c r="E93" s="139">
        <f>(D74-D68)/D74</f>
        <v>0.59837871871556747</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25" workbookViewId="0">
      <selection activeCell="A25" sqref="A1:XFD1048576"/>
    </sheetView>
  </sheetViews>
  <sheetFormatPr defaultRowHeight="13.2"/>
  <cols>
    <col min="1" max="1" width="3.33203125" style="57" customWidth="1"/>
    <col min="2" max="2" width="28.6640625" style="58" customWidth="1"/>
    <col min="3" max="4" width="8.88671875" style="210"/>
    <col min="5"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210"/>
      <c r="D1" s="210"/>
      <c r="E1" s="57"/>
      <c r="F1" s="2" t="s">
        <v>91</v>
      </c>
      <c r="G1" s="66"/>
      <c r="H1" s="67"/>
      <c r="I1" s="67"/>
    </row>
    <row r="2" spans="1:9" s="3" customFormat="1" ht="15.6">
      <c r="A2" s="57"/>
      <c r="B2" s="65" t="s">
        <v>92</v>
      </c>
      <c r="C2" s="210"/>
      <c r="D2" s="210"/>
      <c r="E2" s="57"/>
      <c r="F2" s="68" t="s">
        <v>93</v>
      </c>
      <c r="G2" s="69"/>
      <c r="H2" s="70"/>
      <c r="I2" s="70"/>
    </row>
    <row r="3" spans="1:9" s="3" customFormat="1" ht="13.8" thickBot="1">
      <c r="A3" s="71"/>
      <c r="B3" s="58"/>
      <c r="C3" s="210"/>
      <c r="D3" s="210"/>
      <c r="E3" s="57"/>
      <c r="F3" s="2"/>
      <c r="G3" s="72"/>
      <c r="H3" s="72"/>
      <c r="I3" s="72"/>
    </row>
    <row r="4" spans="1:9" s="3" customFormat="1">
      <c r="A4" s="73"/>
      <c r="B4" s="60"/>
      <c r="C4" s="265" t="s">
        <v>0</v>
      </c>
      <c r="D4" s="265"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266"/>
      <c r="D6" s="266"/>
      <c r="E6" s="81">
        <f>D6+C6</f>
        <v>0</v>
      </c>
      <c r="F6" s="68"/>
      <c r="G6" s="82"/>
      <c r="H6" s="70"/>
      <c r="I6" s="70"/>
    </row>
    <row r="7" spans="1:9" s="3" customFormat="1" ht="15.6">
      <c r="A7" s="79"/>
      <c r="B7" s="77"/>
      <c r="C7" s="267"/>
      <c r="D7" s="267"/>
      <c r="E7" s="81"/>
      <c r="F7" s="68"/>
      <c r="G7" s="82"/>
      <c r="H7" s="82"/>
      <c r="I7" s="70"/>
    </row>
    <row r="8" spans="1:9" s="3" customFormat="1" ht="15.6">
      <c r="A8" s="79"/>
      <c r="B8" s="77" t="s">
        <v>4</v>
      </c>
      <c r="C8" s="267"/>
      <c r="D8" s="267"/>
      <c r="E8" s="81"/>
      <c r="F8" s="68"/>
      <c r="G8" s="82"/>
      <c r="H8" s="70"/>
      <c r="I8" s="82"/>
    </row>
    <row r="9" spans="1:9" s="3" customFormat="1" ht="15.6">
      <c r="A9" s="79"/>
      <c r="B9" s="84" t="s">
        <v>5</v>
      </c>
      <c r="C9" s="268"/>
      <c r="D9" s="268"/>
      <c r="E9" s="81"/>
      <c r="F9" s="2"/>
      <c r="G9" s="82"/>
      <c r="H9" s="86"/>
      <c r="I9" s="70"/>
    </row>
    <row r="10" spans="1:9" s="3" customFormat="1" ht="15.6">
      <c r="A10" s="79"/>
      <c r="B10" s="87" t="s">
        <v>6</v>
      </c>
      <c r="C10" s="269"/>
      <c r="D10" s="269"/>
      <c r="E10" s="81">
        <f>D10+C10</f>
        <v>0</v>
      </c>
      <c r="F10" s="89" t="e">
        <f ca="1">C10/OFFSET(C10,4,0)</f>
        <v>#DIV/0!</v>
      </c>
      <c r="G10" s="89" t="e">
        <f t="shared" ref="G10:H10" ca="1" si="0">D10/OFFSET(D10,4,0)</f>
        <v>#DIV/0!</v>
      </c>
      <c r="H10" s="89" t="e">
        <f t="shared" ca="1" si="0"/>
        <v>#DIV/0!</v>
      </c>
      <c r="I10" s="70"/>
    </row>
    <row r="11" spans="1:9" s="3" customFormat="1">
      <c r="A11" s="79"/>
      <c r="B11" s="87" t="s">
        <v>7</v>
      </c>
      <c r="C11" s="269"/>
      <c r="D11" s="269"/>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269"/>
      <c r="D12" s="269"/>
      <c r="E12" s="81">
        <f t="shared" si="1"/>
        <v>0</v>
      </c>
      <c r="F12" s="89" t="e">
        <f ca="1">C12/OFFSET(C12,2,0)</f>
        <v>#DIV/0!</v>
      </c>
      <c r="G12" s="89" t="e">
        <f t="shared" ref="G12:H12" ca="1" si="3">D12/OFFSET(D12,2,0)</f>
        <v>#DIV/0!</v>
      </c>
      <c r="H12" s="89" t="e">
        <f t="shared" ca="1" si="3"/>
        <v>#DIV/0!</v>
      </c>
      <c r="I12" s="72"/>
    </row>
    <row r="13" spans="1:9" s="3" customFormat="1">
      <c r="A13" s="79"/>
      <c r="B13" s="87" t="s">
        <v>9</v>
      </c>
      <c r="C13" s="269"/>
      <c r="D13" s="269"/>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270"/>
      <c r="D22" s="270"/>
      <c r="E22" s="81">
        <f t="shared" si="5"/>
        <v>0</v>
      </c>
      <c r="F22" s="89" t="e">
        <f ca="1">C22/OFFSET(C22,4,0)</f>
        <v>#DIV/0!</v>
      </c>
      <c r="G22" s="89" t="e">
        <f t="shared" ref="G22:H22" ca="1" si="10">D22/OFFSET(D22,4,0)</f>
        <v>#DIV/0!</v>
      </c>
      <c r="H22" s="89" t="e">
        <f t="shared" ca="1" si="10"/>
        <v>#DIV/0!</v>
      </c>
      <c r="I22" s="93"/>
    </row>
    <row r="23" spans="1:9" s="3" customFormat="1">
      <c r="A23" s="79"/>
      <c r="B23" s="87" t="s">
        <v>7</v>
      </c>
      <c r="C23" s="270"/>
      <c r="D23" s="270"/>
      <c r="E23" s="81">
        <f t="shared" si="5"/>
        <v>0</v>
      </c>
      <c r="F23" s="89" t="e">
        <f ca="1">C23/OFFSET(C23,3,0)</f>
        <v>#DIV/0!</v>
      </c>
      <c r="G23" s="89" t="e">
        <f t="shared" ref="G23:H23" ca="1" si="11">D23/OFFSET(D23,3,0)</f>
        <v>#DIV/0!</v>
      </c>
      <c r="H23" s="89" t="e">
        <f t="shared" ca="1" si="11"/>
        <v>#DIV/0!</v>
      </c>
      <c r="I23" s="72"/>
    </row>
    <row r="24" spans="1:9" s="3" customFormat="1">
      <c r="A24" s="79"/>
      <c r="B24" s="87" t="s">
        <v>8</v>
      </c>
      <c r="C24" s="270"/>
      <c r="D24" s="270"/>
      <c r="E24" s="81">
        <f t="shared" si="5"/>
        <v>0</v>
      </c>
      <c r="F24" s="89" t="e">
        <f ca="1">C24/OFFSET(C24,2,0)</f>
        <v>#DIV/0!</v>
      </c>
      <c r="G24" s="89" t="e">
        <f t="shared" ref="G24:H24" ca="1" si="12">D24/OFFSET(D24,2,0)</f>
        <v>#DIV/0!</v>
      </c>
      <c r="H24" s="89" t="e">
        <f t="shared" ca="1" si="12"/>
        <v>#DIV/0!</v>
      </c>
      <c r="I24" s="72"/>
    </row>
    <row r="25" spans="1:9" s="3" customFormat="1">
      <c r="A25" s="79"/>
      <c r="B25" s="87" t="s">
        <v>9</v>
      </c>
      <c r="C25" s="270"/>
      <c r="D25" s="270"/>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271"/>
      <c r="D39" s="271"/>
      <c r="E39" s="81">
        <f t="shared" si="5"/>
        <v>0</v>
      </c>
      <c r="F39" s="89" t="e">
        <f ca="1">C39/OFFSET(C39,4,0)</f>
        <v>#DIV/0!</v>
      </c>
      <c r="G39" s="89" t="e">
        <f t="shared" ref="G39:H39" ca="1" si="18">D39/OFFSET(D39,4,0)</f>
        <v>#DIV/0!</v>
      </c>
      <c r="H39" s="89" t="e">
        <f t="shared" ca="1" si="18"/>
        <v>#DIV/0!</v>
      </c>
      <c r="I39" s="72"/>
    </row>
    <row r="40" spans="1:9" s="3" customFormat="1">
      <c r="A40" s="79"/>
      <c r="B40" s="87" t="s">
        <v>7</v>
      </c>
      <c r="C40" s="271"/>
      <c r="D40" s="271"/>
      <c r="E40" s="81">
        <f t="shared" si="5"/>
        <v>0</v>
      </c>
      <c r="F40" s="89" t="e">
        <f ca="1">C40/OFFSET(C40,3,0)</f>
        <v>#DIV/0!</v>
      </c>
      <c r="G40" s="89" t="e">
        <f t="shared" ref="G40:H40" ca="1" si="19">D40/OFFSET(D40,3,0)</f>
        <v>#DIV/0!</v>
      </c>
      <c r="H40" s="89" t="e">
        <f t="shared" ca="1" si="19"/>
        <v>#DIV/0!</v>
      </c>
      <c r="I40" s="72"/>
    </row>
    <row r="41" spans="1:9" s="3" customFormat="1">
      <c r="A41" s="79"/>
      <c r="B41" s="87" t="s">
        <v>8</v>
      </c>
      <c r="C41" s="271"/>
      <c r="D41" s="271"/>
      <c r="E41" s="81">
        <f t="shared" si="5"/>
        <v>0</v>
      </c>
      <c r="F41" s="89" t="e">
        <f ca="1">C41/OFFSET(C41,2,0)</f>
        <v>#DIV/0!</v>
      </c>
      <c r="G41" s="89" t="e">
        <f t="shared" ref="G41:H41" ca="1" si="20">D41/OFFSET(D41,2,0)</f>
        <v>#DIV/0!</v>
      </c>
      <c r="H41" s="89" t="e">
        <f t="shared" ca="1" si="20"/>
        <v>#DIV/0!</v>
      </c>
      <c r="I41" s="72"/>
    </row>
    <row r="42" spans="1:9" s="3" customFormat="1">
      <c r="A42" s="79"/>
      <c r="B42" s="87" t="s">
        <v>9</v>
      </c>
      <c r="C42" s="271"/>
      <c r="D42" s="271"/>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272"/>
      <c r="D46" s="272"/>
      <c r="E46" s="81">
        <f t="shared" si="5"/>
        <v>0</v>
      </c>
      <c r="F46" s="89" t="e">
        <f ca="1">C46/OFFSET(C46,4,0)</f>
        <v>#DIV/0!</v>
      </c>
      <c r="G46" s="89" t="e">
        <f t="shared" ref="G46:H46" ca="1" si="22">D46/OFFSET(D46,4,0)</f>
        <v>#DIV/0!</v>
      </c>
      <c r="H46" s="89" t="e">
        <f t="shared" ca="1" si="22"/>
        <v>#DIV/0!</v>
      </c>
      <c r="I46" s="72"/>
    </row>
    <row r="47" spans="1:9" s="3" customFormat="1">
      <c r="A47" s="79"/>
      <c r="B47" s="87" t="s">
        <v>7</v>
      </c>
      <c r="C47" s="272"/>
      <c r="D47" s="272"/>
      <c r="E47" s="81">
        <f t="shared" si="5"/>
        <v>0</v>
      </c>
      <c r="F47" s="89" t="e">
        <f ca="1">C47/OFFSET(C47,3,0)</f>
        <v>#DIV/0!</v>
      </c>
      <c r="G47" s="89" t="e">
        <f t="shared" ref="G47:H47" ca="1" si="23">D47/OFFSET(D47,3,0)</f>
        <v>#DIV/0!</v>
      </c>
      <c r="H47" s="89" t="e">
        <f t="shared" ca="1" si="23"/>
        <v>#DIV/0!</v>
      </c>
      <c r="I47" s="72"/>
    </row>
    <row r="48" spans="1:9" s="3" customFormat="1">
      <c r="A48" s="79"/>
      <c r="B48" s="87" t="s">
        <v>8</v>
      </c>
      <c r="C48" s="272"/>
      <c r="D48" s="272"/>
      <c r="E48" s="81">
        <f t="shared" si="5"/>
        <v>0</v>
      </c>
      <c r="F48" s="89" t="e">
        <f ca="1">C48/OFFSET(C48,2,0)</f>
        <v>#DIV/0!</v>
      </c>
      <c r="G48" s="89" t="e">
        <f t="shared" ref="G48:H48" ca="1" si="24">D48/OFFSET(D48,2,0)</f>
        <v>#DIV/0!</v>
      </c>
      <c r="H48" s="89" t="e">
        <f t="shared" ca="1" si="24"/>
        <v>#DIV/0!</v>
      </c>
      <c r="I48" s="72"/>
    </row>
    <row r="49" spans="1:9" s="3" customFormat="1" ht="14.4">
      <c r="A49" s="79"/>
      <c r="B49" s="87" t="s">
        <v>9</v>
      </c>
      <c r="C49" s="272"/>
      <c r="D49" s="272"/>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254"/>
      <c r="D53" s="25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255"/>
      <c r="D56" s="255"/>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273"/>
      <c r="D59" s="273"/>
      <c r="E59" s="81">
        <f t="shared" si="5"/>
        <v>0</v>
      </c>
      <c r="F59" s="2"/>
      <c r="G59" s="72"/>
      <c r="H59" s="72"/>
      <c r="I59" s="72"/>
    </row>
    <row r="60" spans="1:9" s="3" customFormat="1">
      <c r="A60" s="117" t="s">
        <v>73</v>
      </c>
      <c r="B60" s="119" t="s">
        <v>71</v>
      </c>
      <c r="C60" s="274"/>
      <c r="D60" s="274"/>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275"/>
      <c r="D62" s="275"/>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275"/>
      <c r="D63" s="275"/>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275"/>
      <c r="D64" s="275"/>
      <c r="E64" s="81">
        <f t="shared" si="5"/>
        <v>0</v>
      </c>
      <c r="F64" s="89" t="e">
        <f ca="1">C64/OFFSET(C64,2,0)</f>
        <v>#DIV/0!</v>
      </c>
      <c r="G64" s="89" t="e">
        <f t="shared" ref="G64:H64" ca="1" si="32">D64/OFFSET(D64,2,0)</f>
        <v>#DIV/0!</v>
      </c>
      <c r="H64" s="89" t="e">
        <f t="shared" ca="1" si="32"/>
        <v>#DIV/0!</v>
      </c>
    </row>
    <row r="65" spans="1:9" s="3" customFormat="1">
      <c r="A65" s="79" t="s">
        <v>39</v>
      </c>
      <c r="B65" s="121" t="s">
        <v>40</v>
      </c>
      <c r="C65" s="275"/>
      <c r="D65" s="275"/>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276"/>
      <c r="D76" s="276"/>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C86" s="219"/>
      <c r="D86" s="219"/>
      <c r="F86" s="2"/>
      <c r="G86" s="72"/>
      <c r="H86" s="72"/>
      <c r="I86" s="72"/>
      <c r="J86" s="5"/>
      <c r="K86" s="5"/>
    </row>
    <row r="87" spans="1:11" s="139" customFormat="1" ht="19.5" customHeight="1">
      <c r="A87" s="138"/>
      <c r="B87" s="62"/>
      <c r="C87" s="219"/>
      <c r="D87" s="219"/>
      <c r="F87" s="2"/>
      <c r="G87" s="72"/>
      <c r="H87" s="72"/>
      <c r="I87" s="72"/>
      <c r="J87" s="5"/>
      <c r="K87" s="5"/>
    </row>
    <row r="88" spans="1:11" s="139" customFormat="1" ht="19.5" customHeight="1">
      <c r="A88" s="138"/>
      <c r="B88" s="62"/>
      <c r="C88" s="219"/>
      <c r="D88" s="219"/>
      <c r="F88" s="2"/>
      <c r="G88" s="72"/>
      <c r="H88" s="72"/>
      <c r="I88" s="72"/>
      <c r="J88" s="5"/>
      <c r="K88" s="5"/>
    </row>
    <row r="89" spans="1:11" s="139" customFormat="1" ht="19.5" customHeight="1">
      <c r="A89" s="138"/>
      <c r="B89" s="62"/>
      <c r="C89" s="219"/>
      <c r="D89" s="219"/>
      <c r="F89" s="2"/>
      <c r="G89" s="72"/>
      <c r="H89" s="72"/>
      <c r="I89" s="72"/>
      <c r="J89" s="5"/>
      <c r="K89" s="5"/>
    </row>
    <row r="90" spans="1:11" s="139" customFormat="1" ht="19.5" customHeight="1">
      <c r="A90" s="138"/>
      <c r="B90" s="62"/>
      <c r="C90" s="219"/>
      <c r="D90" s="219"/>
      <c r="F90" s="2"/>
      <c r="G90" s="72"/>
      <c r="H90" s="72"/>
      <c r="I90" s="72"/>
      <c r="J90" s="5"/>
      <c r="K90" s="5"/>
    </row>
    <row r="91" spans="1:11" s="139" customFormat="1" ht="19.5" customHeight="1">
      <c r="A91" s="138"/>
      <c r="B91" s="62"/>
      <c r="C91" s="219"/>
      <c r="D91" s="219"/>
      <c r="F91" s="2"/>
      <c r="G91" s="72"/>
      <c r="H91" s="72"/>
      <c r="I91" s="72"/>
      <c r="J91" s="5"/>
      <c r="K91" s="5"/>
    </row>
    <row r="92" spans="1:11" s="139" customFormat="1" ht="19.5" customHeight="1">
      <c r="A92" s="138"/>
      <c r="B92" s="62"/>
      <c r="C92" s="219"/>
      <c r="D92" s="219"/>
      <c r="F92" s="2"/>
      <c r="G92" s="72"/>
      <c r="H92" s="72"/>
      <c r="I92" s="72"/>
      <c r="J92" s="5"/>
      <c r="K92" s="5"/>
    </row>
    <row r="93" spans="1:11" s="139" customFormat="1" ht="19.5" customHeight="1">
      <c r="A93" s="138"/>
      <c r="B93" s="1" t="s">
        <v>65</v>
      </c>
      <c r="C93" s="21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9"/>
  <sheetViews>
    <sheetView workbookViewId="0">
      <selection activeCell="A74" sqref="A1:XFD1048576"/>
    </sheetView>
  </sheetViews>
  <sheetFormatPr defaultRowHeight="13.2"/>
  <cols>
    <col min="1" max="1" width="18.88671875" style="3" customWidth="1"/>
    <col min="2" max="2" width="11.109375" style="3" bestFit="1" customWidth="1"/>
    <col min="3" max="4" width="8.88671875" style="3"/>
    <col min="5" max="5" width="16.21875" style="3" customWidth="1"/>
    <col min="6" max="6" width="11" style="3" customWidth="1"/>
    <col min="7" max="7" width="10.109375" style="3" bestFit="1" customWidth="1"/>
    <col min="8" max="9" width="8.88671875" style="3"/>
    <col min="10" max="10" width="9.77734375" style="3" customWidth="1"/>
    <col min="11" max="11" width="11.109375" style="3" bestFit="1" customWidth="1"/>
    <col min="12" max="16384" width="8.88671875" style="3"/>
  </cols>
  <sheetData>
    <row r="1" spans="1:13">
      <c r="A1" s="36"/>
      <c r="B1" s="5"/>
      <c r="D1" s="5"/>
    </row>
    <row r="5" spans="1:13">
      <c r="A5" s="5"/>
    </row>
    <row r="14" spans="1:13">
      <c r="A14" s="5"/>
    </row>
    <row r="15" spans="1:13">
      <c r="A15" s="5"/>
      <c r="K15" s="5"/>
      <c r="L15" s="5"/>
      <c r="M15" s="5"/>
    </row>
    <row r="16" spans="1:13">
      <c r="J16" s="37"/>
      <c r="K16" s="26"/>
      <c r="M16" s="25"/>
    </row>
    <row r="17" spans="1:15" s="13" customFormat="1" ht="13.8">
      <c r="A17" s="7"/>
      <c r="J17" s="21"/>
      <c r="K17" s="26"/>
      <c r="L17" s="3"/>
      <c r="M17" s="25"/>
    </row>
    <row r="18" spans="1:15" s="13" customFormat="1" ht="18" customHeight="1">
      <c r="A18" s="9"/>
    </row>
    <row r="19" spans="1:15" s="8" customFormat="1" ht="15" customHeight="1">
      <c r="E19" s="10"/>
      <c r="M19" s="10"/>
      <c r="N19" s="10"/>
    </row>
    <row r="20" spans="1:15" s="8" customFormat="1" ht="50.4" customHeight="1">
      <c r="D20" s="10"/>
      <c r="F20" s="38"/>
      <c r="J20" s="17"/>
      <c r="K20" s="10"/>
    </row>
    <row r="21" spans="1:15" s="13" customFormat="1" ht="16.8" customHeight="1">
      <c r="A21" s="14"/>
      <c r="B21" s="14"/>
      <c r="C21" s="14"/>
      <c r="D21" s="14"/>
      <c r="E21" s="14"/>
      <c r="F21" s="14"/>
      <c r="G21" s="10"/>
      <c r="H21" s="10"/>
      <c r="I21" s="10"/>
      <c r="J21" s="10"/>
      <c r="K21" s="10"/>
      <c r="L21" s="8"/>
      <c r="M21" s="8"/>
      <c r="N21" s="8"/>
      <c r="O21" s="8"/>
    </row>
    <row r="22" spans="1:15" s="13" customFormat="1" ht="16.8" customHeight="1">
      <c r="A22" s="15"/>
      <c r="B22" s="12"/>
      <c r="C22" s="11"/>
      <c r="D22" s="11"/>
      <c r="E22" s="11"/>
      <c r="F22" s="12"/>
      <c r="G22" s="11"/>
      <c r="H22" s="11"/>
      <c r="I22" s="12"/>
      <c r="J22" s="12"/>
    </row>
    <row r="23" spans="1:15" s="13" customFormat="1" ht="16.8" customHeight="1">
      <c r="A23" s="15"/>
      <c r="B23" s="12"/>
      <c r="C23" s="11"/>
      <c r="D23" s="11"/>
      <c r="E23" s="11"/>
      <c r="F23" s="12"/>
      <c r="G23" s="11"/>
      <c r="H23" s="11"/>
      <c r="I23" s="12"/>
      <c r="J23" s="12"/>
    </row>
    <row r="24" spans="1:15" s="13" customFormat="1" ht="16.8" customHeight="1">
      <c r="A24" s="15"/>
      <c r="B24" s="12"/>
      <c r="C24" s="11"/>
      <c r="D24" s="11"/>
      <c r="E24" s="11"/>
      <c r="F24" s="12"/>
      <c r="G24" s="11"/>
      <c r="H24" s="11"/>
      <c r="I24" s="12"/>
      <c r="J24" s="12"/>
    </row>
    <row r="25" spans="1:15" s="13" customFormat="1" ht="16.8" customHeight="1">
      <c r="A25" s="15"/>
      <c r="B25" s="12"/>
      <c r="C25" s="11"/>
      <c r="D25" s="11"/>
      <c r="E25" s="11"/>
      <c r="F25" s="12"/>
      <c r="G25" s="11"/>
      <c r="H25" s="11"/>
      <c r="I25" s="12"/>
      <c r="J25" s="12"/>
    </row>
    <row r="26" spans="1:15" s="13" customFormat="1" ht="16.8" customHeight="1">
      <c r="A26" s="15"/>
      <c r="B26" s="12"/>
      <c r="C26" s="11"/>
      <c r="D26" s="11"/>
      <c r="E26" s="11"/>
      <c r="F26" s="12"/>
      <c r="G26" s="11"/>
      <c r="H26" s="11"/>
      <c r="I26" s="12"/>
      <c r="J26" s="12"/>
    </row>
    <row r="27" spans="1:15" s="13" customFormat="1" ht="12" customHeight="1">
      <c r="A27" s="14"/>
    </row>
    <row r="28" spans="1:15" s="13" customFormat="1" ht="12" customHeight="1"/>
    <row r="29" spans="1:15" s="13" customFormat="1" ht="12" customHeight="1">
      <c r="A29" s="15"/>
    </row>
    <row r="30" spans="1:15" s="13" customFormat="1" ht="12" customHeight="1">
      <c r="A30" s="14"/>
    </row>
    <row r="31" spans="1:15" s="13" customFormat="1" ht="10.050000000000001" customHeight="1">
      <c r="A31" s="15"/>
      <c r="B31" s="12"/>
      <c r="C31" s="11"/>
      <c r="D31" s="11"/>
      <c r="E31" s="11"/>
      <c r="F31" s="12"/>
      <c r="G31" s="11"/>
      <c r="H31" s="11"/>
      <c r="I31" s="12"/>
    </row>
    <row r="32" spans="1:15" s="13" customFormat="1" ht="10.050000000000001" customHeight="1">
      <c r="A32" s="15"/>
      <c r="B32" s="12"/>
      <c r="C32" s="11"/>
      <c r="D32" s="11"/>
      <c r="E32" s="11"/>
      <c r="F32" s="12"/>
      <c r="G32" s="11"/>
      <c r="H32" s="11"/>
      <c r="I32" s="12"/>
    </row>
    <row r="33" spans="1:10" s="13" customFormat="1" ht="10.050000000000001" customHeight="1">
      <c r="A33" s="15"/>
      <c r="B33" s="12"/>
      <c r="C33" s="11"/>
      <c r="D33" s="11"/>
      <c r="E33" s="11"/>
      <c r="F33" s="12"/>
      <c r="G33" s="11"/>
      <c r="H33" s="11"/>
      <c r="I33" s="12"/>
    </row>
    <row r="34" spans="1:10" s="13" customFormat="1" ht="10.050000000000001" customHeight="1">
      <c r="A34" s="15"/>
      <c r="B34" s="12"/>
      <c r="C34" s="11"/>
      <c r="D34" s="11"/>
      <c r="E34" s="11"/>
      <c r="F34" s="12"/>
      <c r="G34" s="11"/>
      <c r="H34" s="11"/>
      <c r="I34" s="12"/>
      <c r="J34" s="12"/>
    </row>
    <row r="35" spans="1:10" s="13" customFormat="1" ht="10.050000000000001" customHeight="1">
      <c r="A35" s="15"/>
      <c r="B35" s="12"/>
      <c r="C35" s="11"/>
      <c r="D35" s="11"/>
      <c r="E35" s="11"/>
      <c r="F35" s="12"/>
      <c r="G35" s="11"/>
      <c r="H35" s="11"/>
      <c r="I35" s="12"/>
      <c r="J35" s="12"/>
    </row>
    <row r="36" spans="1:10" s="13" customFormat="1" ht="10.050000000000001" customHeight="1">
      <c r="A36" s="15"/>
      <c r="B36" s="12"/>
      <c r="C36" s="11"/>
      <c r="D36" s="11"/>
      <c r="E36" s="11"/>
      <c r="F36" s="12"/>
      <c r="G36" s="11"/>
      <c r="H36" s="11"/>
      <c r="I36" s="12"/>
    </row>
    <row r="37" spans="1:10" s="13" customFormat="1" ht="10.050000000000001" customHeight="1">
      <c r="A37" s="15"/>
      <c r="B37" s="12"/>
      <c r="C37" s="11"/>
      <c r="D37" s="11"/>
      <c r="E37" s="11"/>
      <c r="F37" s="12"/>
      <c r="G37" s="11"/>
      <c r="H37" s="11"/>
      <c r="I37" s="12"/>
    </row>
    <row r="38" spans="1:10" s="13" customFormat="1" ht="10.050000000000001" customHeight="1">
      <c r="A38" s="15"/>
      <c r="B38" s="12"/>
      <c r="C38" s="11"/>
      <c r="D38" s="11"/>
      <c r="E38" s="11"/>
      <c r="F38" s="12"/>
      <c r="G38" s="11"/>
      <c r="H38" s="11"/>
      <c r="I38" s="12"/>
      <c r="J38" s="12"/>
    </row>
    <row r="39" spans="1:10" s="13" customFormat="1" ht="10.050000000000001" customHeight="1">
      <c r="A39" s="15"/>
      <c r="B39" s="12"/>
      <c r="C39" s="11"/>
      <c r="D39" s="11"/>
      <c r="E39" s="11"/>
      <c r="F39" s="12"/>
      <c r="G39" s="11"/>
      <c r="H39" s="11"/>
      <c r="I39" s="12"/>
      <c r="J39" s="12"/>
    </row>
    <row r="40" spans="1:10" s="13" customFormat="1" ht="10.050000000000001" customHeight="1">
      <c r="A40" s="15"/>
      <c r="B40" s="12"/>
      <c r="C40" s="11"/>
      <c r="D40" s="11"/>
      <c r="E40" s="11"/>
      <c r="F40" s="12"/>
      <c r="G40" s="11"/>
      <c r="H40" s="11"/>
      <c r="I40" s="12"/>
    </row>
    <row r="41" spans="1:10" s="13" customFormat="1" ht="10.050000000000001" customHeight="1">
      <c r="A41" s="15"/>
      <c r="B41" s="12"/>
      <c r="C41" s="11"/>
      <c r="D41" s="11"/>
      <c r="E41" s="11"/>
      <c r="F41" s="12"/>
      <c r="G41" s="11"/>
      <c r="H41" s="11"/>
      <c r="I41" s="12"/>
    </row>
    <row r="42" spans="1:10" s="13" customFormat="1" ht="10.050000000000001" customHeight="1">
      <c r="A42" s="15"/>
      <c r="B42" s="12"/>
      <c r="C42" s="11"/>
      <c r="D42" s="11"/>
      <c r="E42" s="11"/>
      <c r="F42" s="12"/>
      <c r="G42" s="11"/>
      <c r="H42" s="11"/>
      <c r="I42" s="12"/>
      <c r="J42" s="12"/>
    </row>
    <row r="43" spans="1:10" s="13" customFormat="1" ht="10.050000000000001" customHeight="1">
      <c r="A43" s="15"/>
      <c r="B43" s="12"/>
      <c r="C43" s="11"/>
      <c r="D43" s="11"/>
      <c r="E43" s="11"/>
      <c r="F43" s="12"/>
      <c r="G43" s="11"/>
      <c r="H43" s="11"/>
      <c r="I43" s="12"/>
    </row>
    <row r="44" spans="1:10" s="13" customFormat="1" ht="10.050000000000001" customHeight="1">
      <c r="A44" s="15"/>
      <c r="B44" s="12"/>
      <c r="C44" s="11"/>
      <c r="D44" s="11"/>
      <c r="E44" s="11"/>
      <c r="F44" s="12"/>
      <c r="G44" s="11"/>
      <c r="H44" s="11"/>
      <c r="I44" s="12"/>
    </row>
    <row r="45" spans="1:10" s="13" customFormat="1" ht="10.050000000000001" customHeight="1">
      <c r="B45" s="12"/>
      <c r="C45" s="11"/>
      <c r="D45" s="11"/>
      <c r="E45" s="11"/>
      <c r="F45" s="12"/>
      <c r="G45" s="11"/>
      <c r="H45" s="11"/>
      <c r="I45" s="12"/>
    </row>
    <row r="46" spans="1:10" s="13" customFormat="1" ht="10.050000000000001" customHeight="1">
      <c r="A46" s="15"/>
      <c r="B46" s="12"/>
      <c r="C46" s="11"/>
      <c r="D46" s="11"/>
      <c r="E46" s="11"/>
      <c r="F46" s="12"/>
      <c r="G46" s="11"/>
      <c r="H46" s="11"/>
      <c r="I46" s="12"/>
    </row>
    <row r="47" spans="1:10" s="13" customFormat="1" ht="10.050000000000001" customHeight="1">
      <c r="A47" s="15"/>
      <c r="B47" s="12"/>
      <c r="C47" s="11"/>
      <c r="D47" s="11"/>
      <c r="E47" s="11"/>
      <c r="F47" s="12"/>
      <c r="G47" s="11"/>
      <c r="H47" s="11"/>
      <c r="I47" s="12"/>
    </row>
    <row r="48" spans="1:10" s="13" customFormat="1" ht="10.050000000000001" customHeight="1">
      <c r="A48" s="15"/>
      <c r="B48" s="12"/>
      <c r="C48" s="11"/>
      <c r="D48" s="11"/>
      <c r="E48" s="11"/>
      <c r="F48" s="12"/>
      <c r="G48" s="11"/>
      <c r="H48" s="11"/>
      <c r="I48" s="12"/>
    </row>
    <row r="49" spans="1:34" s="13" customFormat="1" ht="10.050000000000001" customHeight="1">
      <c r="A49" s="15"/>
      <c r="B49" s="12"/>
      <c r="C49" s="11"/>
      <c r="D49" s="11"/>
      <c r="E49" s="11"/>
      <c r="F49" s="12"/>
      <c r="G49" s="11"/>
      <c r="H49" s="11"/>
      <c r="I49" s="12"/>
    </row>
    <row r="50" spans="1:34" s="13" customFormat="1" ht="10.050000000000001" customHeight="1">
      <c r="A50" s="15"/>
      <c r="B50" s="12"/>
      <c r="C50" s="11"/>
      <c r="D50" s="11"/>
      <c r="E50" s="11"/>
      <c r="F50" s="12"/>
      <c r="G50" s="11"/>
      <c r="H50" s="11"/>
      <c r="I50" s="12"/>
    </row>
    <row r="51" spans="1:34" s="13" customFormat="1" ht="10.050000000000001" customHeight="1">
      <c r="A51" s="15"/>
      <c r="B51" s="12"/>
      <c r="C51" s="11"/>
      <c r="D51" s="11"/>
      <c r="E51" s="11"/>
      <c r="F51" s="12"/>
      <c r="G51" s="11"/>
      <c r="H51" s="11"/>
      <c r="I51" s="12"/>
    </row>
    <row r="52" spans="1:34" s="13" customFormat="1" ht="10.95" customHeight="1">
      <c r="A52" s="15"/>
      <c r="C52" s="11"/>
      <c r="D52" s="11"/>
      <c r="E52" s="11"/>
      <c r="F52" s="12"/>
    </row>
    <row r="53" spans="1:34" s="13" customFormat="1" ht="18.600000000000001" customHeight="1">
      <c r="A53" s="14"/>
      <c r="B53" s="14"/>
      <c r="C53" s="11"/>
      <c r="D53" s="11"/>
      <c r="E53" s="11"/>
      <c r="F53" s="12"/>
      <c r="G53" s="11"/>
      <c r="H53" s="11"/>
      <c r="I53" s="12"/>
      <c r="J53" s="12"/>
    </row>
    <row r="54" spans="1:34" s="13" customFormat="1" ht="18.600000000000001" customHeight="1">
      <c r="A54" s="15"/>
      <c r="B54" s="15"/>
      <c r="C54" s="11"/>
      <c r="D54" s="11"/>
      <c r="E54" s="11"/>
    </row>
    <row r="56" spans="1:34" s="16" customFormat="1" ht="69.599999999999994" customHeight="1">
      <c r="A56" s="6"/>
      <c r="B56" s="2"/>
      <c r="C56" s="2"/>
      <c r="H56" s="18"/>
      <c r="I56" s="18"/>
      <c r="J56" s="18"/>
      <c r="N56" s="19"/>
      <c r="AF56" s="18"/>
      <c r="AG56" s="18"/>
      <c r="AH56" s="18"/>
    </row>
    <row r="57" spans="1:34">
      <c r="A57" s="22"/>
      <c r="B57" s="2"/>
      <c r="C57" s="2"/>
    </row>
    <row r="58" spans="1:34">
      <c r="A58" s="22"/>
      <c r="B58" s="2"/>
      <c r="C58" s="2"/>
    </row>
    <row r="59" spans="1:34">
      <c r="A59" s="23"/>
      <c r="B59" s="2"/>
      <c r="C59" s="2"/>
    </row>
    <row r="60" spans="1:34">
      <c r="A60" s="24"/>
      <c r="B60" s="2"/>
      <c r="C60" s="2"/>
    </row>
    <row r="61" spans="1:34">
      <c r="A61" s="23"/>
      <c r="B61" s="2"/>
      <c r="C61" s="2"/>
    </row>
    <row r="62" spans="1:34">
      <c r="A62" s="22"/>
      <c r="B62" s="39"/>
      <c r="C62" s="22"/>
      <c r="F62" s="27"/>
      <c r="G62" s="28"/>
    </row>
    <row r="63" spans="1:34">
      <c r="A63" s="22"/>
      <c r="B63" s="39"/>
      <c r="C63" s="22"/>
      <c r="F63" s="27"/>
      <c r="G63" s="28"/>
    </row>
    <row r="64" spans="1:34">
      <c r="A64" s="23"/>
      <c r="B64" s="40"/>
      <c r="C64" s="23"/>
      <c r="F64" s="27"/>
      <c r="G64" s="28"/>
    </row>
    <row r="65" spans="1:7">
      <c r="A65" s="22"/>
      <c r="B65" s="39"/>
      <c r="C65" s="22"/>
      <c r="F65" s="27"/>
      <c r="G65" s="27"/>
    </row>
    <row r="66" spans="1:7">
      <c r="A66" s="22"/>
      <c r="B66" s="39"/>
      <c r="C66" s="22"/>
      <c r="F66" s="27"/>
      <c r="G66" s="27"/>
    </row>
    <row r="67" spans="1:7">
      <c r="A67" s="22"/>
      <c r="B67" s="39"/>
      <c r="C67" s="22"/>
      <c r="F67" s="29"/>
      <c r="G67" s="30"/>
    </row>
    <row r="68" spans="1:7">
      <c r="A68" s="22"/>
      <c r="B68" s="39"/>
      <c r="C68" s="22"/>
    </row>
    <row r="69" spans="1:7">
      <c r="A69" s="23"/>
      <c r="B69" s="40"/>
      <c r="C69" s="23"/>
    </row>
    <row r="70" spans="1:7">
      <c r="A70" s="23"/>
      <c r="B70" s="31"/>
      <c r="C70" s="2"/>
    </row>
    <row r="71" spans="1:7">
      <c r="A71" s="24"/>
      <c r="B71" s="2"/>
      <c r="C71" s="2"/>
    </row>
    <row r="72" spans="1:7">
      <c r="A72" s="23"/>
      <c r="B72" s="2"/>
      <c r="C72" s="2"/>
    </row>
    <row r="73" spans="1:7">
      <c r="A73" s="22"/>
      <c r="B73" s="39"/>
      <c r="C73" s="22"/>
      <c r="F73" s="27"/>
      <c r="G73" s="28"/>
    </row>
    <row r="74" spans="1:7">
      <c r="A74" s="22"/>
      <c r="B74" s="39"/>
      <c r="C74" s="22"/>
      <c r="F74" s="27"/>
      <c r="G74" s="28"/>
    </row>
    <row r="75" spans="1:7">
      <c r="A75" s="23"/>
      <c r="B75" s="40"/>
      <c r="C75" s="23"/>
      <c r="F75" s="27"/>
      <c r="G75" s="28"/>
    </row>
    <row r="76" spans="1:7">
      <c r="A76" s="22"/>
      <c r="B76" s="39"/>
      <c r="C76" s="22"/>
      <c r="F76" s="27"/>
      <c r="G76" s="27"/>
    </row>
    <row r="77" spans="1:7">
      <c r="A77" s="22"/>
      <c r="B77" s="39"/>
      <c r="C77" s="22"/>
      <c r="F77" s="27"/>
      <c r="G77" s="27"/>
    </row>
    <row r="78" spans="1:7">
      <c r="A78" s="22"/>
      <c r="B78" s="39"/>
      <c r="C78" s="22"/>
      <c r="F78" s="29"/>
      <c r="G78" s="30"/>
    </row>
    <row r="79" spans="1:7">
      <c r="A79" s="22"/>
      <c r="B79" s="39"/>
      <c r="C79" s="22"/>
    </row>
    <row r="80" spans="1:7">
      <c r="A80" s="23"/>
      <c r="B80" s="40"/>
      <c r="C80" s="23"/>
    </row>
    <row r="81" spans="1:7">
      <c r="A81" s="23"/>
      <c r="B81" s="31"/>
      <c r="C81" s="2"/>
    </row>
    <row r="82" spans="1:7">
      <c r="A82" s="6"/>
      <c r="B82" s="2"/>
      <c r="C82" s="2"/>
    </row>
    <row r="83" spans="1:7">
      <c r="A83" s="23"/>
      <c r="B83" s="2"/>
      <c r="C83" s="2"/>
    </row>
    <row r="84" spans="1:7">
      <c r="A84" s="22"/>
      <c r="B84" s="39"/>
      <c r="C84" s="22"/>
      <c r="F84" s="27"/>
      <c r="G84" s="28"/>
    </row>
    <row r="85" spans="1:7">
      <c r="A85" s="22"/>
      <c r="B85" s="39"/>
      <c r="C85" s="22"/>
      <c r="F85" s="27"/>
      <c r="G85" s="28"/>
    </row>
    <row r="86" spans="1:7">
      <c r="A86" s="23"/>
      <c r="B86" s="40"/>
      <c r="C86" s="23"/>
      <c r="F86" s="27"/>
      <c r="G86" s="28"/>
    </row>
    <row r="87" spans="1:7">
      <c r="A87" s="22"/>
      <c r="B87" s="39"/>
      <c r="C87" s="22"/>
      <c r="F87" s="27"/>
      <c r="G87" s="27"/>
    </row>
    <row r="88" spans="1:7">
      <c r="A88" s="22"/>
      <c r="B88" s="39"/>
      <c r="C88" s="22"/>
      <c r="F88" s="27"/>
      <c r="G88" s="27"/>
    </row>
    <row r="89" spans="1:7">
      <c r="A89" s="22"/>
      <c r="B89" s="39"/>
      <c r="C89" s="22"/>
      <c r="F89" s="29"/>
      <c r="G89" s="30"/>
    </row>
    <row r="90" spans="1:7">
      <c r="A90" s="22"/>
      <c r="B90" s="39"/>
      <c r="C90" s="22"/>
    </row>
    <row r="91" spans="1:7">
      <c r="A91" s="23"/>
      <c r="B91" s="40"/>
      <c r="C91" s="23"/>
    </row>
    <row r="92" spans="1:7">
      <c r="B92" s="31"/>
    </row>
    <row r="95" spans="1:7">
      <c r="A95" s="5"/>
    </row>
    <row r="96" spans="1:7">
      <c r="A96" s="5"/>
      <c r="B96" s="5"/>
    </row>
    <row r="97" spans="1:1">
      <c r="A97" s="41"/>
    </row>
    <row r="98" spans="1:1">
      <c r="A98" s="42"/>
    </row>
    <row r="99" spans="1:1">
      <c r="A99" s="42"/>
    </row>
    <row r="100" spans="1:1">
      <c r="A100" s="42"/>
    </row>
    <row r="101" spans="1:1">
      <c r="A101" s="42"/>
    </row>
    <row r="103" spans="1:1">
      <c r="A103" s="43"/>
    </row>
    <row r="104" spans="1:1">
      <c r="A104" s="44"/>
    </row>
    <row r="105" spans="1:1">
      <c r="A105" s="44"/>
    </row>
    <row r="106" spans="1:1">
      <c r="A106" s="45"/>
    </row>
    <row r="107" spans="1:1">
      <c r="A107" s="42"/>
    </row>
    <row r="108" spans="1:1">
      <c r="A108" s="42"/>
    </row>
    <row r="110" spans="1:1">
      <c r="A110" s="46"/>
    </row>
    <row r="111" spans="1:1">
      <c r="A111" s="46"/>
    </row>
    <row r="112" spans="1:1">
      <c r="A112" s="5"/>
    </row>
    <row r="113" spans="1:7">
      <c r="A113" s="46"/>
    </row>
    <row r="114" spans="1:7">
      <c r="A114" s="46"/>
    </row>
    <row r="115" spans="1:7">
      <c r="A115" s="46"/>
    </row>
    <row r="116" spans="1:7">
      <c r="A116" s="46"/>
    </row>
    <row r="118" spans="1:7">
      <c r="A118" s="6"/>
      <c r="B118" s="2"/>
      <c r="C118" s="2"/>
    </row>
    <row r="119" spans="1:7">
      <c r="A119" s="23"/>
      <c r="B119" s="2"/>
      <c r="C119" s="2"/>
    </row>
    <row r="120" spans="1:7">
      <c r="A120" s="22"/>
      <c r="B120" s="39"/>
      <c r="C120" s="22"/>
      <c r="F120" s="27"/>
      <c r="G120" s="28"/>
    </row>
    <row r="121" spans="1:7">
      <c r="A121" s="22"/>
      <c r="B121" s="39"/>
      <c r="C121" s="22"/>
      <c r="F121" s="27"/>
      <c r="G121" s="28"/>
    </row>
    <row r="122" spans="1:7">
      <c r="A122" s="23"/>
      <c r="B122" s="40"/>
      <c r="C122" s="23"/>
      <c r="F122" s="27"/>
      <c r="G122" s="28"/>
    </row>
    <row r="123" spans="1:7">
      <c r="A123" s="22"/>
      <c r="B123" s="39"/>
      <c r="C123" s="22"/>
      <c r="F123" s="27"/>
      <c r="G123" s="27"/>
    </row>
    <row r="124" spans="1:7">
      <c r="A124" s="22"/>
      <c r="B124" s="39"/>
      <c r="C124" s="22"/>
      <c r="F124" s="27"/>
      <c r="G124" s="27"/>
    </row>
    <row r="125" spans="1:7">
      <c r="A125" s="22"/>
      <c r="B125" s="39"/>
      <c r="C125" s="22"/>
      <c r="F125" s="29"/>
      <c r="G125" s="30"/>
    </row>
    <row r="126" spans="1:7">
      <c r="A126" s="22"/>
      <c r="B126" s="39"/>
      <c r="C126" s="22"/>
    </row>
    <row r="127" spans="1:7">
      <c r="A127" s="23"/>
      <c r="B127" s="40"/>
      <c r="C127" s="23"/>
    </row>
    <row r="128" spans="1:7">
      <c r="B128" s="31"/>
    </row>
    <row r="130" spans="1:7">
      <c r="F130" s="27"/>
      <c r="G130" s="28"/>
    </row>
    <row r="131" spans="1:7">
      <c r="F131" s="27"/>
      <c r="G131" s="28"/>
    </row>
    <row r="132" spans="1:7" ht="14.4">
      <c r="A132" s="47"/>
      <c r="B132" s="48"/>
      <c r="C132" s="48"/>
      <c r="D132" s="48"/>
      <c r="E132" s="48"/>
      <c r="F132" s="27"/>
      <c r="G132" s="27"/>
    </row>
    <row r="133" spans="1:7">
      <c r="F133" s="27"/>
      <c r="G133" s="27"/>
    </row>
    <row r="134" spans="1:7" ht="14.4">
      <c r="A134" s="49"/>
      <c r="B134" s="48"/>
      <c r="C134" s="48"/>
      <c r="D134" s="48"/>
      <c r="E134" s="48"/>
      <c r="F134" s="29"/>
      <c r="G134" s="30"/>
    </row>
    <row r="135" spans="1:7" ht="14.4">
      <c r="A135" s="49"/>
      <c r="B135" s="48"/>
      <c r="C135" s="48"/>
      <c r="D135" s="48"/>
      <c r="E135" s="50"/>
    </row>
    <row r="136" spans="1:7" ht="13.8">
      <c r="A136" s="49"/>
      <c r="B136" s="49"/>
      <c r="C136" s="49"/>
      <c r="D136" s="50"/>
      <c r="E136" s="50"/>
    </row>
    <row r="137" spans="1:7" ht="14.4">
      <c r="A137" s="48"/>
      <c r="B137" s="48"/>
      <c r="C137" s="48"/>
      <c r="D137" s="48"/>
      <c r="E137" s="50"/>
    </row>
    <row r="138" spans="1:7" ht="14.4">
      <c r="A138" s="51"/>
      <c r="B138" s="52"/>
      <c r="C138" s="52"/>
      <c r="D138" s="53"/>
      <c r="E138" s="48"/>
    </row>
    <row r="139" spans="1:7">
      <c r="A139" s="51"/>
      <c r="B139" s="52"/>
      <c r="C139" s="52"/>
      <c r="D139" s="53"/>
      <c r="E139" s="54"/>
    </row>
    <row r="140" spans="1:7">
      <c r="A140" s="51"/>
      <c r="B140" s="52"/>
      <c r="C140" s="52"/>
      <c r="D140" s="53"/>
      <c r="E140" s="54"/>
    </row>
    <row r="141" spans="1:7" ht="14.4">
      <c r="A141" s="48"/>
      <c r="B141" s="48"/>
      <c r="C141" s="49"/>
      <c r="D141" s="48"/>
      <c r="E141" s="55"/>
    </row>
    <row r="142" spans="1:7" ht="14.4">
      <c r="A142" s="48"/>
      <c r="B142" s="48"/>
      <c r="C142" s="48"/>
      <c r="D142" s="48"/>
      <c r="E142" s="50"/>
    </row>
    <row r="143" spans="1:7" ht="14.4">
      <c r="A143" s="49"/>
      <c r="B143" s="48"/>
      <c r="C143" s="48"/>
      <c r="D143" s="50"/>
      <c r="E143" s="50"/>
    </row>
    <row r="144" spans="1:7" ht="14.4">
      <c r="A144" s="49"/>
      <c r="B144" s="48"/>
      <c r="C144" s="48"/>
      <c r="D144" s="50"/>
      <c r="E144" s="50"/>
    </row>
    <row r="145" spans="1:11" ht="14.4">
      <c r="A145" s="48"/>
      <c r="B145" s="48"/>
      <c r="C145" s="48"/>
      <c r="D145" s="50"/>
      <c r="E145" s="50"/>
    </row>
    <row r="146" spans="1:11" ht="14.4">
      <c r="A146" s="51"/>
      <c r="B146" s="48"/>
      <c r="C146" s="48"/>
      <c r="D146" s="56"/>
      <c r="E146" s="48"/>
    </row>
    <row r="147" spans="1:11" ht="14.4">
      <c r="A147" s="51"/>
      <c r="B147" s="48"/>
      <c r="C147" s="48"/>
      <c r="D147" s="56"/>
      <c r="E147" s="54"/>
    </row>
    <row r="148" spans="1:11" ht="14.4">
      <c r="A148" s="51"/>
      <c r="B148" s="48"/>
      <c r="C148" s="48"/>
      <c r="D148" s="56"/>
      <c r="E148" s="54"/>
    </row>
    <row r="149" spans="1:11" ht="14.4">
      <c r="A149" s="48"/>
      <c r="B149" s="49"/>
      <c r="C149" s="48"/>
      <c r="D149" s="48"/>
      <c r="E149" s="55"/>
    </row>
    <row r="158" spans="1:11">
      <c r="A158" s="301"/>
      <c r="B158" s="301"/>
      <c r="C158" s="301"/>
      <c r="D158" s="301"/>
      <c r="E158" s="301"/>
      <c r="F158" s="301"/>
      <c r="G158" s="301"/>
      <c r="H158" s="301"/>
      <c r="I158" s="301"/>
      <c r="J158" s="301"/>
      <c r="K158" s="301"/>
    </row>
    <row r="159" spans="1:11" ht="40.799999999999997" customHeight="1">
      <c r="A159" s="301"/>
      <c r="B159" s="301"/>
      <c r="C159" s="301"/>
      <c r="D159" s="301"/>
      <c r="E159" s="301"/>
      <c r="F159" s="301"/>
      <c r="G159" s="301"/>
      <c r="H159" s="301"/>
      <c r="I159" s="301"/>
      <c r="J159" s="301"/>
      <c r="K159" s="301"/>
    </row>
  </sheetData>
  <mergeCells count="1">
    <mergeCell ref="A158:K15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2"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ht="13.8" thickBot="1">
      <c r="A1" s="57"/>
      <c r="B1" s="65" t="s">
        <v>90</v>
      </c>
      <c r="C1" s="57" t="s">
        <v>135</v>
      </c>
      <c r="D1" s="57"/>
      <c r="E1" s="57"/>
      <c r="F1" s="2" t="s">
        <v>91</v>
      </c>
      <c r="G1" s="66"/>
      <c r="H1" s="67"/>
      <c r="I1" s="67"/>
    </row>
    <row r="2" spans="1:9" s="3" customFormat="1" ht="15.6">
      <c r="A2" s="57"/>
      <c r="B2" s="65" t="s">
        <v>92</v>
      </c>
      <c r="C2" s="193">
        <f>C152</f>
        <v>0</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v>216</v>
      </c>
      <c r="D6" s="80">
        <v>356</v>
      </c>
      <c r="E6" s="81">
        <f>D6+C6</f>
        <v>572</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94">
        <v>9684</v>
      </c>
      <c r="D10" s="194">
        <v>10735</v>
      </c>
      <c r="E10" s="81">
        <f>D10+C10</f>
        <v>20419</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9684</v>
      </c>
      <c r="D14" s="91">
        <f>SUM(D10:D13)</f>
        <v>10735</v>
      </c>
      <c r="E14" s="81">
        <f t="shared" si="1"/>
        <v>20419</v>
      </c>
      <c r="F14" s="89"/>
      <c r="G14" s="89"/>
      <c r="H14" s="89"/>
      <c r="I14" s="72"/>
    </row>
    <row r="15" spans="1:9" s="3" customFormat="1">
      <c r="A15" s="79"/>
      <c r="B15" s="84" t="s">
        <v>58</v>
      </c>
      <c r="C15" s="92"/>
      <c r="D15" s="92"/>
      <c r="E15" s="81"/>
      <c r="F15" s="2"/>
      <c r="G15" s="72"/>
      <c r="H15" s="72"/>
      <c r="I15" s="72"/>
    </row>
    <row r="16" spans="1:9" s="3" customFormat="1">
      <c r="A16" s="79"/>
      <c r="B16" s="87" t="s">
        <v>6</v>
      </c>
      <c r="C16" s="194">
        <v>348</v>
      </c>
      <c r="D16" s="194">
        <v>134</v>
      </c>
      <c r="E16" s="81">
        <f t="shared" ref="E16:E72" si="5">D16+C16</f>
        <v>482</v>
      </c>
      <c r="F16" s="89">
        <f ca="1">C16/OFFSET(C16,4,0)</f>
        <v>1</v>
      </c>
      <c r="G16" s="89">
        <f t="shared" ref="G16:H16" ca="1" si="6">D16/OFFSET(D16,4,0)</f>
        <v>1</v>
      </c>
      <c r="H16" s="89">
        <f t="shared" ca="1" si="6"/>
        <v>1</v>
      </c>
      <c r="I16" s="72"/>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348</v>
      </c>
      <c r="D20" s="81">
        <f>SUM(D16:D19)</f>
        <v>134</v>
      </c>
      <c r="E20" s="81">
        <f t="shared" si="5"/>
        <v>482</v>
      </c>
      <c r="F20" s="89"/>
      <c r="G20" s="89"/>
      <c r="H20" s="89"/>
      <c r="I20" s="72"/>
    </row>
    <row r="21" spans="1:9" s="3" customFormat="1">
      <c r="A21" s="79"/>
      <c r="B21" s="84" t="s">
        <v>59</v>
      </c>
      <c r="C21" s="92"/>
      <c r="D21" s="92"/>
      <c r="E21" s="81"/>
      <c r="F21" s="2"/>
      <c r="G21" s="72"/>
      <c r="H21" s="72"/>
      <c r="I21" s="72"/>
    </row>
    <row r="22" spans="1:9" s="3" customFormat="1" ht="15.6">
      <c r="A22" s="79"/>
      <c r="B22" s="87" t="s">
        <v>6</v>
      </c>
      <c r="C22" s="194">
        <v>3874</v>
      </c>
      <c r="D22" s="194">
        <v>141</v>
      </c>
      <c r="E22" s="81">
        <f t="shared" si="5"/>
        <v>4015</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3874</v>
      </c>
      <c r="D26" s="81">
        <f>SUM(D22:D25)</f>
        <v>141</v>
      </c>
      <c r="E26" s="81">
        <f t="shared" si="5"/>
        <v>4015</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94">
        <v>1290</v>
      </c>
      <c r="D31" s="195">
        <v>744</v>
      </c>
      <c r="E31" s="81">
        <f t="shared" si="5"/>
        <v>2034</v>
      </c>
      <c r="F31" s="89">
        <f ca="1">C31/OFFSET(C31,1,0)</f>
        <v>1</v>
      </c>
      <c r="G31" s="89">
        <f t="shared" ref="G31:H31" ca="1" si="17">D31/OFFSET(D31,1,0)</f>
        <v>1</v>
      </c>
      <c r="H31" s="94">
        <f t="shared" ca="1" si="17"/>
        <v>1</v>
      </c>
      <c r="I31" s="70"/>
    </row>
    <row r="32" spans="1:9" s="3" customFormat="1">
      <c r="A32" s="79" t="s">
        <v>17</v>
      </c>
      <c r="B32" s="90" t="s">
        <v>18</v>
      </c>
      <c r="C32" s="81">
        <f>SUM(C28:C31)</f>
        <v>1290</v>
      </c>
      <c r="D32" s="81">
        <f>SUM(D28:D31)</f>
        <v>744</v>
      </c>
      <c r="E32" s="81">
        <f t="shared" si="5"/>
        <v>2034</v>
      </c>
      <c r="F32" s="2"/>
      <c r="G32" s="72"/>
      <c r="H32" s="72"/>
      <c r="I32" s="72"/>
    </row>
    <row r="33" spans="1:9" s="3" customFormat="1">
      <c r="A33" s="79" t="s">
        <v>19</v>
      </c>
      <c r="B33" s="96" t="s">
        <v>54</v>
      </c>
      <c r="C33" s="78">
        <f>C14+C20+C26+C32</f>
        <v>15196</v>
      </c>
      <c r="D33" s="78">
        <f>D14+D20+D26+D32</f>
        <v>11754</v>
      </c>
      <c r="E33" s="81">
        <f t="shared" si="5"/>
        <v>26950</v>
      </c>
      <c r="F33" s="68"/>
      <c r="G33" s="72"/>
      <c r="H33" s="72"/>
      <c r="I33" s="72"/>
    </row>
    <row r="34" spans="1:9" s="3" customFormat="1" ht="15.6">
      <c r="A34" s="97" t="s">
        <v>20</v>
      </c>
      <c r="B34" s="98" t="s">
        <v>21</v>
      </c>
      <c r="C34" s="194">
        <v>1290</v>
      </c>
      <c r="D34" s="195">
        <v>744</v>
      </c>
      <c r="E34" s="81">
        <f t="shared" si="5"/>
        <v>2034</v>
      </c>
      <c r="F34" s="68"/>
      <c r="G34" s="82"/>
      <c r="H34" s="100"/>
      <c r="I34" s="82"/>
    </row>
    <row r="35" spans="1:9" s="3" customFormat="1" ht="15.6">
      <c r="A35" s="79" t="s">
        <v>22</v>
      </c>
      <c r="B35" s="77" t="s">
        <v>23</v>
      </c>
      <c r="C35" s="78">
        <f>C33-C34</f>
        <v>13906</v>
      </c>
      <c r="D35" s="78">
        <f>D33-D34</f>
        <v>11010</v>
      </c>
      <c r="E35" s="81">
        <f t="shared" si="5"/>
        <v>24916</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94">
        <v>8209</v>
      </c>
      <c r="D39" s="194">
        <v>6705</v>
      </c>
      <c r="E39" s="81">
        <f t="shared" si="5"/>
        <v>14914</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8209</v>
      </c>
      <c r="D43" s="78">
        <f>SUM(D39:D42)</f>
        <v>6705</v>
      </c>
      <c r="E43" s="81">
        <f t="shared" si="5"/>
        <v>14914</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94">
        <v>259</v>
      </c>
      <c r="D46" s="195">
        <v>34</v>
      </c>
      <c r="E46" s="81">
        <f t="shared" si="5"/>
        <v>293</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259</v>
      </c>
      <c r="D50" s="78">
        <f>SUM(D46:D49)</f>
        <v>34</v>
      </c>
      <c r="E50" s="81">
        <f t="shared" si="5"/>
        <v>293</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94">
        <v>259</v>
      </c>
      <c r="D53" s="194">
        <v>19</v>
      </c>
      <c r="E53" s="81">
        <f t="shared" si="5"/>
        <v>278</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259</v>
      </c>
      <c r="D57" s="78">
        <f>SUM(D53:D56)</f>
        <v>19</v>
      </c>
      <c r="E57" s="81">
        <f t="shared" si="5"/>
        <v>278</v>
      </c>
      <c r="F57" s="57"/>
      <c r="G57" s="57"/>
      <c r="H57" s="57"/>
      <c r="I57" s="72"/>
    </row>
    <row r="58" spans="1:9" s="3" customFormat="1">
      <c r="A58" s="79"/>
      <c r="B58" s="77"/>
      <c r="C58" s="92"/>
      <c r="D58" s="92"/>
      <c r="E58" s="81"/>
      <c r="F58" s="2"/>
      <c r="G58" s="72"/>
      <c r="H58" s="72"/>
      <c r="I58" s="72"/>
    </row>
    <row r="59" spans="1:9" s="3" customFormat="1">
      <c r="A59" s="117" t="s">
        <v>72</v>
      </c>
      <c r="B59" s="77" t="s">
        <v>31</v>
      </c>
      <c r="C59" s="194">
        <v>2419</v>
      </c>
      <c r="D59" s="195">
        <v>387</v>
      </c>
      <c r="E59" s="81">
        <f t="shared" si="5"/>
        <v>2806</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9"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9" s="3" customFormat="1">
      <c r="A64" s="79" t="s">
        <v>37</v>
      </c>
      <c r="B64" s="121" t="s">
        <v>38</v>
      </c>
      <c r="C64" s="122"/>
      <c r="D64" s="122"/>
      <c r="E64" s="81">
        <f t="shared" si="5"/>
        <v>0</v>
      </c>
      <c r="F64" s="89">
        <f ca="1">C64/OFFSET(C64,2,0)</f>
        <v>0</v>
      </c>
      <c r="G64" s="89">
        <f t="shared" ref="G64:H64" ca="1" si="32">D64/OFFSET(D64,2,0)</f>
        <v>0</v>
      </c>
      <c r="H64" s="89">
        <f t="shared" ca="1" si="32"/>
        <v>0</v>
      </c>
    </row>
    <row r="65" spans="1:9" s="3" customFormat="1">
      <c r="A65" s="79" t="s">
        <v>39</v>
      </c>
      <c r="B65" s="121" t="s">
        <v>40</v>
      </c>
      <c r="C65" s="194">
        <v>4081</v>
      </c>
      <c r="D65" s="194">
        <v>4692</v>
      </c>
      <c r="E65" s="81">
        <f t="shared" si="5"/>
        <v>8773</v>
      </c>
      <c r="F65" s="89">
        <f ca="1">C65/OFFSET(C65,1,0)</f>
        <v>1</v>
      </c>
      <c r="G65" s="89">
        <f t="shared" ref="G65:H65" ca="1" si="33">D65/OFFSET(D65,1,0)</f>
        <v>1</v>
      </c>
      <c r="H65" s="94">
        <f t="shared" ca="1" si="33"/>
        <v>1</v>
      </c>
    </row>
    <row r="66" spans="1:9" s="3" customFormat="1">
      <c r="A66" s="79" t="s">
        <v>41</v>
      </c>
      <c r="B66" s="96" t="s">
        <v>55</v>
      </c>
      <c r="C66" s="78">
        <f>SUM(C62:C65)</f>
        <v>4081</v>
      </c>
      <c r="D66" s="78">
        <f>SUM(D62:D65)</f>
        <v>4692</v>
      </c>
      <c r="E66" s="81">
        <f t="shared" si="5"/>
        <v>8773</v>
      </c>
      <c r="F66" s="89">
        <f>C66/C33</f>
        <v>0.26855751513556197</v>
      </c>
      <c r="G66" s="89">
        <f t="shared" ref="G66:H66" si="34">D66/D33</f>
        <v>0.3991832567636549</v>
      </c>
      <c r="H66" s="89">
        <f t="shared" si="34"/>
        <v>0.32552875695732841</v>
      </c>
    </row>
    <row r="67" spans="1:9" s="3" customFormat="1">
      <c r="A67" s="97" t="s">
        <v>42</v>
      </c>
      <c r="B67" s="98" t="s">
        <v>21</v>
      </c>
      <c r="C67" s="194">
        <v>1290</v>
      </c>
      <c r="D67" s="195">
        <v>744</v>
      </c>
      <c r="E67" s="81">
        <f t="shared" si="5"/>
        <v>2034</v>
      </c>
      <c r="F67" s="2"/>
      <c r="G67" s="72"/>
      <c r="H67" s="72"/>
    </row>
    <row r="68" spans="1:9" s="3" customFormat="1" ht="14.4">
      <c r="A68" s="79" t="s">
        <v>43</v>
      </c>
      <c r="B68" s="77" t="s">
        <v>44</v>
      </c>
      <c r="C68" s="78">
        <f>C66-C67</f>
        <v>2791</v>
      </c>
      <c r="D68" s="78">
        <f>D66-D67</f>
        <v>3948</v>
      </c>
      <c r="E68" s="81">
        <f t="shared" si="5"/>
        <v>6739</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13937</v>
      </c>
      <c r="D70" s="91">
        <f>D43+D50+D57+D59+D60+D68</f>
        <v>11093</v>
      </c>
      <c r="E70" s="81">
        <f t="shared" si="5"/>
        <v>25030</v>
      </c>
      <c r="F70" s="2"/>
      <c r="G70" s="124"/>
      <c r="H70" s="112"/>
    </row>
    <row r="71" spans="1:9" s="3" customFormat="1">
      <c r="A71" s="79"/>
      <c r="B71" s="125"/>
      <c r="C71" s="92"/>
      <c r="D71" s="92"/>
      <c r="E71" s="81"/>
      <c r="F71" s="2"/>
      <c r="G71" s="72"/>
      <c r="H71" s="72"/>
    </row>
    <row r="72" spans="1:9" s="3" customFormat="1" ht="14.4">
      <c r="A72" s="79" t="s">
        <v>47</v>
      </c>
      <c r="B72" s="77" t="s">
        <v>48</v>
      </c>
      <c r="C72" s="194">
        <v>32</v>
      </c>
      <c r="D72" s="195">
        <v>100</v>
      </c>
      <c r="E72" s="81">
        <f t="shared" si="5"/>
        <v>132</v>
      </c>
      <c r="F72" s="68"/>
      <c r="G72" s="126"/>
      <c r="H72" s="127"/>
    </row>
    <row r="73" spans="1:9" s="3" customFormat="1">
      <c r="A73" s="79"/>
      <c r="B73" s="125"/>
      <c r="C73" s="92"/>
      <c r="D73" s="92"/>
      <c r="E73" s="81"/>
      <c r="F73" s="2"/>
      <c r="G73" s="72"/>
      <c r="H73" s="72"/>
      <c r="I73" s="72"/>
    </row>
    <row r="74" spans="1:9" s="3" customFormat="1">
      <c r="A74" s="79" t="s">
        <v>49</v>
      </c>
      <c r="B74" s="77" t="s">
        <v>50</v>
      </c>
      <c r="C74" s="81">
        <f>C70+C72</f>
        <v>13969</v>
      </c>
      <c r="D74" s="81">
        <f>D70+D72</f>
        <v>11193</v>
      </c>
      <c r="E74" s="81">
        <f>D74+C74</f>
        <v>25162</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94">
        <v>214</v>
      </c>
      <c r="D76" s="195">
        <v>237</v>
      </c>
      <c r="E76" s="81">
        <f>D76+C76</f>
        <v>451</v>
      </c>
      <c r="F76" s="2"/>
      <c r="G76" s="72"/>
      <c r="H76" s="72"/>
      <c r="I76" s="72"/>
    </row>
    <row r="77" spans="1:9" s="3" customFormat="1" ht="30.75" customHeight="1">
      <c r="A77" s="296" t="s">
        <v>56</v>
      </c>
      <c r="B77" s="297"/>
      <c r="C77" s="131">
        <f>C6+C33-C67-C74</f>
        <v>153</v>
      </c>
      <c r="D77" s="131">
        <f>D6+D33-D67-D74</f>
        <v>173</v>
      </c>
      <c r="E77" s="132">
        <f>(E6+E33)-(E67+E74)</f>
        <v>326</v>
      </c>
      <c r="F77" s="2"/>
      <c r="G77" s="72"/>
      <c r="H77" s="72"/>
      <c r="I77" s="72"/>
    </row>
    <row r="78" spans="1:9" s="3" customFormat="1" ht="16.2" customHeight="1">
      <c r="A78" s="133"/>
      <c r="B78" s="61" t="s">
        <v>67</v>
      </c>
      <c r="C78" s="134">
        <f>(C43+C57+C59+C60+C50)/(C43+C57+C59+C68+C60+C50)</f>
        <v>0.79974169476931911</v>
      </c>
      <c r="D78" s="134">
        <f t="shared" ref="D78:E78" si="35">(D43+D57+D59+D60+D50)/(D43+D57+D59+D68+D60+D50)</f>
        <v>0.64409988280897867</v>
      </c>
      <c r="E78" s="134">
        <f t="shared" si="35"/>
        <v>0.7307630842988414</v>
      </c>
      <c r="F78" s="135"/>
      <c r="G78" s="72"/>
      <c r="H78" s="72"/>
      <c r="I78" s="72"/>
    </row>
    <row r="79" spans="1:9" s="3" customFormat="1" ht="16.2" customHeight="1">
      <c r="A79" s="133"/>
      <c r="B79" s="61" t="s">
        <v>68</v>
      </c>
      <c r="C79" s="134">
        <f>(C43+C57+C59+C60+C50)/(C43+C57+C59+C68+C72+C67+C60+C50)</f>
        <v>0.730454158201717</v>
      </c>
      <c r="D79" s="134">
        <f t="shared" ref="D79:E79" si="36">(D43+D57+D59+D60+D50)/(D43+D57+D59+D68+D72+D67+D60+D50)</f>
        <v>0.5985591019519142</v>
      </c>
      <c r="E79" s="134">
        <f t="shared" si="36"/>
        <v>0.67256214149139582</v>
      </c>
      <c r="F79" s="2"/>
      <c r="G79" s="72"/>
      <c r="H79" s="72"/>
      <c r="I79" s="72"/>
    </row>
    <row r="80" spans="1:9" ht="16.2" customHeight="1">
      <c r="A80" s="133"/>
      <c r="B80" s="61" t="s">
        <v>70</v>
      </c>
      <c r="C80" s="134">
        <f>C59/C35</f>
        <v>0.17395368905508413</v>
      </c>
      <c r="D80" s="134">
        <f t="shared" ref="D80:E80" si="37">D59/D35</f>
        <v>3.5149863760217982E-2</v>
      </c>
      <c r="E80" s="134">
        <f t="shared" si="37"/>
        <v>0.112618397816664</v>
      </c>
    </row>
    <row r="81" spans="1:11" ht="16.2" customHeight="1">
      <c r="A81" s="133"/>
      <c r="B81" s="61" t="s">
        <v>69</v>
      </c>
      <c r="C81" s="134">
        <f>D66/E66</f>
        <v>0.53482275162430182</v>
      </c>
      <c r="D81" s="134"/>
      <c r="E81" s="134"/>
    </row>
    <row r="82" spans="1:11" ht="16.2" customHeight="1">
      <c r="A82" s="133"/>
      <c r="B82" s="61" t="s">
        <v>89</v>
      </c>
      <c r="C82" s="136">
        <f>C20/C35</f>
        <v>2.5025168991802099E-2</v>
      </c>
      <c r="D82" s="136">
        <f t="shared" ref="D82:E82" si="38">D20/D35</f>
        <v>1.2170753860127156E-2</v>
      </c>
      <c r="E82" s="136">
        <f t="shared" si="38"/>
        <v>1.9344999197302939E-2</v>
      </c>
    </row>
    <row r="83" spans="1:11" ht="16.2" customHeight="1">
      <c r="A83" s="133"/>
      <c r="B83" s="61" t="s">
        <v>95</v>
      </c>
      <c r="C83" s="136">
        <f>(C43+C50+C57+C59+C60)/(C6+C33)</f>
        <v>0.72320269919543212</v>
      </c>
      <c r="D83" s="136">
        <f t="shared" ref="D83:E83" si="39">(D43+D50+D57+D59+D60)/(D6+D33)</f>
        <v>0.59000825763831544</v>
      </c>
      <c r="E83" s="136">
        <f t="shared" si="39"/>
        <v>0.66459559625027254</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0.80020044383993127</v>
      </c>
      <c r="D93" s="1" t="s">
        <v>66</v>
      </c>
      <c r="E93" s="139">
        <f>(D74-D68)/D74</f>
        <v>0.64727954971857415</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topLeftCell="A17" workbookViewId="0">
      <selection activeCell="L36" sqref="L36"/>
    </sheetView>
  </sheetViews>
  <sheetFormatPr defaultRowHeight="13.2"/>
  <cols>
    <col min="1" max="1" width="8.88671875" style="57"/>
    <col min="2" max="2" width="12" customWidth="1"/>
    <col min="3" max="5" width="8.88671875" style="57"/>
  </cols>
  <sheetData>
    <row r="1" spans="2:18">
      <c r="B1" s="33"/>
      <c r="C1" s="33"/>
      <c r="D1" s="33"/>
      <c r="E1" s="33"/>
      <c r="F1" s="33"/>
      <c r="G1" s="33"/>
      <c r="H1" s="33"/>
      <c r="I1" s="33"/>
      <c r="J1" s="33"/>
      <c r="K1" s="33"/>
    </row>
    <row r="2" spans="2:18">
      <c r="B2" s="33"/>
      <c r="C2" s="33">
        <v>2006</v>
      </c>
      <c r="D2" s="33">
        <v>2007</v>
      </c>
      <c r="E2" s="33">
        <v>2008</v>
      </c>
      <c r="F2" s="33">
        <v>2009</v>
      </c>
      <c r="G2" s="33">
        <v>2010</v>
      </c>
      <c r="H2" s="33">
        <v>2011</v>
      </c>
      <c r="I2" s="33">
        <v>2012</v>
      </c>
      <c r="J2" s="33">
        <v>2013</v>
      </c>
      <c r="K2" s="33">
        <v>2014</v>
      </c>
    </row>
    <row r="3" spans="2:18">
      <c r="B3" s="33" t="s">
        <v>74</v>
      </c>
      <c r="C3" s="154">
        <f>population!$D5</f>
        <v>600158</v>
      </c>
      <c r="D3" s="154">
        <f>population!$D5</f>
        <v>600158</v>
      </c>
      <c r="E3" s="154">
        <f>population!$D5</f>
        <v>600158</v>
      </c>
      <c r="F3" s="154">
        <f>population!$D5</f>
        <v>600158</v>
      </c>
      <c r="G3" s="154">
        <f>population!$D5</f>
        <v>600158</v>
      </c>
      <c r="H3" s="154">
        <f>population!$D5</f>
        <v>600158</v>
      </c>
      <c r="I3" s="34">
        <f>population!$D2</f>
        <v>634265</v>
      </c>
      <c r="J3" s="34">
        <f>population!$D2</f>
        <v>634265</v>
      </c>
      <c r="K3" s="34">
        <f>population!$D2</f>
        <v>634265</v>
      </c>
    </row>
    <row r="4" spans="2:18" s="57" customFormat="1">
      <c r="B4" s="33" t="s">
        <v>75</v>
      </c>
      <c r="C4" s="33"/>
      <c r="D4" s="33">
        <f t="shared" ref="D4" ca="1" si="0">D67</f>
        <v>32826</v>
      </c>
      <c r="E4" s="33">
        <f ca="1">E67</f>
        <v>29772.5</v>
      </c>
      <c r="F4" s="33">
        <f ca="1">F67</f>
        <v>28542</v>
      </c>
      <c r="G4" s="33">
        <f ca="1">G67</f>
        <v>28690</v>
      </c>
      <c r="H4" s="33">
        <f ca="1">H67</f>
        <v>25300.5</v>
      </c>
      <c r="I4" s="33">
        <f ca="1">I67</f>
        <v>24305</v>
      </c>
      <c r="J4" s="33"/>
      <c r="K4" s="33"/>
    </row>
    <row r="5" spans="2:18" s="57" customFormat="1">
      <c r="B5" s="33" t="s">
        <v>76</v>
      </c>
      <c r="C5" s="33"/>
      <c r="D5" s="33">
        <f t="shared" ref="D5" ca="1" si="1">D82</f>
        <v>12085</v>
      </c>
      <c r="E5" s="33">
        <f ca="1">E82</f>
        <v>10348.5</v>
      </c>
      <c r="F5" s="33">
        <f ca="1">F82</f>
        <v>10239</v>
      </c>
      <c r="G5" s="33">
        <f ca="1">G82</f>
        <v>8915</v>
      </c>
      <c r="H5" s="33">
        <f ca="1">H82</f>
        <v>7273.5</v>
      </c>
      <c r="I5" s="33">
        <f ca="1">I82</f>
        <v>5962</v>
      </c>
      <c r="J5" s="33"/>
      <c r="K5" s="33"/>
    </row>
    <row r="6" spans="2:18">
      <c r="B6" s="33" t="s">
        <v>77</v>
      </c>
      <c r="C6" s="33"/>
      <c r="D6" s="33">
        <f t="shared" ref="D6:E6" ca="1" si="2">D98</f>
        <v>0</v>
      </c>
      <c r="E6" s="33">
        <f t="shared" ca="1" si="2"/>
        <v>0</v>
      </c>
      <c r="F6" s="33">
        <f ca="1">F98</f>
        <v>0</v>
      </c>
      <c r="G6" s="33">
        <f t="shared" ref="G6:J6" ca="1" si="3">G98</f>
        <v>0</v>
      </c>
      <c r="H6" s="33">
        <f t="shared" ca="1" si="3"/>
        <v>0</v>
      </c>
      <c r="I6" s="33">
        <f t="shared" ca="1" si="3"/>
        <v>0</v>
      </c>
      <c r="J6" s="33">
        <f t="shared" ca="1" si="3"/>
        <v>0</v>
      </c>
      <c r="K6" s="33">
        <f t="shared" ref="K6" si="4">K98</f>
        <v>0</v>
      </c>
    </row>
    <row r="7" spans="2:18" s="3" customFormat="1">
      <c r="B7" s="141" t="s">
        <v>78</v>
      </c>
      <c r="C7" s="150">
        <f>C6/C2*1000</f>
        <v>0</v>
      </c>
      <c r="D7" s="150">
        <f t="shared" ref="D7:E7" ca="1" si="5">D6/D2*1000</f>
        <v>0</v>
      </c>
      <c r="E7" s="150">
        <f t="shared" ca="1" si="5"/>
        <v>0</v>
      </c>
      <c r="F7" s="150">
        <f ca="1">F6/F2*1000</f>
        <v>0</v>
      </c>
      <c r="G7" s="150">
        <f t="shared" ref="G7:J7" ca="1" si="6">G6/G2*1000</f>
        <v>0</v>
      </c>
      <c r="H7" s="150">
        <f t="shared" ca="1" si="6"/>
        <v>0</v>
      </c>
      <c r="I7" s="150">
        <f t="shared" ca="1" si="6"/>
        <v>0</v>
      </c>
      <c r="J7" s="150">
        <f t="shared" ca="1" si="6"/>
        <v>0</v>
      </c>
      <c r="K7" s="150">
        <f t="shared" ref="K7" si="7">K6/K2*1000</f>
        <v>0</v>
      </c>
      <c r="L7" s="150"/>
      <c r="M7" s="150"/>
      <c r="N7" s="150"/>
      <c r="O7" s="150"/>
      <c r="P7" s="150"/>
      <c r="Q7" s="150"/>
      <c r="R7" s="150"/>
    </row>
    <row r="8" spans="2:18">
      <c r="K8" s="57"/>
    </row>
    <row r="9" spans="2:18">
      <c r="B9" s="33"/>
      <c r="C9" s="33">
        <f>C2</f>
        <v>2006</v>
      </c>
      <c r="D9" s="33">
        <f t="shared" ref="D9:E9" si="8">D2</f>
        <v>2007</v>
      </c>
      <c r="E9" s="33">
        <f t="shared" si="8"/>
        <v>2008</v>
      </c>
      <c r="F9" s="33">
        <f t="shared" ref="F9:K9" si="9">F2</f>
        <v>2009</v>
      </c>
      <c r="G9" s="33">
        <f t="shared" si="9"/>
        <v>2010</v>
      </c>
      <c r="H9" s="33">
        <f t="shared" si="9"/>
        <v>2011</v>
      </c>
      <c r="I9" s="33">
        <f t="shared" si="9"/>
        <v>2012</v>
      </c>
      <c r="J9" s="33">
        <f t="shared" si="9"/>
        <v>2013</v>
      </c>
      <c r="K9" s="33">
        <f t="shared" si="9"/>
        <v>2014</v>
      </c>
    </row>
    <row r="10" spans="2:18" s="57" customFormat="1">
      <c r="B10" s="33" t="s">
        <v>79</v>
      </c>
      <c r="C10" s="33"/>
      <c r="D10" s="33">
        <f t="shared" ref="D10:E10" ca="1" si="10">D114</f>
        <v>31770.5</v>
      </c>
      <c r="E10" s="33">
        <f t="shared" ca="1" si="10"/>
        <v>36840</v>
      </c>
      <c r="F10" s="33">
        <f ca="1">F114</f>
        <v>35905</v>
      </c>
      <c r="G10" s="33">
        <f ca="1">G114</f>
        <v>33400</v>
      </c>
      <c r="H10" s="33">
        <f ca="1">H114</f>
        <v>33423.5</v>
      </c>
      <c r="I10" s="33">
        <f ca="1">I114</f>
        <v>33226</v>
      </c>
      <c r="J10" s="33"/>
      <c r="K10" s="33"/>
    </row>
    <row r="11" spans="2:18">
      <c r="B11" s="33" t="s">
        <v>80</v>
      </c>
      <c r="C11" s="33"/>
      <c r="D11" s="33">
        <f t="shared" ref="D11:E11" ca="1" si="11">D129</f>
        <v>7666</v>
      </c>
      <c r="E11" s="33">
        <f t="shared" ca="1" si="11"/>
        <v>7990.5</v>
      </c>
      <c r="F11" s="33">
        <f ca="1">F129</f>
        <v>7382</v>
      </c>
      <c r="G11" s="33">
        <f ca="1">G129</f>
        <v>6051</v>
      </c>
      <c r="H11" s="33">
        <f ca="1">H129</f>
        <v>4986</v>
      </c>
      <c r="I11" s="33">
        <f ca="1">I129</f>
        <v>3829</v>
      </c>
      <c r="J11" s="33"/>
      <c r="K11" s="33"/>
    </row>
    <row r="12" spans="2:18">
      <c r="B12" s="33" t="s">
        <v>81</v>
      </c>
      <c r="C12" s="35">
        <f ca="1">C144</f>
        <v>0</v>
      </c>
      <c r="D12" s="35">
        <f t="shared" ref="D12:E12" ca="1" si="12">D144</f>
        <v>0</v>
      </c>
      <c r="E12" s="35">
        <f t="shared" ca="1" si="12"/>
        <v>0</v>
      </c>
      <c r="F12" s="35">
        <f ca="1">F144</f>
        <v>0</v>
      </c>
      <c r="G12" s="35">
        <f t="shared" ref="G12:J12" ca="1" si="13">G144</f>
        <v>0</v>
      </c>
      <c r="H12" s="35">
        <f t="shared" ca="1" si="13"/>
        <v>0</v>
      </c>
      <c r="I12" s="35">
        <f t="shared" ca="1" si="13"/>
        <v>0</v>
      </c>
      <c r="J12" s="35">
        <f t="shared" ca="1" si="13"/>
        <v>0</v>
      </c>
      <c r="K12" s="35">
        <f t="shared" ref="K12" si="14">K144</f>
        <v>0</v>
      </c>
    </row>
    <row r="13" spans="2:18">
      <c r="B13" s="33" t="s">
        <v>78</v>
      </c>
      <c r="C13" s="150" t="e">
        <f ca="1">C12/C10*1000</f>
        <v>#DIV/0!</v>
      </c>
      <c r="D13" s="150">
        <f t="shared" ref="D13:E13" ca="1" si="15">D12/D10*1000</f>
        <v>0</v>
      </c>
      <c r="E13" s="150">
        <f t="shared" ca="1" si="15"/>
        <v>0</v>
      </c>
      <c r="F13" s="150">
        <f t="shared" ref="F13:K13" ca="1" si="16">F12/F10*1000</f>
        <v>0</v>
      </c>
      <c r="G13" s="150">
        <f t="shared" ca="1" si="16"/>
        <v>0</v>
      </c>
      <c r="H13" s="150">
        <f t="shared" ca="1" si="16"/>
        <v>0</v>
      </c>
      <c r="I13" s="150">
        <f t="shared" ca="1" si="16"/>
        <v>0</v>
      </c>
      <c r="J13" s="150" t="e">
        <f t="shared" ca="1" si="16"/>
        <v>#DIV/0!</v>
      </c>
      <c r="K13" s="150" t="e">
        <f t="shared" si="16"/>
        <v>#DIV/0!</v>
      </c>
    </row>
    <row r="14" spans="2:18">
      <c r="K14" s="57"/>
    </row>
    <row r="15" spans="2:18">
      <c r="B15" s="33"/>
      <c r="C15" s="33">
        <f>C9</f>
        <v>2006</v>
      </c>
      <c r="D15" s="33">
        <f t="shared" ref="D15:E15" si="17">D9</f>
        <v>2007</v>
      </c>
      <c r="E15" s="33">
        <f t="shared" si="17"/>
        <v>2008</v>
      </c>
      <c r="F15" s="33">
        <f t="shared" ref="F15:K15" si="18">F9</f>
        <v>2009</v>
      </c>
      <c r="G15" s="33">
        <f t="shared" si="18"/>
        <v>2010</v>
      </c>
      <c r="H15" s="33">
        <f t="shared" si="18"/>
        <v>2011</v>
      </c>
      <c r="I15" s="33">
        <f t="shared" si="18"/>
        <v>2012</v>
      </c>
      <c r="J15" s="33">
        <f t="shared" si="18"/>
        <v>2013</v>
      </c>
      <c r="K15" s="33">
        <f t="shared" si="18"/>
        <v>2014</v>
      </c>
    </row>
    <row r="16" spans="2:18">
      <c r="B16" s="33" t="s">
        <v>85</v>
      </c>
      <c r="C16" s="33"/>
      <c r="D16" s="35">
        <f ca="1">D4+D10</f>
        <v>64596.5</v>
      </c>
      <c r="E16" s="35">
        <f t="shared" ref="E16:I16" ca="1" si="19">E4+E10</f>
        <v>66612.5</v>
      </c>
      <c r="F16" s="35">
        <f t="shared" ca="1" si="19"/>
        <v>64447</v>
      </c>
      <c r="G16" s="35">
        <f t="shared" ca="1" si="19"/>
        <v>62090</v>
      </c>
      <c r="H16" s="35">
        <f t="shared" ca="1" si="19"/>
        <v>58724</v>
      </c>
      <c r="I16" s="35">
        <f t="shared" ca="1" si="19"/>
        <v>57531</v>
      </c>
      <c r="J16" s="33"/>
      <c r="K16" s="33"/>
    </row>
    <row r="17" spans="1:12">
      <c r="B17" s="33" t="s">
        <v>86</v>
      </c>
      <c r="C17" s="33"/>
      <c r="D17" s="33">
        <f t="shared" ref="D17:E17" ca="1" si="20">D5+D11</f>
        <v>19751</v>
      </c>
      <c r="E17" s="33">
        <f t="shared" ca="1" si="20"/>
        <v>18339</v>
      </c>
      <c r="F17" s="33">
        <f t="shared" ref="F17:I17" ca="1" si="21">F5+F11</f>
        <v>17621</v>
      </c>
      <c r="G17" s="33">
        <f t="shared" ca="1" si="21"/>
        <v>14966</v>
      </c>
      <c r="H17" s="33">
        <f t="shared" ca="1" si="21"/>
        <v>12259.5</v>
      </c>
      <c r="I17" s="33">
        <f t="shared" ca="1" si="21"/>
        <v>9791</v>
      </c>
      <c r="J17" s="33"/>
      <c r="K17" s="33"/>
    </row>
    <row r="18" spans="1:12">
      <c r="B18" s="33" t="s">
        <v>87</v>
      </c>
      <c r="C18" s="33">
        <f t="shared" ref="C18:E18" ca="1" si="22">C6+C12</f>
        <v>0</v>
      </c>
      <c r="D18" s="33">
        <f t="shared" ca="1" si="22"/>
        <v>0</v>
      </c>
      <c r="E18" s="33">
        <f t="shared" ca="1" si="22"/>
        <v>0</v>
      </c>
      <c r="F18" s="33">
        <f t="shared" ref="F18:I18" ca="1" si="23">F6+F12</f>
        <v>0</v>
      </c>
      <c r="G18" s="33">
        <f t="shared" ca="1" si="23"/>
        <v>0</v>
      </c>
      <c r="H18" s="33">
        <f t="shared" ca="1" si="23"/>
        <v>0</v>
      </c>
      <c r="I18" s="33">
        <f t="shared" ca="1" si="23"/>
        <v>0</v>
      </c>
      <c r="J18" s="33"/>
      <c r="K18" s="33"/>
    </row>
    <row r="19" spans="1:12">
      <c r="B19" s="33" t="s">
        <v>82</v>
      </c>
      <c r="C19" s="32"/>
      <c r="D19" s="32">
        <f t="shared" ref="D19:E19" ca="1" si="24">D16/D$3*1000</f>
        <v>107.63249011093745</v>
      </c>
      <c r="E19" s="32">
        <f t="shared" ca="1" si="24"/>
        <v>110.99160554387345</v>
      </c>
      <c r="F19" s="32">
        <f t="shared" ref="F19:I19" ca="1" si="25">F16/F$3*1000</f>
        <v>107.3833890408859</v>
      </c>
      <c r="G19" s="32">
        <f t="shared" ca="1" si="25"/>
        <v>103.4560898963273</v>
      </c>
      <c r="H19" s="32">
        <f t="shared" ca="1" si="25"/>
        <v>97.847566807407389</v>
      </c>
      <c r="I19" s="32">
        <f t="shared" ca="1" si="25"/>
        <v>90.704989239513452</v>
      </c>
      <c r="J19" s="32"/>
      <c r="K19" s="32"/>
    </row>
    <row r="20" spans="1:12" s="64" customFormat="1">
      <c r="B20" s="63" t="s">
        <v>83</v>
      </c>
      <c r="C20" s="63"/>
      <c r="D20" s="63">
        <f t="shared" ref="D20:E20" ca="1" si="26">D17/D$3*1000</f>
        <v>32.909667120991472</v>
      </c>
      <c r="E20" s="63">
        <f t="shared" ca="1" si="26"/>
        <v>30.556953335621618</v>
      </c>
      <c r="F20" s="63">
        <f t="shared" ref="F20:I20" ca="1" si="27">F17/F$3*1000</f>
        <v>29.360601708216837</v>
      </c>
      <c r="G20" s="63">
        <f t="shared" ca="1" si="27"/>
        <v>24.936766651448455</v>
      </c>
      <c r="H20" s="63">
        <f t="shared" ca="1" si="27"/>
        <v>20.427120858174014</v>
      </c>
      <c r="I20" s="63">
        <f t="shared" ca="1" si="27"/>
        <v>15.436765389860705</v>
      </c>
      <c r="J20" s="63"/>
      <c r="K20" s="63"/>
    </row>
    <row r="21" spans="1:12">
      <c r="B21" s="33" t="s">
        <v>84</v>
      </c>
      <c r="C21" s="63"/>
      <c r="D21" s="63">
        <f t="shared" ref="D21:E21" ca="1" si="28">D18/D$3*1000</f>
        <v>0</v>
      </c>
      <c r="E21" s="63">
        <f t="shared" ca="1" si="28"/>
        <v>0</v>
      </c>
      <c r="F21" s="63">
        <f t="shared" ref="F21:I21" ca="1" si="29">F18/F$3*1000</f>
        <v>0</v>
      </c>
      <c r="G21" s="63">
        <f t="shared" ca="1" si="29"/>
        <v>0</v>
      </c>
      <c r="H21" s="63">
        <f t="shared" ca="1" si="29"/>
        <v>0</v>
      </c>
      <c r="I21" s="63">
        <f t="shared" ca="1" si="29"/>
        <v>0</v>
      </c>
      <c r="J21" s="63"/>
      <c r="K21" s="63"/>
    </row>
    <row r="22" spans="1:12" s="57" customFormat="1">
      <c r="B22" s="155" t="s">
        <v>88</v>
      </c>
      <c r="C22" s="63"/>
      <c r="D22" s="63"/>
      <c r="E22" s="63"/>
      <c r="F22" s="63"/>
      <c r="G22" s="63"/>
      <c r="H22" s="63"/>
      <c r="I22" s="63"/>
      <c r="J22" s="63"/>
      <c r="K22" s="63"/>
    </row>
    <row r="23" spans="1:12" s="57" customFormat="1">
      <c r="B23" s="57" t="s">
        <v>100</v>
      </c>
      <c r="C23" s="63"/>
      <c r="D23" s="63"/>
      <c r="E23" s="63"/>
      <c r="F23" s="63"/>
      <c r="G23" s="63"/>
      <c r="H23" s="63"/>
      <c r="I23" s="63"/>
      <c r="J23" s="63"/>
      <c r="K23" s="63"/>
    </row>
    <row r="24" spans="1:12" s="57" customFormat="1">
      <c r="B24" s="64" t="s">
        <v>101</v>
      </c>
      <c r="C24" s="63"/>
      <c r="D24" s="63"/>
      <c r="E24" s="63"/>
      <c r="F24" s="63"/>
      <c r="G24" s="63"/>
      <c r="H24" s="63"/>
      <c r="I24" s="63"/>
      <c r="J24" s="63"/>
      <c r="K24" s="63"/>
    </row>
    <row r="25" spans="1:12" s="57" customFormat="1">
      <c r="B25" s="57" t="s">
        <v>100</v>
      </c>
      <c r="C25" s="63"/>
      <c r="D25" s="63"/>
      <c r="E25" s="63"/>
      <c r="F25" s="63"/>
      <c r="G25" s="63"/>
      <c r="H25" s="63"/>
      <c r="I25" s="63"/>
      <c r="J25" s="63"/>
      <c r="K25" s="63"/>
    </row>
    <row r="26" spans="1:12" s="57" customFormat="1">
      <c r="B26" s="64" t="s">
        <v>101</v>
      </c>
      <c r="C26" s="63"/>
      <c r="D26" s="63"/>
      <c r="E26" s="63"/>
      <c r="F26" s="63"/>
      <c r="G26" s="63"/>
      <c r="H26" s="63"/>
      <c r="I26" s="63"/>
      <c r="J26" s="63"/>
      <c r="K26" s="63"/>
    </row>
    <row r="27" spans="1:12" s="57" customFormat="1">
      <c r="A27" s="139" t="s">
        <v>1013</v>
      </c>
      <c r="B27" s="156"/>
      <c r="C27" s="63"/>
      <c r="D27" s="63"/>
      <c r="E27" s="63"/>
      <c r="F27" s="63"/>
      <c r="G27" s="63"/>
      <c r="H27" s="63"/>
      <c r="I27" s="63"/>
      <c r="J27" s="63"/>
      <c r="K27" s="63"/>
    </row>
    <row r="28" spans="1:12">
      <c r="A28" s="139" t="s">
        <v>104</v>
      </c>
      <c r="B28" s="57" t="str">
        <f ca="1">INDIRECT(ADDRESS(ROW()+50,2,1,,CONCATENATE(C$52,"-a")))</f>
        <v>LLR</v>
      </c>
      <c r="D28" s="253">
        <f t="shared" ref="D28:I28" ca="1" si="30">INDIRECT(ADDRESS(ROW()+50,4,1,,CONCATENATE(D$52,"-a")))</f>
        <v>0.66008147263315875</v>
      </c>
      <c r="E28" s="253">
        <f t="shared" ca="1" si="30"/>
        <v>0.69211830745494529</v>
      </c>
      <c r="F28" s="253"/>
      <c r="G28" s="253">
        <f t="shared" ca="1" si="30"/>
        <v>0.73610504751989791</v>
      </c>
      <c r="H28" s="253"/>
      <c r="I28" s="253">
        <f t="shared" ca="1" si="30"/>
        <v>0.77613860931108969</v>
      </c>
      <c r="J28" s="57"/>
      <c r="K28" s="57"/>
    </row>
    <row r="29" spans="1:12">
      <c r="B29" s="57" t="str">
        <f ca="1">INDIRECT(ADDRESS(ROW()+50,2,1,,CONCATENATE(C$52,"-a")))</f>
        <v>MLLR</v>
      </c>
      <c r="D29" s="253">
        <f t="shared" ref="D29:I30" ca="1" si="31">INDIRECT(ADDRESS(ROW()+50,4,1,,CONCATENATE(D$52,"-a")))</f>
        <v>0.62998041451080122</v>
      </c>
      <c r="E29" s="253">
        <f t="shared" ca="1" si="31"/>
        <v>0.65829898838516299</v>
      </c>
      <c r="F29" s="253"/>
      <c r="G29" s="253">
        <f t="shared" ca="1" si="31"/>
        <v>0.70006387735547748</v>
      </c>
      <c r="H29" s="253"/>
      <c r="I29" s="253">
        <f t="shared" ca="1" si="31"/>
        <v>0.73422894656754056</v>
      </c>
      <c r="J29" s="253"/>
      <c r="K29" s="57"/>
      <c r="L29" s="57" t="s">
        <v>452</v>
      </c>
    </row>
    <row r="30" spans="1:12">
      <c r="B30" s="57" t="str">
        <f ca="1">INDIRECT(ADDRESS(ROW()+50,2,1,,CONCATENATE(C$52,"-a")))</f>
        <v>RTO</v>
      </c>
      <c r="D30" s="253">
        <f t="shared" ca="1" si="31"/>
        <v>0.13508864007464427</v>
      </c>
      <c r="E30" s="253">
        <f t="shared" ca="1" si="31"/>
        <v>0.11372013218098627</v>
      </c>
      <c r="F30" s="253"/>
      <c r="G30" s="253">
        <f t="shared" ca="1" si="31"/>
        <v>9.3761449555340909E-2</v>
      </c>
      <c r="H30" s="253"/>
      <c r="I30" s="253">
        <f t="shared" ca="1" si="31"/>
        <v>5.7993586807146127E-2</v>
      </c>
      <c r="J30" s="253"/>
      <c r="K30" s="57"/>
      <c r="L30" s="57" t="s">
        <v>454</v>
      </c>
    </row>
    <row r="31" spans="1:12" s="57" customFormat="1">
      <c r="A31" s="139" t="s">
        <v>105</v>
      </c>
      <c r="B31" s="57" t="str">
        <f ca="1">INDIRECT(ADDRESS(ROW()+47,2,1,,CONCATENATE(C$52,"-a")))</f>
        <v>LLR</v>
      </c>
      <c r="D31" s="253">
        <f t="shared" ref="D31:I31" ca="1" si="32">INDIRECT(ADDRESS(ROW()+47,3,1,,CONCATENATE(D$52,"-a")))</f>
        <v>0.81597653462991837</v>
      </c>
      <c r="E31" s="253">
        <f t="shared" ca="1" si="32"/>
        <v>0.84161243022149046</v>
      </c>
      <c r="F31" s="253"/>
      <c r="G31" s="253">
        <f t="shared" ca="1" si="32"/>
        <v>0.8747838339845001</v>
      </c>
      <c r="H31" s="253"/>
      <c r="I31" s="253">
        <f t="shared" ca="1" si="32"/>
        <v>0.90388211775327276</v>
      </c>
      <c r="J31" s="253"/>
      <c r="L31" s="139" t="s">
        <v>661</v>
      </c>
    </row>
    <row r="32" spans="1:12" s="57" customFormat="1">
      <c r="B32" s="57" t="str">
        <f ca="1">INDIRECT(ADDRESS(ROW()+47,2,1,,CONCATENATE(C$52,"-a")))</f>
        <v>MLLR</v>
      </c>
      <c r="D32" s="253">
        <f t="shared" ref="D32:I33" ca="1" si="33">INDIRECT(ADDRESS(ROW()+47,3,1,,CONCATENATE(D$52,"-a")))</f>
        <v>0.77490024843785288</v>
      </c>
      <c r="E32" s="253">
        <f t="shared" ca="1" si="33"/>
        <v>0.79785392025362756</v>
      </c>
      <c r="F32" s="253"/>
      <c r="G32" s="253">
        <f t="shared" ca="1" si="33"/>
        <v>0.81445481379886098</v>
      </c>
      <c r="H32" s="253"/>
      <c r="I32" s="253">
        <f t="shared" ca="1" si="33"/>
        <v>0.84686725877590474</v>
      </c>
      <c r="J32" s="253"/>
      <c r="L32" s="139" t="s">
        <v>1011</v>
      </c>
    </row>
    <row r="33" spans="1:13" s="57" customFormat="1" ht="13.8" thickBot="1">
      <c r="B33" s="57" t="str">
        <f ca="1">INDIRECT(ADDRESS(ROW()+47,2,1,,CONCATENATE(C$52,"-a")))</f>
        <v>RTO</v>
      </c>
      <c r="D33" s="253">
        <f t="shared" ca="1" si="33"/>
        <v>0.26359240779795279</v>
      </c>
      <c r="E33" s="253">
        <f t="shared" ca="1" si="33"/>
        <v>0.25006999414594416</v>
      </c>
      <c r="F33" s="253"/>
      <c r="G33" s="253">
        <f t="shared" ca="1" si="33"/>
        <v>0.27871264956171221</v>
      </c>
      <c r="H33" s="253"/>
      <c r="I33" s="253">
        <f t="shared" ca="1" si="33"/>
        <v>0.28370713261181379</v>
      </c>
      <c r="J33" s="253"/>
      <c r="L33" s="139" t="s">
        <v>1010</v>
      </c>
    </row>
    <row r="34" spans="1:13" s="57" customFormat="1" ht="13.8" thickBot="1">
      <c r="A34" s="139" t="s">
        <v>106</v>
      </c>
      <c r="B34" s="57" t="str">
        <f ca="1">INDIRECT(ADDRESS(ROW()+44,2,1,,CONCATENATE(C$52,"-a")))</f>
        <v>LLR</v>
      </c>
      <c r="D34" s="253">
        <f t="shared" ref="D34:I34" ca="1" si="34">INDIRECT(ADDRESS(ROW()+44,5,1,,CONCATENATE(D$52,"-a")))</f>
        <v>0.74377234296090333</v>
      </c>
      <c r="E34" s="253">
        <f t="shared" ca="1" si="34"/>
        <v>0.77593169493481018</v>
      </c>
      <c r="F34" s="253"/>
      <c r="G34" s="253">
        <f t="shared" ca="1" si="34"/>
        <v>0.80709145451863018</v>
      </c>
      <c r="H34" s="253"/>
      <c r="I34" s="253">
        <f t="shared" ca="1" si="34"/>
        <v>0.85121179390976442</v>
      </c>
      <c r="J34" s="253"/>
      <c r="L34" s="220"/>
      <c r="M34" s="139" t="s">
        <v>1012</v>
      </c>
    </row>
    <row r="35" spans="1:13" s="57" customFormat="1">
      <c r="B35" s="57" t="str">
        <f ca="1">INDIRECT(ADDRESS(ROW()+44,2,1,,CONCATENATE(C$52,"-a")))</f>
        <v>MLLR</v>
      </c>
      <c r="D35" s="253">
        <f t="shared" ref="D35:I36" ca="1" si="35">INDIRECT(ADDRESS(ROW()+44,5,1,,CONCATENATE(D$52,"-a")))</f>
        <v>0.7079586270220638</v>
      </c>
      <c r="E35" s="253">
        <f t="shared" ca="1" si="35"/>
        <v>0.73665329371653909</v>
      </c>
      <c r="F35" s="253"/>
      <c r="G35" s="253">
        <f t="shared" ca="1" si="35"/>
        <v>0.75922527718237753</v>
      </c>
      <c r="H35" s="253"/>
      <c r="I35" s="253">
        <f t="shared" ca="1" si="35"/>
        <v>0.80068802024847152</v>
      </c>
      <c r="L35" s="295" t="s">
        <v>1015</v>
      </c>
    </row>
    <row r="36" spans="1:13" s="57" customFormat="1">
      <c r="B36" s="57" t="str">
        <f ca="1">INDIRECT(ADDRESS(ROW()+44,2,1,,CONCATENATE(C$52,"-a")))</f>
        <v>RTO</v>
      </c>
      <c r="D36" s="253">
        <f t="shared" ca="1" si="35"/>
        <v>0.20336713219820166</v>
      </c>
      <c r="E36" s="253">
        <f t="shared" ca="1" si="35"/>
        <v>0.18942637893755035</v>
      </c>
      <c r="F36" s="253"/>
      <c r="G36" s="253">
        <f t="shared" ca="1" si="35"/>
        <v>0.18810071637212186</v>
      </c>
      <c r="H36" s="253"/>
      <c r="I36" s="253">
        <f t="shared" ca="1" si="35"/>
        <v>0.18986401554108101</v>
      </c>
    </row>
    <row r="37" spans="1:13" s="57" customFormat="1">
      <c r="B37" s="57" t="str">
        <f ca="1">INDIRECT(ADDRESS(ROW()+44,2,1,,CONCATENATE(C$52,"-a")))</f>
        <v>% cat deaths</v>
      </c>
      <c r="D37" s="253">
        <f t="shared" ref="D37:I37" ca="1" si="36">INDIRECT(ADDRESS(ROW()+44,3,1,,CONCATENATE(D$52,"-a")))</f>
        <v>0.57722563315425945</v>
      </c>
      <c r="E37" s="253">
        <f t="shared" ca="1" si="36"/>
        <v>0.56333709859609493</v>
      </c>
      <c r="F37" s="253"/>
      <c r="G37" s="253">
        <f t="shared" ca="1" si="36"/>
        <v>0.59589955923600912</v>
      </c>
      <c r="H37" s="253"/>
      <c r="I37" s="253">
        <f t="shared" ca="1" si="36"/>
        <v>0.54195094965886037</v>
      </c>
    </row>
    <row r="38" spans="1:13" s="57" customFormat="1">
      <c r="A38" s="139" t="s">
        <v>104</v>
      </c>
      <c r="B38" s="57" t="str">
        <f ca="1">INDIRECT(ADDRESS(ROW()+44,2,1,,CONCATENATE(C$52,"-a")))</f>
        <v>% transferred in</v>
      </c>
      <c r="D38" s="253">
        <f t="shared" ref="D38:I38" ca="1" si="37">INDIRECT(ADDRESS(ROW()+44,4,1,,CONCATENATE(D$52,"-a")))</f>
        <v>8.2808490786097505E-3</v>
      </c>
      <c r="E38" s="253">
        <f t="shared" ca="1" si="37"/>
        <v>9.3607015760040671E-2</v>
      </c>
      <c r="F38" s="253"/>
      <c r="G38" s="253">
        <f t="shared" ca="1" si="37"/>
        <v>2.3681843919661594E-2</v>
      </c>
      <c r="H38" s="253"/>
      <c r="I38" s="253">
        <f t="shared" ca="1" si="37"/>
        <v>1.5803939532753091E-2</v>
      </c>
    </row>
    <row r="39" spans="1:13" s="57" customFormat="1">
      <c r="A39" s="139" t="s">
        <v>105</v>
      </c>
      <c r="B39" s="57" t="str">
        <f ca="1">INDIRECT(ADDRESS(ROW()+43,2,1,,CONCATENATE(C$52,"-a")))</f>
        <v>% transferred in</v>
      </c>
      <c r="D39" s="253">
        <f t="shared" ref="D39:I39" ca="1" si="38">INDIRECT(ADDRESS(ROW()+43,3,1,,CONCATENATE(D$52,"-a")))</f>
        <v>4.5445193148500589E-2</v>
      </c>
      <c r="E39" s="253">
        <f t="shared" ca="1" si="38"/>
        <v>0.1545725266614065</v>
      </c>
      <c r="F39" s="253"/>
      <c r="G39" s="253">
        <f t="shared" ca="1" si="38"/>
        <v>1.1613027065071342E-2</v>
      </c>
      <c r="H39" s="253"/>
      <c r="I39" s="253">
        <f t="shared" ca="1" si="38"/>
        <v>2.1254400834528623E-2</v>
      </c>
    </row>
    <row r="40" spans="1:13" s="57" customFormat="1">
      <c r="A40" s="139" t="s">
        <v>106</v>
      </c>
      <c r="B40" s="57" t="str">
        <f ca="1">INDIRECT(ADDRESS(ROW()+42,2,1,,CONCATENATE(C$52,"-a")))</f>
        <v>% transferred in</v>
      </c>
      <c r="D40" s="253">
        <f t="shared" ref="D40:I40" ca="1" si="39">INDIRECT(ADDRESS(ROW()+42,5,1,,CONCATENATE(D$52,"-a")))</f>
        <v>2.8027549263439831E-2</v>
      </c>
      <c r="E40" s="253">
        <f t="shared" ca="1" si="39"/>
        <v>0.12745721513262956</v>
      </c>
      <c r="F40" s="253"/>
      <c r="G40" s="253">
        <f t="shared" ca="1" si="39"/>
        <v>1.7525823664757429E-2</v>
      </c>
      <c r="H40" s="253"/>
      <c r="I40" s="253">
        <f t="shared" ca="1" si="39"/>
        <v>1.8988306098350664E-2</v>
      </c>
    </row>
    <row r="41" spans="1:13" s="57" customFormat="1">
      <c r="A41" s="139" t="s">
        <v>104</v>
      </c>
      <c r="B41" s="57" t="str">
        <f ca="1">INDIRECT(ADDRESS(ROW()+42,2,1,,CONCATENATE(C$52,"-a")))</f>
        <v>save rate</v>
      </c>
      <c r="D41" s="253">
        <f t="shared" ref="D41:I41" ca="1" si="40">INDIRECT(ADDRESS(ROW()+42,4,1,,CONCATENATE(D$52,"-a")))</f>
        <v>0.5899696131840455</v>
      </c>
      <c r="E41" s="253">
        <f t="shared" ca="1" si="40"/>
        <v>0.62729463568474608</v>
      </c>
      <c r="F41" s="253"/>
      <c r="G41" s="253">
        <f t="shared" ca="1" si="40"/>
        <v>0.67436851982893886</v>
      </c>
      <c r="H41" s="253"/>
      <c r="I41" s="253">
        <f t="shared" ca="1" si="40"/>
        <v>0.70202859993348854</v>
      </c>
    </row>
    <row r="42" spans="1:13" s="57" customFormat="1">
      <c r="A42" s="139" t="s">
        <v>105</v>
      </c>
      <c r="B42" s="57" t="str">
        <f ca="1">INDIRECT(ADDRESS(ROW()+41,2,1,,CONCATENATE(C$52,"-a")))</f>
        <v>save rate</v>
      </c>
      <c r="D42" s="253">
        <f t="shared" ref="D42:I42" ca="1" si="41">INDIRECT(ADDRESS(ROW()+41,3,1,,CONCATENATE(D$52,"-a")))</f>
        <v>0.73547695605573415</v>
      </c>
      <c r="E42" s="253">
        <f t="shared" ca="1" si="41"/>
        <v>0.76605708666026651</v>
      </c>
      <c r="F42" s="253"/>
      <c r="G42" s="253">
        <f t="shared" ca="1" si="41"/>
        <v>0.79743103196613629</v>
      </c>
      <c r="H42" s="253"/>
      <c r="I42" s="253">
        <f t="shared" ca="1" si="41"/>
        <v>0.83312529719448403</v>
      </c>
    </row>
    <row r="43" spans="1:13" s="57" customFormat="1">
      <c r="A43" s="139" t="s">
        <v>106</v>
      </c>
      <c r="B43" s="57" t="str">
        <f ca="1">INDIRECT(ADDRESS(ROW()+40,2,1,,CONCATENATE(C$52,"-a")))</f>
        <v>save rate</v>
      </c>
      <c r="D43" s="253">
        <f t="shared" ref="D43:I43" ca="1" si="42">INDIRECT(ADDRESS(ROW()+40,3,1,,CONCATENATE(D$52,"-a")))</f>
        <v>0.73547695605573415</v>
      </c>
      <c r="E43" s="253">
        <f t="shared" ca="1" si="42"/>
        <v>0.76605708666026651</v>
      </c>
      <c r="F43" s="253"/>
      <c r="G43" s="253">
        <f t="shared" ca="1" si="42"/>
        <v>0.79743103196613629</v>
      </c>
      <c r="H43" s="253"/>
      <c r="I43" s="253">
        <f t="shared" ca="1" si="42"/>
        <v>0.83312529719448403</v>
      </c>
    </row>
    <row r="44" spans="1:13" s="57" customFormat="1">
      <c r="A44" s="139"/>
      <c r="D44" s="253"/>
      <c r="E44" s="253"/>
      <c r="F44" s="253"/>
      <c r="G44" s="253"/>
      <c r="H44" s="253"/>
      <c r="I44" s="253"/>
    </row>
    <row r="45" spans="1:13" s="57" customFormat="1">
      <c r="A45" s="139" t="s">
        <v>1014</v>
      </c>
      <c r="D45" s="253"/>
      <c r="E45" s="253"/>
      <c r="F45" s="253"/>
      <c r="G45" s="253"/>
      <c r="H45" s="253"/>
      <c r="I45" s="253"/>
    </row>
    <row r="46" spans="1:13" s="57" customFormat="1">
      <c r="A46" s="139" t="s">
        <v>104</v>
      </c>
      <c r="B46" s="57" t="s">
        <v>67</v>
      </c>
      <c r="D46" s="253">
        <f ca="1">1-(D5/D4)</f>
        <v>0.63184670687869371</v>
      </c>
      <c r="E46" s="253">
        <f t="shared" ref="E46:I46" ca="1" si="43">1-(E5/E4)</f>
        <v>0.65241414056595848</v>
      </c>
      <c r="F46" s="253">
        <f t="shared" ca="1" si="43"/>
        <v>0.64126550346857258</v>
      </c>
      <c r="G46" s="253">
        <f t="shared" ca="1" si="43"/>
        <v>0.68926455210874871</v>
      </c>
      <c r="H46" s="253">
        <f t="shared" ca="1" si="43"/>
        <v>0.7125155629335389</v>
      </c>
      <c r="I46" s="253">
        <f t="shared" ca="1" si="43"/>
        <v>0.75470067887266001</v>
      </c>
    </row>
    <row r="47" spans="1:13" s="57" customFormat="1">
      <c r="A47" s="139" t="s">
        <v>105</v>
      </c>
      <c r="B47" s="57" t="s">
        <v>67</v>
      </c>
      <c r="D47" s="253">
        <f ca="1">1-(D11/D10)</f>
        <v>0.7587069765977873</v>
      </c>
      <c r="E47" s="253">
        <f t="shared" ref="E47:I47" ca="1" si="44">1-(E11/E10)</f>
        <v>0.78310260586319225</v>
      </c>
      <c r="F47" s="253">
        <f t="shared" ca="1" si="44"/>
        <v>0.79440189388664528</v>
      </c>
      <c r="G47" s="253">
        <f t="shared" ca="1" si="44"/>
        <v>0.8188323353293413</v>
      </c>
      <c r="H47" s="253">
        <f t="shared" ca="1" si="44"/>
        <v>0.85082352237198378</v>
      </c>
      <c r="I47" s="253">
        <f t="shared" ca="1" si="44"/>
        <v>0.88475892373442488</v>
      </c>
    </row>
    <row r="48" spans="1:13" s="57" customFormat="1">
      <c r="A48" s="139" t="s">
        <v>106</v>
      </c>
      <c r="B48" s="57" t="s">
        <v>67</v>
      </c>
      <c r="D48" s="253">
        <f ca="1">1-(D17/D16)</f>
        <v>0.69424040002167298</v>
      </c>
      <c r="E48" s="253">
        <f t="shared" ref="E48:I48" ca="1" si="45">1-(E17/E16)</f>
        <v>0.72469131169074874</v>
      </c>
      <c r="F48" s="253">
        <f t="shared" ca="1" si="45"/>
        <v>0.72658153211165766</v>
      </c>
      <c r="G48" s="253">
        <f t="shared" ca="1" si="45"/>
        <v>0.75896279594137539</v>
      </c>
      <c r="H48" s="253">
        <f t="shared" ca="1" si="45"/>
        <v>0.79123527007697025</v>
      </c>
      <c r="I48" s="253">
        <f t="shared" ca="1" si="45"/>
        <v>0.82981349185656428</v>
      </c>
    </row>
    <row r="49" spans="1:24" s="57" customFormat="1">
      <c r="A49" s="139"/>
      <c r="B49" s="57" t="s">
        <v>69</v>
      </c>
      <c r="D49" s="253">
        <f ca="1">D5/D17</f>
        <v>0.61186775353146672</v>
      </c>
      <c r="E49" s="253">
        <f t="shared" ref="E49:I49" ca="1" si="46">E5/E17</f>
        <v>0.56428921969573043</v>
      </c>
      <c r="F49" s="253">
        <f t="shared" ca="1" si="46"/>
        <v>0.58106804381136146</v>
      </c>
      <c r="G49" s="253">
        <f t="shared" ca="1" si="46"/>
        <v>0.59568354937859147</v>
      </c>
      <c r="H49" s="253">
        <f t="shared" ca="1" si="46"/>
        <v>0.5932949957176068</v>
      </c>
      <c r="I49" s="253">
        <f t="shared" ca="1" si="46"/>
        <v>0.60892656521295063</v>
      </c>
    </row>
    <row r="50" spans="1:24" s="57" customFormat="1">
      <c r="B50"/>
      <c r="C50" s="59"/>
      <c r="D50" s="59"/>
      <c r="E50" s="59"/>
      <c r="F50" s="59"/>
      <c r="G50" s="59"/>
      <c r="H50" s="59"/>
      <c r="I50" s="59"/>
      <c r="J50" s="59"/>
      <c r="K50" s="59"/>
    </row>
    <row r="51" spans="1:24" s="57" customFormat="1">
      <c r="C51" s="59"/>
      <c r="D51" s="59"/>
      <c r="E51" s="59"/>
      <c r="F51" s="59"/>
      <c r="G51" s="59"/>
      <c r="H51" s="59"/>
      <c r="I51" s="59"/>
      <c r="J51" s="59"/>
      <c r="K51" s="59"/>
    </row>
    <row r="52" spans="1:24" s="3" customFormat="1">
      <c r="B52" s="141"/>
      <c r="C52" s="141">
        <f t="shared" ref="C52:K52" si="47">C2</f>
        <v>2006</v>
      </c>
      <c r="D52" s="141">
        <f t="shared" si="47"/>
        <v>2007</v>
      </c>
      <c r="E52" s="141">
        <f t="shared" si="47"/>
        <v>2008</v>
      </c>
      <c r="F52" s="141">
        <f t="shared" si="47"/>
        <v>2009</v>
      </c>
      <c r="G52" s="141">
        <f t="shared" si="47"/>
        <v>2010</v>
      </c>
      <c r="H52" s="141">
        <f t="shared" si="47"/>
        <v>2011</v>
      </c>
      <c r="I52" s="141">
        <f t="shared" si="47"/>
        <v>2012</v>
      </c>
      <c r="J52" s="141">
        <f t="shared" si="47"/>
        <v>2013</v>
      </c>
      <c r="K52" s="141">
        <f t="shared" si="47"/>
        <v>2014</v>
      </c>
      <c r="L52" s="141"/>
      <c r="M52" s="141"/>
      <c r="N52" s="141"/>
      <c r="O52" s="141"/>
      <c r="P52" s="141"/>
      <c r="Q52" s="141"/>
      <c r="R52" s="141"/>
    </row>
    <row r="53" spans="1:24" s="3" customFormat="1">
      <c r="B53" s="141" t="s">
        <v>75</v>
      </c>
      <c r="C53" s="142"/>
      <c r="D53" s="142"/>
      <c r="E53" s="142"/>
      <c r="F53" s="142"/>
      <c r="G53" s="142"/>
      <c r="H53" s="3" t="s">
        <v>75</v>
      </c>
      <c r="I53" s="142"/>
      <c r="J53" s="142"/>
      <c r="K53" s="142"/>
      <c r="L53" s="142"/>
      <c r="M53" s="142"/>
      <c r="N53" s="142"/>
      <c r="O53" s="142"/>
      <c r="P53" s="142"/>
      <c r="Q53" s="142"/>
    </row>
    <row r="54" spans="1:24" s="3" customFormat="1" ht="13.8" thickBot="1">
      <c r="A54" s="157" t="s">
        <v>102</v>
      </c>
      <c r="B54" s="57" t="str">
        <f ca="1">INDIRECT(ADDRESS(1,3,1,,CONCATENATE(C$52,"-",$A54)))</f>
        <v>Denver Metro Community Summary</v>
      </c>
      <c r="C54" s="57"/>
      <c r="D54" s="57">
        <f t="shared" ref="D54:I54" ca="1" si="48">INDIRECT(ADDRESS(33,4,1,,CONCATENATE(D$52,"-",$A54)))</f>
        <v>35232</v>
      </c>
      <c r="E54" s="57">
        <f t="shared" ca="1" si="48"/>
        <v>32566</v>
      </c>
      <c r="F54" s="57"/>
      <c r="G54" s="57">
        <f t="shared" ca="1" si="48"/>
        <v>31088</v>
      </c>
      <c r="H54" s="57"/>
      <c r="I54" s="57">
        <f t="shared" ca="1" si="48"/>
        <v>22837</v>
      </c>
      <c r="J54" s="57"/>
      <c r="K54" s="57"/>
      <c r="L54" s="143"/>
      <c r="M54" s="143"/>
      <c r="N54" s="143"/>
      <c r="O54" s="143"/>
      <c r="P54" s="143"/>
      <c r="Q54" s="143"/>
      <c r="R54" s="143"/>
      <c r="S54" s="144"/>
      <c r="X54" s="5"/>
    </row>
    <row r="55" spans="1:24" s="3" customFormat="1" ht="13.8" thickBot="1">
      <c r="A55" s="157">
        <v>1</v>
      </c>
      <c r="B55" s="57" t="str">
        <f t="shared" ref="B55:B62" ca="1" si="49">INDIRECT(ADDRESS(1,3,1,,CONCATENATE(C$52,"-",A55)))</f>
        <v>Denver Dumb Friends League</v>
      </c>
      <c r="C55" s="57">
        <f ca="1">INDIRECT(ADDRESS(33,4,1,,CONCATENATE(C$52,"-",$A55)))</f>
        <v>12755</v>
      </c>
      <c r="D55" s="57">
        <f ca="1">INDIRECT(ADDRESS(33,4,1,,CONCATENATE(D$52,"-",$A55)))</f>
        <v>13107</v>
      </c>
      <c r="E55" s="57">
        <f ca="1">INDIRECT(ADDRESS(33,4,1,,CONCATENATE(E$52,"-",$A55)))</f>
        <v>11754</v>
      </c>
      <c r="F55" s="57">
        <f ca="1">INDIRECT(ADDRESS(33,4,1,,CONCATENATE(F$52,"-",$A55)))</f>
        <v>10744</v>
      </c>
      <c r="G55" s="57">
        <f ca="1">INDIRECT(ADDRESS(33,4,1,,CONCATENATE(G$52,"-",$A55)))</f>
        <v>12184</v>
      </c>
      <c r="H55" s="220">
        <f ca="1">AVERAGE(G55,I55)</f>
        <v>11566</v>
      </c>
      <c r="I55" s="57">
        <f ca="1">INDIRECT(ADDRESS(33,4,1,,CONCATENATE(I$52,"-",$A55)))</f>
        <v>10948</v>
      </c>
      <c r="J55" s="57">
        <f ca="1">INDIRECT(ADDRESS(33,4,1,,CONCATENATE(J$52,"-",$A55)))</f>
        <v>9202</v>
      </c>
      <c r="K55" s="57"/>
      <c r="L55" s="145"/>
      <c r="M55" s="145"/>
      <c r="N55" s="145"/>
      <c r="O55" s="145"/>
      <c r="P55" s="145"/>
      <c r="Q55" s="145"/>
      <c r="R55" s="145"/>
      <c r="S55" s="145"/>
    </row>
    <row r="56" spans="1:24" s="3" customFormat="1">
      <c r="A56" s="157">
        <v>2</v>
      </c>
      <c r="B56" s="57" t="str">
        <f t="shared" ca="1" si="49"/>
        <v>Foothills Animal Shelter</v>
      </c>
      <c r="C56" s="57"/>
      <c r="D56" s="57">
        <f t="shared" ref="D56:I57" ca="1" si="50">INDIRECT(ADDRESS(33,4,1,,CONCATENATE(D$52,"-",$A56)))</f>
        <v>3580</v>
      </c>
      <c r="E56" s="57">
        <f t="shared" ca="1" si="50"/>
        <v>3573</v>
      </c>
      <c r="F56" s="57">
        <f t="shared" ca="1" si="50"/>
        <v>3513</v>
      </c>
      <c r="G56" s="57">
        <f t="shared" ca="1" si="50"/>
        <v>3212</v>
      </c>
      <c r="H56" s="57">
        <f t="shared" ca="1" si="50"/>
        <v>3212</v>
      </c>
      <c r="I56" s="57">
        <f t="shared" ca="1" si="50"/>
        <v>3144</v>
      </c>
      <c r="J56" s="57"/>
      <c r="K56" s="57"/>
      <c r="L56" s="142"/>
      <c r="M56" s="142"/>
      <c r="N56" s="142"/>
      <c r="O56" s="142"/>
      <c r="P56" s="142"/>
      <c r="Q56" s="142"/>
      <c r="R56" s="142"/>
      <c r="S56" s="142"/>
    </row>
    <row r="57" spans="1:24" s="3" customFormat="1" ht="13.8" thickBot="1">
      <c r="A57" s="157">
        <v>3</v>
      </c>
      <c r="B57" s="57" t="str">
        <f t="shared" ca="1" si="49"/>
        <v>Humane Society of Boulder Valley</v>
      </c>
      <c r="C57" s="57"/>
      <c r="D57" s="57">
        <f t="shared" ca="1" si="50"/>
        <v>1922</v>
      </c>
      <c r="E57" s="57">
        <f t="shared" ca="1" si="50"/>
        <v>2690</v>
      </c>
      <c r="F57" s="57">
        <f t="shared" ca="1" si="50"/>
        <v>2711</v>
      </c>
      <c r="G57" s="57">
        <f t="shared" ca="1" si="50"/>
        <v>3278</v>
      </c>
      <c r="H57" s="57">
        <f t="shared" ca="1" si="50"/>
        <v>3051</v>
      </c>
      <c r="I57" s="57">
        <f t="shared" ca="1" si="50"/>
        <v>3044</v>
      </c>
      <c r="J57" s="57">
        <f ca="1">INDIRECT(ADDRESS(33,4,1,,CONCATENATE(J$52,"-",$A57)))</f>
        <v>2502</v>
      </c>
      <c r="K57" s="57"/>
      <c r="L57" s="142"/>
      <c r="M57" s="142"/>
      <c r="N57" s="142"/>
      <c r="O57" s="142"/>
      <c r="P57" s="142"/>
      <c r="Q57" s="142"/>
      <c r="R57" s="142"/>
      <c r="S57" s="142"/>
    </row>
    <row r="58" spans="1:24" s="3" customFormat="1" ht="13.8" thickBot="1">
      <c r="A58" s="158">
        <v>4</v>
      </c>
      <c r="B58" s="57" t="str">
        <f t="shared" ca="1" si="49"/>
        <v>Adams County Animal Control</v>
      </c>
      <c r="C58" s="57">
        <f ca="1">INDIRECT(ADDRESS(33,4,1,,CONCATENATE(C$52,"-",$A58)))</f>
        <v>2369</v>
      </c>
      <c r="D58" s="220">
        <f ca="1">AVERAGE(C58,E58)</f>
        <v>2645</v>
      </c>
      <c r="E58" s="57">
        <f t="shared" ref="E58:I59" ca="1" si="51">INDIRECT(ADDRESS(33,4,1,,CONCATENATE(E$52,"-",$A58)))</f>
        <v>2921</v>
      </c>
      <c r="F58" s="57">
        <f t="shared" ca="1" si="51"/>
        <v>3356</v>
      </c>
      <c r="G58" s="57">
        <f t="shared" ca="1" si="51"/>
        <v>2547</v>
      </c>
      <c r="H58" s="57">
        <f t="shared" ca="1" si="51"/>
        <v>2122</v>
      </c>
      <c r="I58" s="57">
        <f t="shared" ca="1" si="51"/>
        <v>2196</v>
      </c>
      <c r="J58" s="57"/>
      <c r="K58" s="57"/>
      <c r="L58" s="142"/>
      <c r="M58" s="142"/>
      <c r="N58" s="142"/>
      <c r="O58" s="142"/>
      <c r="P58" s="142"/>
      <c r="Q58" s="142"/>
      <c r="R58" s="142"/>
      <c r="S58" s="142"/>
    </row>
    <row r="59" spans="1:24" s="3" customFormat="1">
      <c r="A59" s="158">
        <v>5</v>
      </c>
      <c r="B59" s="57" t="str">
        <f t="shared" ca="1" si="49"/>
        <v>Denver Municipal Animal Shelter</v>
      </c>
      <c r="C59" s="57">
        <f ca="1">INDIRECT(ADDRESS(33,4,1,,CONCATENATE(C$52,"-",$A59)))</f>
        <v>2261</v>
      </c>
      <c r="D59" s="57">
        <f ca="1">INDIRECT(ADDRESS(33,4,1,,CONCATENATE(D$52,"-",$A59)))</f>
        <v>2628</v>
      </c>
      <c r="E59" s="57">
        <f t="shared" ca="1" si="51"/>
        <v>2419</v>
      </c>
      <c r="F59" s="57">
        <f t="shared" ca="1" si="51"/>
        <v>2469</v>
      </c>
      <c r="G59" s="57">
        <f t="shared" ca="1" si="51"/>
        <v>2189</v>
      </c>
      <c r="H59" s="57">
        <f t="shared" ca="1" si="51"/>
        <v>1991</v>
      </c>
      <c r="I59" s="57">
        <f t="shared" ca="1" si="51"/>
        <v>1959</v>
      </c>
      <c r="J59" s="57"/>
      <c r="K59" s="57"/>
      <c r="L59" s="142"/>
      <c r="M59" s="142"/>
      <c r="N59" s="142"/>
      <c r="O59" s="142"/>
      <c r="P59" s="142"/>
      <c r="Q59" s="142"/>
      <c r="R59" s="142"/>
      <c r="S59" s="142"/>
    </row>
    <row r="60" spans="1:24" s="3" customFormat="1" ht="13.8" thickBot="1">
      <c r="A60" s="158">
        <v>6</v>
      </c>
      <c r="B60" s="57" t="str">
        <f t="shared" ca="1" si="49"/>
        <v>Rocky Mountain Alley Cat Alliance</v>
      </c>
      <c r="C60" s="57">
        <f ca="1">INDIRECT(ADDRESS(33,4,1,,CONCATENATE(C$52,"-",$A60)))</f>
        <v>3347</v>
      </c>
      <c r="D60" s="57">
        <f ca="1">INDIRECT(ADDRESS(33,4,1,,CONCATENATE(D$52,"-",$A60)))</f>
        <v>4013</v>
      </c>
      <c r="E60" s="57">
        <f ca="1">INDIRECT(ADDRESS(33,4,1,,CONCATENATE(E$52,"-",$A60)))</f>
        <v>1860</v>
      </c>
      <c r="F60" s="57">
        <f ca="1">INDIRECT(ADDRESS(33,4,1,,CONCATENATE(F$52,"-",$A60)))</f>
        <v>1507</v>
      </c>
      <c r="G60" s="57">
        <f ca="1">INDIRECT(ADDRESS(33,4,1,,CONCATENATE(G$52,"-",$A60)))</f>
        <v>1507</v>
      </c>
      <c r="H60" s="57"/>
      <c r="I60" s="57"/>
      <c r="J60" s="57"/>
      <c r="K60" s="57"/>
      <c r="L60" s="142"/>
      <c r="M60" s="142"/>
      <c r="N60" s="142"/>
      <c r="O60" s="142"/>
      <c r="P60" s="142"/>
      <c r="Q60" s="142"/>
      <c r="R60" s="142"/>
      <c r="S60" s="142"/>
    </row>
    <row r="61" spans="1:24" s="3" customFormat="1" ht="13.8" thickBot="1">
      <c r="A61" s="158">
        <v>7</v>
      </c>
      <c r="B61" s="57" t="str">
        <f t="shared" ca="1" si="49"/>
        <v>Longmont Humane Society</v>
      </c>
      <c r="C61" s="57"/>
      <c r="D61" s="57">
        <f ca="1">INDIRECT(ADDRESS(33,4,1,,CONCATENATE(D$52,"-",$A61)))</f>
        <v>2476</v>
      </c>
      <c r="E61" s="220">
        <f ca="1">AVERAGE(D61,F61)</f>
        <v>2217</v>
      </c>
      <c r="F61" s="57">
        <f ca="1">INDIRECT(ADDRESS(33,4,1,,CONCATENATE(F$52,"-",$A61)))</f>
        <v>1958</v>
      </c>
      <c r="G61" s="57">
        <f ca="1">INDIRECT(ADDRESS(33,4,1,,CONCATENATE(G$52,"-",$A61)))</f>
        <v>1876</v>
      </c>
      <c r="H61" s="57">
        <f ca="1">INDIRECT(ADDRESS(33,4,1,,CONCATENATE(H$52,"-",$A61)))</f>
        <v>1634</v>
      </c>
      <c r="I61" s="57">
        <f ca="1">INDIRECT(ADDRESS(33,4,1,,CONCATENATE(I$52,"-",$A61)))</f>
        <v>1442</v>
      </c>
      <c r="J61" s="57">
        <f ca="1">INDIRECT(ADDRESS(33,4,1,,CONCATENATE(J$52,"-",$A61)))</f>
        <v>1532</v>
      </c>
      <c r="K61" s="57"/>
      <c r="L61" s="142"/>
      <c r="M61" s="142"/>
      <c r="N61" s="142"/>
      <c r="O61" s="142"/>
      <c r="P61" s="142"/>
      <c r="Q61" s="142"/>
      <c r="R61" s="142"/>
      <c r="S61" s="142"/>
    </row>
    <row r="62" spans="1:24" s="3" customFormat="1" ht="13.8" thickBot="1">
      <c r="A62" s="158">
        <v>8</v>
      </c>
      <c r="B62" s="57" t="str">
        <f t="shared" ca="1" si="49"/>
        <v>Aurora Animal Shelter</v>
      </c>
      <c r="C62" s="57">
        <f ca="1">INDIRECT(ADDRESS(33,4,1,,CONCATENATE(C$52,"-",$A62)))</f>
        <v>1424</v>
      </c>
      <c r="D62" s="57">
        <f ca="1">INDIRECT(ADDRESS(33,4,1,,CONCATENATE(D$52,"-",$A62)))</f>
        <v>1698</v>
      </c>
      <c r="E62" s="234">
        <f ca="1">AVERAGE(D62,F62)</f>
        <v>1682.5</v>
      </c>
      <c r="F62" s="57">
        <f ca="1">INDIRECT(ADDRESS(33,4,1,,CONCATENATE(F$52,"-",$A62)))</f>
        <v>1667</v>
      </c>
      <c r="G62" s="57">
        <f ca="1">INDIRECT(ADDRESS(33,4,1,,CONCATENATE(G$52,"-",$A62)))</f>
        <v>1404</v>
      </c>
      <c r="H62" s="234">
        <f ca="1">AVERAGE(G62,I62)</f>
        <v>1312.5</v>
      </c>
      <c r="I62" s="57">
        <f ca="1">INDIRECT(ADDRESS(33,4,1,,CONCATENATE(I$52,"-",$A62)))</f>
        <v>1221</v>
      </c>
      <c r="J62" s="57"/>
      <c r="K62" s="57"/>
      <c r="L62" s="142"/>
      <c r="M62" s="142"/>
      <c r="N62" s="142"/>
      <c r="O62" s="142"/>
      <c r="P62" s="142"/>
      <c r="Q62" s="142"/>
      <c r="R62" s="142"/>
      <c r="S62" s="142"/>
    </row>
    <row r="63" spans="1:24" s="3" customFormat="1">
      <c r="A63" s="158">
        <v>9</v>
      </c>
      <c r="B63" s="139" t="s">
        <v>148</v>
      </c>
      <c r="C63" s="57">
        <v>740</v>
      </c>
      <c r="D63" s="57">
        <v>757</v>
      </c>
      <c r="E63" s="57">
        <v>656</v>
      </c>
      <c r="F63" s="57">
        <v>617</v>
      </c>
      <c r="G63" s="57">
        <v>493</v>
      </c>
      <c r="H63" s="57">
        <v>412</v>
      </c>
      <c r="I63" s="57">
        <v>351</v>
      </c>
      <c r="J63" s="57"/>
      <c r="K63" s="57"/>
      <c r="L63" s="142"/>
      <c r="M63" s="142"/>
      <c r="N63" s="142"/>
      <c r="O63" s="142"/>
      <c r="P63" s="142"/>
      <c r="Q63" s="142"/>
      <c r="R63" s="142"/>
      <c r="S63" s="142"/>
    </row>
    <row r="64" spans="1:24" s="3" customFormat="1">
      <c r="A64" s="158">
        <v>10</v>
      </c>
      <c r="B64" s="57">
        <f ca="1">INDIRECT(ADDRESS(1,3,1,,CONCATENATE(C$52,"-",A64)))</f>
        <v>0</v>
      </c>
      <c r="C64" s="57">
        <f t="shared" ref="C64:J66" ca="1" si="52">INDIRECT(ADDRESS(33,4,1,,CONCATENATE(C$52,"-",$A64)))</f>
        <v>0</v>
      </c>
      <c r="D64" s="57">
        <f t="shared" ca="1" si="52"/>
        <v>0</v>
      </c>
      <c r="E64" s="57">
        <f t="shared" ca="1" si="52"/>
        <v>0</v>
      </c>
      <c r="F64" s="57">
        <f t="shared" ca="1" si="52"/>
        <v>0</v>
      </c>
      <c r="G64" s="57">
        <f t="shared" ca="1" si="52"/>
        <v>0</v>
      </c>
      <c r="H64" s="57">
        <f t="shared" ca="1" si="52"/>
        <v>0</v>
      </c>
      <c r="I64" s="57">
        <f t="shared" ca="1" si="52"/>
        <v>0</v>
      </c>
      <c r="J64" s="57">
        <f t="shared" ca="1" si="52"/>
        <v>0</v>
      </c>
      <c r="K64" s="57"/>
      <c r="L64" s="142"/>
      <c r="M64" s="142"/>
      <c r="N64" s="142"/>
      <c r="O64" s="142"/>
      <c r="P64" s="142"/>
      <c r="Q64" s="142"/>
      <c r="R64" s="142"/>
      <c r="S64" s="142"/>
    </row>
    <row r="65" spans="1:19" s="3" customFormat="1">
      <c r="A65" s="158">
        <v>11</v>
      </c>
      <c r="B65" s="57">
        <f ca="1">INDIRECT(ADDRESS(1,3,1,,CONCATENATE(C$52,"-",A65)))</f>
        <v>0</v>
      </c>
      <c r="C65" s="57">
        <f t="shared" ca="1" si="52"/>
        <v>0</v>
      </c>
      <c r="D65" s="57">
        <f t="shared" ca="1" si="52"/>
        <v>0</v>
      </c>
      <c r="E65" s="57">
        <f t="shared" ca="1" si="52"/>
        <v>0</v>
      </c>
      <c r="F65" s="57">
        <f t="shared" ca="1" si="52"/>
        <v>0</v>
      </c>
      <c r="G65" s="57">
        <f t="shared" ca="1" si="52"/>
        <v>0</v>
      </c>
      <c r="H65" s="57">
        <f t="shared" ca="1" si="52"/>
        <v>0</v>
      </c>
      <c r="I65" s="57">
        <f t="shared" ca="1" si="52"/>
        <v>0</v>
      </c>
      <c r="J65" s="57">
        <f t="shared" ca="1" si="52"/>
        <v>0</v>
      </c>
      <c r="K65" s="57"/>
      <c r="L65" s="142"/>
      <c r="M65" s="142"/>
      <c r="N65" s="142"/>
      <c r="O65" s="142"/>
      <c r="P65" s="142"/>
      <c r="Q65" s="142"/>
      <c r="R65" s="142"/>
      <c r="S65" s="142"/>
    </row>
    <row r="66" spans="1:19" s="3" customFormat="1">
      <c r="A66" s="158">
        <v>12</v>
      </c>
      <c r="B66" s="57" t="str">
        <f ca="1">INDIRECT(ADDRESS(1,3,1,,CONCATENATE(C$52,"-",A66)))</f>
        <v>shelter 12</v>
      </c>
      <c r="C66" s="57">
        <f t="shared" ca="1" si="52"/>
        <v>0</v>
      </c>
      <c r="D66" s="57">
        <f t="shared" ca="1" si="52"/>
        <v>0</v>
      </c>
      <c r="E66" s="57">
        <f t="shared" ca="1" si="52"/>
        <v>0</v>
      </c>
      <c r="F66" s="57">
        <f t="shared" ca="1" si="52"/>
        <v>0</v>
      </c>
      <c r="G66" s="57">
        <f t="shared" ca="1" si="52"/>
        <v>0</v>
      </c>
      <c r="H66" s="57">
        <f t="shared" ca="1" si="52"/>
        <v>0</v>
      </c>
      <c r="I66" s="57">
        <f t="shared" ca="1" si="52"/>
        <v>0</v>
      </c>
      <c r="J66" s="57">
        <f t="shared" ca="1" si="52"/>
        <v>0</v>
      </c>
      <c r="K66" s="57"/>
      <c r="L66" s="142"/>
      <c r="M66" s="142"/>
      <c r="N66" s="142"/>
      <c r="O66" s="142"/>
      <c r="P66" s="142"/>
      <c r="Q66" s="142"/>
      <c r="R66" s="142"/>
      <c r="S66" s="142"/>
    </row>
    <row r="67" spans="1:19" s="146" customFormat="1">
      <c r="B67" s="13" t="s">
        <v>96</v>
      </c>
      <c r="C67" s="142"/>
      <c r="D67" s="142">
        <f t="shared" ref="D67:I67" ca="1" si="53">SUM(D55:D66)</f>
        <v>32826</v>
      </c>
      <c r="E67" s="142">
        <f t="shared" ca="1" si="53"/>
        <v>29772.5</v>
      </c>
      <c r="F67" s="142">
        <f t="shared" ca="1" si="53"/>
        <v>28542</v>
      </c>
      <c r="G67" s="142">
        <f t="shared" ca="1" si="53"/>
        <v>28690</v>
      </c>
      <c r="H67" s="142">
        <f t="shared" ca="1" si="53"/>
        <v>25300.5</v>
      </c>
      <c r="I67" s="142">
        <f t="shared" ca="1" si="53"/>
        <v>24305</v>
      </c>
      <c r="J67" s="142"/>
      <c r="K67" s="142"/>
      <c r="L67" s="145"/>
      <c r="M67" s="145"/>
      <c r="N67" s="145"/>
      <c r="O67" s="145"/>
      <c r="P67" s="145"/>
      <c r="Q67" s="145"/>
      <c r="R67" s="145"/>
      <c r="S67" s="145"/>
    </row>
    <row r="68" spans="1:19" s="146" customFormat="1">
      <c r="B68" s="141" t="s">
        <v>76</v>
      </c>
      <c r="C68" s="37"/>
      <c r="D68" s="37"/>
      <c r="E68" s="37"/>
      <c r="F68" s="37"/>
      <c r="G68" s="37"/>
      <c r="H68" s="147" t="s">
        <v>76</v>
      </c>
      <c r="I68" s="148"/>
      <c r="J68" s="148"/>
      <c r="K68" s="148"/>
      <c r="L68" s="149"/>
      <c r="M68" s="149"/>
      <c r="N68" s="149"/>
      <c r="O68" s="149"/>
      <c r="P68" s="149"/>
      <c r="Q68" s="149"/>
      <c r="R68" s="149"/>
      <c r="S68" s="149"/>
    </row>
    <row r="69" spans="1:19" s="146" customFormat="1" ht="13.8" thickBot="1">
      <c r="A69" s="157" t="s">
        <v>102</v>
      </c>
      <c r="B69" s="57" t="str">
        <f ca="1">INDIRECT(ADDRESS(1,3,1,,CONCATENATE(C$52,"-",$A69)))</f>
        <v>Denver Metro Community Summary</v>
      </c>
      <c r="C69" s="57"/>
      <c r="D69" s="57">
        <f t="shared" ref="D69:I69" ca="1" si="54">INDIRECT(ADDRESS(66,4,1,,CONCATENATE(D$52,"-",$A69)))</f>
        <v>12034</v>
      </c>
      <c r="E69" s="57">
        <f t="shared" ca="1" si="54"/>
        <v>10473</v>
      </c>
      <c r="F69" s="57"/>
      <c r="G69" s="57">
        <f t="shared" ca="1" si="54"/>
        <v>8923</v>
      </c>
      <c r="H69" s="57"/>
      <c r="I69" s="57">
        <f t="shared" ca="1" si="54"/>
        <v>5878</v>
      </c>
      <c r="J69" s="57"/>
      <c r="K69" s="57"/>
      <c r="L69" s="143"/>
      <c r="M69" s="143"/>
      <c r="N69" s="143"/>
      <c r="O69" s="143"/>
      <c r="P69" s="143"/>
      <c r="Q69" s="143"/>
      <c r="R69" s="143"/>
      <c r="S69" s="144"/>
    </row>
    <row r="70" spans="1:19" s="3" customFormat="1" ht="13.8" thickBot="1">
      <c r="A70" s="157">
        <v>1</v>
      </c>
      <c r="B70" s="57" t="str">
        <f t="shared" ref="B70:B77" ca="1" si="55">INDIRECT(ADDRESS(1,3,1,,CONCATENATE(C$52,"-",A70)))</f>
        <v>Denver Dumb Friends League</v>
      </c>
      <c r="C70" s="57">
        <f ca="1">INDIRECT(ADDRESS(66,4,1,,CONCATENATE(C$52,"-",$A70)))</f>
        <v>4369</v>
      </c>
      <c r="D70" s="57">
        <f ca="1">INDIRECT(ADDRESS(66,4,1,,CONCATENATE(D$52,"-",$A70)))</f>
        <v>5714</v>
      </c>
      <c r="E70" s="57">
        <f ca="1">INDIRECT(ADDRESS(66,4,1,,CONCATENATE(E$52,"-",$A70)))</f>
        <v>4692</v>
      </c>
      <c r="F70" s="57">
        <f ca="1">INDIRECT(ADDRESS(66,4,1,,CONCATENATE(F$52,"-",$A70)))</f>
        <v>4297</v>
      </c>
      <c r="G70" s="57">
        <f ca="1">INDIRECT(ADDRESS(66,4,1,,CONCATENATE(G$52,"-",$A70)))</f>
        <v>4185</v>
      </c>
      <c r="H70" s="220">
        <f ca="1">AVERAGE(G70,I70)</f>
        <v>3429</v>
      </c>
      <c r="I70" s="57">
        <f ca="1">INDIRECT(ADDRESS(66,4,1,,CONCATENATE(I$52,"-",$A70)))</f>
        <v>2673</v>
      </c>
      <c r="J70" s="57">
        <f ca="1">INDIRECT(ADDRESS(66,4,1,,CONCATENATE(J$52,"-",$A70)))</f>
        <v>1928</v>
      </c>
      <c r="K70" s="57"/>
      <c r="L70" s="142"/>
      <c r="M70" s="142"/>
      <c r="N70" s="142"/>
      <c r="O70" s="142"/>
      <c r="P70" s="142"/>
      <c r="Q70" s="142"/>
      <c r="R70" s="142"/>
      <c r="S70" s="142"/>
    </row>
    <row r="71" spans="1:19" s="3" customFormat="1">
      <c r="A71" s="157">
        <v>2</v>
      </c>
      <c r="B71" s="57" t="str">
        <f t="shared" ca="1" si="55"/>
        <v>Foothills Animal Shelter</v>
      </c>
      <c r="C71" s="57"/>
      <c r="D71" s="57">
        <f t="shared" ref="D71:I72" ca="1" si="56">INDIRECT(ADDRESS(66,4,1,,CONCATENATE(D$52,"-",$A71)))</f>
        <v>1076</v>
      </c>
      <c r="E71" s="57">
        <f t="shared" ca="1" si="56"/>
        <v>1203</v>
      </c>
      <c r="F71" s="57">
        <f t="shared" ca="1" si="56"/>
        <v>1420</v>
      </c>
      <c r="G71" s="57">
        <f t="shared" ca="1" si="56"/>
        <v>1166</v>
      </c>
      <c r="H71" s="57">
        <f t="shared" ca="1" si="56"/>
        <v>1166</v>
      </c>
      <c r="I71" s="57">
        <f t="shared" ca="1" si="56"/>
        <v>958</v>
      </c>
      <c r="J71" s="57"/>
      <c r="K71" s="57"/>
      <c r="L71" s="142"/>
      <c r="M71" s="142"/>
      <c r="N71" s="142"/>
      <c r="O71" s="142"/>
      <c r="P71" s="142"/>
      <c r="Q71" s="142"/>
      <c r="R71" s="142"/>
      <c r="S71" s="142"/>
    </row>
    <row r="72" spans="1:19" s="3" customFormat="1" ht="13.8" thickBot="1">
      <c r="A72" s="157">
        <v>3</v>
      </c>
      <c r="B72" s="57" t="str">
        <f t="shared" ca="1" si="55"/>
        <v>Humane Society of Boulder Valley</v>
      </c>
      <c r="C72" s="57"/>
      <c r="D72" s="57">
        <f t="shared" ca="1" si="56"/>
        <v>601</v>
      </c>
      <c r="E72" s="57">
        <f t="shared" ca="1" si="56"/>
        <v>540</v>
      </c>
      <c r="F72" s="57">
        <f t="shared" ca="1" si="56"/>
        <v>602</v>
      </c>
      <c r="G72" s="57">
        <f t="shared" ca="1" si="56"/>
        <v>556</v>
      </c>
      <c r="H72" s="57">
        <f t="shared" ca="1" si="56"/>
        <v>426</v>
      </c>
      <c r="I72" s="57">
        <f t="shared" ca="1" si="56"/>
        <v>406</v>
      </c>
      <c r="J72" s="57">
        <f ca="1">INDIRECT(ADDRESS(66,4,1,,CONCATENATE(J$52,"-",$A72)))</f>
        <v>399</v>
      </c>
      <c r="K72" s="57"/>
      <c r="L72" s="142"/>
      <c r="M72" s="142"/>
      <c r="N72" s="142"/>
      <c r="O72" s="142"/>
      <c r="P72" s="142"/>
      <c r="Q72" s="142"/>
      <c r="R72" s="142"/>
      <c r="S72" s="142"/>
    </row>
    <row r="73" spans="1:19" s="3" customFormat="1" ht="13.8" thickBot="1">
      <c r="A73" s="158">
        <v>4</v>
      </c>
      <c r="B73" s="57" t="str">
        <f t="shared" ca="1" si="55"/>
        <v>Adams County Animal Control</v>
      </c>
      <c r="C73" s="57">
        <f ca="1">INDIRECT(ADDRESS(66,4,1,,CONCATENATE(C$52,"-",$A73)))</f>
        <v>636</v>
      </c>
      <c r="D73" s="220">
        <f ca="1">AVERAGE(C73,E73)</f>
        <v>706</v>
      </c>
      <c r="E73" s="57">
        <f t="shared" ref="E73:I74" ca="1" si="57">INDIRECT(ADDRESS(66,4,1,,CONCATENATE(E$52,"-",$A73)))</f>
        <v>776</v>
      </c>
      <c r="F73" s="57">
        <f t="shared" ca="1" si="57"/>
        <v>1165</v>
      </c>
      <c r="G73" s="57">
        <f t="shared" ca="1" si="57"/>
        <v>884</v>
      </c>
      <c r="H73" s="57">
        <f t="shared" ca="1" si="57"/>
        <v>577</v>
      </c>
      <c r="I73" s="57">
        <f t="shared" ca="1" si="57"/>
        <v>619</v>
      </c>
      <c r="J73" s="57"/>
      <c r="K73" s="57"/>
      <c r="L73" s="142"/>
      <c r="M73" s="142"/>
      <c r="N73" s="142"/>
      <c r="O73" s="142"/>
      <c r="P73" s="142"/>
      <c r="Q73" s="142"/>
      <c r="R73" s="142"/>
      <c r="S73" s="142"/>
    </row>
    <row r="74" spans="1:19" s="3" customFormat="1">
      <c r="A74" s="158">
        <v>5</v>
      </c>
      <c r="B74" s="57" t="str">
        <f t="shared" ca="1" si="55"/>
        <v>Denver Municipal Animal Shelter</v>
      </c>
      <c r="C74" s="57">
        <f ca="1">INDIRECT(ADDRESS(66,4,1,,CONCATENATE(C$52,"-",$A74)))</f>
        <v>1408</v>
      </c>
      <c r="D74" s="57">
        <f ca="1">INDIRECT(ADDRESS(66,4,1,,CONCATENATE(D$52,"-",$A74)))</f>
        <v>1650</v>
      </c>
      <c r="E74" s="57">
        <f t="shared" ca="1" si="57"/>
        <v>1141</v>
      </c>
      <c r="F74" s="57">
        <f t="shared" ca="1" si="57"/>
        <v>991</v>
      </c>
      <c r="G74" s="57">
        <f t="shared" ca="1" si="57"/>
        <v>640</v>
      </c>
      <c r="H74" s="57">
        <f t="shared" ca="1" si="57"/>
        <v>531</v>
      </c>
      <c r="I74" s="57">
        <f t="shared" ca="1" si="57"/>
        <v>490</v>
      </c>
      <c r="J74" s="57"/>
      <c r="K74" s="57"/>
      <c r="L74" s="142"/>
      <c r="M74" s="142"/>
      <c r="N74" s="142"/>
      <c r="O74" s="142"/>
      <c r="P74" s="142"/>
      <c r="Q74" s="142"/>
      <c r="R74" s="142"/>
      <c r="S74" s="142"/>
    </row>
    <row r="75" spans="1:19" s="3" customFormat="1" ht="13.8" thickBot="1">
      <c r="A75" s="158">
        <v>6</v>
      </c>
      <c r="B75" s="57" t="str">
        <f t="shared" ca="1" si="55"/>
        <v>Rocky Mountain Alley Cat Alliance</v>
      </c>
      <c r="C75" s="57">
        <f ca="1">INDIRECT(ADDRESS(66,4,1,,CONCATENATE(C$52,"-",$A75)))</f>
        <v>205</v>
      </c>
      <c r="D75" s="57">
        <f ca="1">INDIRECT(ADDRESS(66,4,1,,CONCATENATE(D$52,"-",$A75)))</f>
        <v>239</v>
      </c>
      <c r="E75" s="57">
        <f ca="1">INDIRECT(ADDRESS(66,4,1,,CONCATENATE(E$52,"-",$A75)))</f>
        <v>96</v>
      </c>
      <c r="F75" s="57">
        <f ca="1">INDIRECT(ADDRESS(66,4,1,,CONCATENATE(F$52,"-",$A75)))</f>
        <v>62</v>
      </c>
      <c r="G75" s="57">
        <f ca="1">INDIRECT(ADDRESS(66,4,1,,CONCATENATE(G$52,"-",$A75)))</f>
        <v>62</v>
      </c>
      <c r="H75" s="57"/>
      <c r="I75" s="57"/>
      <c r="J75" s="57"/>
      <c r="K75" s="57"/>
      <c r="L75" s="142"/>
      <c r="M75" s="142"/>
      <c r="N75" s="142"/>
      <c r="O75" s="142"/>
      <c r="P75" s="142"/>
      <c r="Q75" s="142"/>
      <c r="R75" s="142"/>
      <c r="S75" s="142"/>
    </row>
    <row r="76" spans="1:19" s="3" customFormat="1" ht="13.8" thickBot="1">
      <c r="A76" s="158">
        <v>7</v>
      </c>
      <c r="B76" s="57" t="str">
        <f t="shared" ca="1" si="55"/>
        <v>Longmont Humane Society</v>
      </c>
      <c r="C76" s="57"/>
      <c r="D76" s="57">
        <f ca="1">INDIRECT(ADDRESS(66,4,1,,CONCATENATE(D$52,"-",$A76)))</f>
        <v>1072</v>
      </c>
      <c r="E76" s="220">
        <f ca="1">AVERAGE(D76,F76)</f>
        <v>865</v>
      </c>
      <c r="F76" s="57">
        <f ca="1">INDIRECT(ADDRESS(66,4,1,,CONCATENATE(F$52,"-",$A76)))</f>
        <v>658</v>
      </c>
      <c r="G76" s="57">
        <f ca="1">INDIRECT(ADDRESS(66,4,1,,CONCATENATE(G$52,"-",$A76)))</f>
        <v>649</v>
      </c>
      <c r="H76" s="57">
        <f ca="1">INDIRECT(ADDRESS(66,4,1,,CONCATENATE(H$52,"-",$A76)))</f>
        <v>426</v>
      </c>
      <c r="I76" s="57">
        <f ca="1">INDIRECT(ADDRESS(66,4,1,,CONCATENATE(I$52,"-",$A76)))</f>
        <v>157</v>
      </c>
      <c r="J76" s="57">
        <f ca="1">INDIRECT(ADDRESS(66,4,1,,CONCATENATE(J$52,"-",$A76)))</f>
        <v>134</v>
      </c>
      <c r="K76" s="57"/>
      <c r="L76" s="142"/>
      <c r="M76" s="142"/>
      <c r="N76" s="142"/>
      <c r="O76" s="142"/>
      <c r="P76" s="142"/>
      <c r="Q76" s="142"/>
      <c r="R76" s="142"/>
      <c r="S76" s="142"/>
    </row>
    <row r="77" spans="1:19" s="3" customFormat="1" ht="13.8" thickBot="1">
      <c r="A77" s="158">
        <v>8</v>
      </c>
      <c r="B77" s="57" t="str">
        <f t="shared" ca="1" si="55"/>
        <v>Aurora Animal Shelter</v>
      </c>
      <c r="C77" s="57">
        <f ca="1">INDIRECT(ADDRESS(66,4,1,,CONCATENATE(C$52,"-",$A77)))</f>
        <v>727</v>
      </c>
      <c r="D77" s="57">
        <f ca="1">INDIRECT(ADDRESS(66,4,1,,CONCATENATE(D$52,"-",$A77)))</f>
        <v>959</v>
      </c>
      <c r="E77" s="234">
        <f ca="1">AVERAGE(D77,F77)</f>
        <v>964.5</v>
      </c>
      <c r="F77" s="57">
        <f ca="1">INDIRECT(ADDRESS(66,4,1,,CONCATENATE(F$52,"-",$A77)))</f>
        <v>970</v>
      </c>
      <c r="G77" s="57">
        <f ca="1">INDIRECT(ADDRESS(66,4,1,,CONCATENATE(G$52,"-",$A77)))</f>
        <v>732</v>
      </c>
      <c r="H77" s="234">
        <f ca="1">AVERAGE(G77,I77)</f>
        <v>682.5</v>
      </c>
      <c r="I77" s="57">
        <f ca="1">INDIRECT(ADDRESS(66,4,1,,CONCATENATE(I$52,"-",$A77)))</f>
        <v>633</v>
      </c>
      <c r="J77" s="57"/>
      <c r="K77" s="57"/>
      <c r="L77" s="142"/>
      <c r="M77" s="142"/>
      <c r="N77" s="142"/>
      <c r="O77" s="142"/>
      <c r="P77" s="142"/>
      <c r="Q77" s="142"/>
      <c r="R77" s="142"/>
      <c r="S77" s="142"/>
    </row>
    <row r="78" spans="1:19" s="3" customFormat="1">
      <c r="A78" s="158">
        <v>9</v>
      </c>
      <c r="B78" s="57" t="str">
        <f>B63</f>
        <v>Cat Care Society</v>
      </c>
      <c r="C78" s="57">
        <v>64</v>
      </c>
      <c r="D78" s="57">
        <v>68</v>
      </c>
      <c r="E78" s="57">
        <v>71</v>
      </c>
      <c r="F78" s="57">
        <v>74</v>
      </c>
      <c r="G78" s="57">
        <v>41</v>
      </c>
      <c r="H78" s="57">
        <v>36</v>
      </c>
      <c r="I78" s="57">
        <v>26</v>
      </c>
      <c r="J78" s="57"/>
      <c r="K78" s="57"/>
      <c r="L78" s="142"/>
      <c r="M78" s="142"/>
      <c r="N78" s="142"/>
      <c r="O78" s="142"/>
      <c r="P78" s="142"/>
      <c r="Q78" s="142"/>
      <c r="R78" s="142"/>
      <c r="S78" s="142"/>
    </row>
    <row r="79" spans="1:19" s="3" customFormat="1">
      <c r="A79" s="158">
        <v>10</v>
      </c>
      <c r="B79" s="57">
        <f ca="1">INDIRECT(ADDRESS(1,3,1,,CONCATENATE(C$52,"-",A79)))</f>
        <v>0</v>
      </c>
      <c r="C79" s="57">
        <f t="shared" ref="C79:J81" ca="1" si="58">INDIRECT(ADDRESS(66,4,1,,CONCATENATE(C$52,"-",$A79)))</f>
        <v>0</v>
      </c>
      <c r="D79" s="57">
        <f t="shared" ca="1" si="58"/>
        <v>0</v>
      </c>
      <c r="E79" s="57">
        <f t="shared" ca="1" si="58"/>
        <v>0</v>
      </c>
      <c r="F79" s="57">
        <f t="shared" ca="1" si="58"/>
        <v>0</v>
      </c>
      <c r="G79" s="57">
        <f t="shared" ca="1" si="58"/>
        <v>0</v>
      </c>
      <c r="H79" s="57">
        <f t="shared" ca="1" si="58"/>
        <v>0</v>
      </c>
      <c r="I79" s="57">
        <f t="shared" ca="1" si="58"/>
        <v>0</v>
      </c>
      <c r="J79" s="57">
        <f t="shared" ca="1" si="58"/>
        <v>0</v>
      </c>
      <c r="K79" s="57"/>
      <c r="L79" s="142"/>
      <c r="M79" s="142"/>
      <c r="N79" s="142"/>
      <c r="O79" s="142"/>
      <c r="P79" s="142"/>
      <c r="Q79" s="142"/>
      <c r="R79" s="142"/>
      <c r="S79" s="142"/>
    </row>
    <row r="80" spans="1:19" s="3" customFormat="1">
      <c r="A80" s="158">
        <v>11</v>
      </c>
      <c r="B80" s="57">
        <f ca="1">INDIRECT(ADDRESS(1,3,1,,CONCATENATE(C$52,"-",A80)))</f>
        <v>0</v>
      </c>
      <c r="C80" s="57">
        <f t="shared" ca="1" si="58"/>
        <v>0</v>
      </c>
      <c r="D80" s="57">
        <f t="shared" ca="1" si="58"/>
        <v>0</v>
      </c>
      <c r="E80" s="57">
        <f t="shared" ca="1" si="58"/>
        <v>0</v>
      </c>
      <c r="F80" s="57">
        <f t="shared" ca="1" si="58"/>
        <v>0</v>
      </c>
      <c r="G80" s="57">
        <f t="shared" ca="1" si="58"/>
        <v>0</v>
      </c>
      <c r="H80" s="57">
        <f t="shared" ca="1" si="58"/>
        <v>0</v>
      </c>
      <c r="I80" s="57">
        <f t="shared" ca="1" si="58"/>
        <v>0</v>
      </c>
      <c r="J80" s="57">
        <f t="shared" ca="1" si="58"/>
        <v>0</v>
      </c>
      <c r="K80" s="57"/>
      <c r="L80" s="145"/>
      <c r="M80" s="145"/>
      <c r="N80" s="145"/>
      <c r="O80" s="145"/>
      <c r="P80" s="145"/>
      <c r="Q80" s="145"/>
      <c r="R80" s="145"/>
      <c r="S80" s="145"/>
    </row>
    <row r="81" spans="1:19" s="3" customFormat="1">
      <c r="A81" s="158">
        <v>12</v>
      </c>
      <c r="B81" s="57" t="str">
        <f ca="1">INDIRECT(ADDRESS(1,3,1,,CONCATENATE(C$52,"-",A81)))</f>
        <v>shelter 12</v>
      </c>
      <c r="C81" s="57">
        <f t="shared" ca="1" si="58"/>
        <v>0</v>
      </c>
      <c r="D81" s="57">
        <f t="shared" ca="1" si="58"/>
        <v>0</v>
      </c>
      <c r="E81" s="57">
        <f t="shared" ca="1" si="58"/>
        <v>0</v>
      </c>
      <c r="F81" s="57">
        <f t="shared" ca="1" si="58"/>
        <v>0</v>
      </c>
      <c r="G81" s="57">
        <f t="shared" ca="1" si="58"/>
        <v>0</v>
      </c>
      <c r="H81" s="57">
        <f t="shared" ca="1" si="58"/>
        <v>0</v>
      </c>
      <c r="I81" s="57">
        <f t="shared" ca="1" si="58"/>
        <v>0</v>
      </c>
      <c r="J81" s="57">
        <f t="shared" ca="1" si="58"/>
        <v>0</v>
      </c>
      <c r="K81" s="57"/>
      <c r="L81" s="142"/>
      <c r="M81" s="142"/>
      <c r="N81" s="142"/>
      <c r="O81" s="142"/>
      <c r="P81" s="142"/>
      <c r="Q81" s="142"/>
      <c r="R81" s="142"/>
      <c r="S81" s="142"/>
    </row>
    <row r="82" spans="1:19" s="3" customFormat="1">
      <c r="B82" s="13" t="s">
        <v>96</v>
      </c>
      <c r="C82" s="142"/>
      <c r="D82" s="142">
        <f t="shared" ref="D82:I82" ca="1" si="59">SUM(D70:D81)</f>
        <v>12085</v>
      </c>
      <c r="E82" s="142">
        <f t="shared" ca="1" si="59"/>
        <v>10348.5</v>
      </c>
      <c r="F82" s="142">
        <f t="shared" ca="1" si="59"/>
        <v>10239</v>
      </c>
      <c r="G82" s="142">
        <f t="shared" ca="1" si="59"/>
        <v>8915</v>
      </c>
      <c r="H82" s="142">
        <f t="shared" ca="1" si="59"/>
        <v>7273.5</v>
      </c>
      <c r="I82" s="142">
        <f t="shared" ca="1" si="59"/>
        <v>5962</v>
      </c>
      <c r="J82" s="142"/>
      <c r="K82" s="142"/>
      <c r="L82" s="145"/>
      <c r="M82" s="145"/>
      <c r="N82" s="145"/>
      <c r="O82" s="145"/>
      <c r="P82" s="145"/>
      <c r="Q82" s="145"/>
      <c r="R82" s="145"/>
      <c r="S82" s="145"/>
    </row>
    <row r="83" spans="1:19" s="3" customFormat="1">
      <c r="B83" s="13"/>
      <c r="C83" s="13"/>
      <c r="D83" s="13"/>
      <c r="E83" s="13"/>
      <c r="F83" s="13"/>
      <c r="G83" s="13"/>
      <c r="H83" s="142"/>
      <c r="I83" s="142"/>
      <c r="J83" s="142"/>
      <c r="K83" s="142"/>
      <c r="L83" s="145"/>
      <c r="M83" s="145"/>
      <c r="N83" s="145"/>
      <c r="O83" s="145"/>
      <c r="P83" s="145"/>
      <c r="Q83" s="145"/>
      <c r="R83" s="145"/>
      <c r="S83" s="145"/>
    </row>
    <row r="84" spans="1:19" s="3" customFormat="1">
      <c r="B84" s="21" t="s">
        <v>97</v>
      </c>
      <c r="C84" s="13"/>
      <c r="D84" s="13"/>
      <c r="E84" s="13"/>
      <c r="F84" s="13"/>
      <c r="G84" s="13"/>
      <c r="H84" s="142"/>
      <c r="I84" s="142"/>
      <c r="J84" s="142"/>
      <c r="K84" s="142"/>
      <c r="L84" s="145"/>
      <c r="M84" s="145"/>
      <c r="N84" s="145"/>
      <c r="O84" s="145"/>
      <c r="P84" s="145"/>
      <c r="Q84" s="145"/>
      <c r="R84" s="145"/>
      <c r="S84" s="145"/>
    </row>
    <row r="85" spans="1:19" s="146" customFormat="1">
      <c r="A85" s="157" t="s">
        <v>102</v>
      </c>
      <c r="B85" s="57" t="str">
        <f ca="1">INDIRECT(ADDRESS(1,3,1,,CONCATENATE(C$52,"-",$A85)))</f>
        <v>Denver Metro Community Summary</v>
      </c>
      <c r="C85" s="57">
        <f ca="1">INDIRECT(ADDRESS(75,4,1,,CONCATENATE(C$52,"-",$A85)))</f>
        <v>0</v>
      </c>
      <c r="D85" s="57">
        <f t="shared" ref="D85:J85" ca="1" si="60">INDIRECT(ADDRESS(75,4,1,,CONCATENATE(D$52,"-",$A85)))</f>
        <v>0</v>
      </c>
      <c r="E85" s="57">
        <f t="shared" ca="1" si="60"/>
        <v>0</v>
      </c>
      <c r="F85" s="57">
        <f t="shared" ca="1" si="60"/>
        <v>0</v>
      </c>
      <c r="G85" s="57">
        <f t="shared" ca="1" si="60"/>
        <v>0</v>
      </c>
      <c r="H85" s="57">
        <f t="shared" ca="1" si="60"/>
        <v>0</v>
      </c>
      <c r="I85" s="57">
        <f t="shared" ca="1" si="60"/>
        <v>0</v>
      </c>
      <c r="J85" s="57">
        <f t="shared" ca="1" si="60"/>
        <v>0</v>
      </c>
      <c r="K85" s="57"/>
      <c r="L85" s="143"/>
      <c r="M85" s="143"/>
      <c r="N85" s="143"/>
      <c r="O85" s="143"/>
      <c r="P85" s="143"/>
      <c r="Q85" s="143"/>
      <c r="R85" s="143"/>
      <c r="S85" s="144"/>
    </row>
    <row r="86" spans="1:19" s="3" customFormat="1">
      <c r="A86" s="157">
        <v>1</v>
      </c>
      <c r="B86" s="57" t="str">
        <f t="shared" ref="B86:B93" ca="1" si="61">INDIRECT(ADDRESS(1,3,1,,CONCATENATE(C$52,"-",A86)))</f>
        <v>Denver Dumb Friends League</v>
      </c>
      <c r="C86" s="57">
        <f t="shared" ref="C86:J96" ca="1" si="62">INDIRECT(ADDRESS(75,4,1,,CONCATENATE(C$52,"-",$A86)))</f>
        <v>0</v>
      </c>
      <c r="D86" s="57">
        <f t="shared" ca="1" si="62"/>
        <v>0</v>
      </c>
      <c r="E86" s="57">
        <f t="shared" ca="1" si="62"/>
        <v>0</v>
      </c>
      <c r="F86" s="57">
        <f t="shared" ca="1" si="62"/>
        <v>0</v>
      </c>
      <c r="G86" s="57">
        <f t="shared" ca="1" si="62"/>
        <v>0</v>
      </c>
      <c r="H86" s="57">
        <f t="shared" ca="1" si="62"/>
        <v>0</v>
      </c>
      <c r="I86" s="57">
        <f t="shared" ca="1" si="62"/>
        <v>0</v>
      </c>
      <c r="J86" s="57">
        <f t="shared" ca="1" si="62"/>
        <v>0</v>
      </c>
      <c r="K86" s="57"/>
      <c r="L86" s="142"/>
      <c r="M86" s="142"/>
      <c r="N86" s="142"/>
      <c r="O86" s="142"/>
      <c r="P86" s="142"/>
      <c r="Q86" s="142"/>
      <c r="R86" s="142"/>
      <c r="S86" s="142"/>
    </row>
    <row r="87" spans="1:19" s="3" customFormat="1">
      <c r="A87" s="157">
        <v>2</v>
      </c>
      <c r="B87" s="57" t="str">
        <f t="shared" ca="1" si="61"/>
        <v>Foothills Animal Shelter</v>
      </c>
      <c r="C87" s="57">
        <f t="shared" ca="1" si="62"/>
        <v>0</v>
      </c>
      <c r="D87" s="57">
        <f t="shared" ca="1" si="62"/>
        <v>0</v>
      </c>
      <c r="E87" s="57">
        <f t="shared" ca="1" si="62"/>
        <v>0</v>
      </c>
      <c r="F87" s="57">
        <f t="shared" ca="1" si="62"/>
        <v>0</v>
      </c>
      <c r="G87" s="57">
        <f t="shared" ca="1" si="62"/>
        <v>0</v>
      </c>
      <c r="H87" s="57">
        <f t="shared" ca="1" si="62"/>
        <v>0</v>
      </c>
      <c r="I87" s="57">
        <f t="shared" ca="1" si="62"/>
        <v>0</v>
      </c>
      <c r="J87" s="57">
        <f t="shared" ca="1" si="62"/>
        <v>0</v>
      </c>
      <c r="K87" s="57"/>
      <c r="L87" s="142"/>
      <c r="M87" s="142"/>
      <c r="N87" s="142"/>
      <c r="O87" s="142"/>
      <c r="P87" s="142"/>
      <c r="Q87" s="142"/>
      <c r="R87" s="142"/>
      <c r="S87" s="142"/>
    </row>
    <row r="88" spans="1:19" s="3" customFormat="1">
      <c r="A88" s="157">
        <v>3</v>
      </c>
      <c r="B88" s="57" t="str">
        <f t="shared" ca="1" si="61"/>
        <v>Humane Society of Boulder Valley</v>
      </c>
      <c r="C88" s="57">
        <f t="shared" ca="1" si="62"/>
        <v>0</v>
      </c>
      <c r="D88" s="57">
        <f t="shared" ca="1" si="62"/>
        <v>0</v>
      </c>
      <c r="E88" s="57">
        <f t="shared" ca="1" si="62"/>
        <v>0</v>
      </c>
      <c r="F88" s="57">
        <f t="shared" ca="1" si="62"/>
        <v>0</v>
      </c>
      <c r="G88" s="57">
        <f t="shared" ca="1" si="62"/>
        <v>0</v>
      </c>
      <c r="H88" s="57">
        <f t="shared" ca="1" si="62"/>
        <v>0</v>
      </c>
      <c r="I88" s="57">
        <f t="shared" ca="1" si="62"/>
        <v>0</v>
      </c>
      <c r="J88" s="57">
        <f t="shared" ca="1" si="62"/>
        <v>0</v>
      </c>
      <c r="K88" s="57"/>
      <c r="L88" s="142"/>
      <c r="M88" s="142"/>
      <c r="N88" s="142"/>
      <c r="O88" s="142"/>
      <c r="P88" s="142"/>
      <c r="Q88" s="142"/>
      <c r="R88" s="142"/>
      <c r="S88" s="142"/>
    </row>
    <row r="89" spans="1:19" s="3" customFormat="1">
      <c r="A89" s="158">
        <v>4</v>
      </c>
      <c r="B89" s="57" t="str">
        <f t="shared" ca="1" si="61"/>
        <v>Adams County Animal Control</v>
      </c>
      <c r="C89" s="57">
        <f t="shared" ca="1" si="62"/>
        <v>0</v>
      </c>
      <c r="D89" s="57">
        <f t="shared" ca="1" si="62"/>
        <v>0</v>
      </c>
      <c r="E89" s="57">
        <f t="shared" ca="1" si="62"/>
        <v>0</v>
      </c>
      <c r="F89" s="57">
        <f t="shared" ca="1" si="62"/>
        <v>0</v>
      </c>
      <c r="G89" s="57">
        <f t="shared" ca="1" si="62"/>
        <v>0</v>
      </c>
      <c r="H89" s="57">
        <f t="shared" ca="1" si="62"/>
        <v>0</v>
      </c>
      <c r="I89" s="57">
        <f t="shared" ca="1" si="62"/>
        <v>0</v>
      </c>
      <c r="J89" s="57">
        <f t="shared" ca="1" si="62"/>
        <v>0</v>
      </c>
      <c r="K89" s="57"/>
      <c r="L89" s="142"/>
      <c r="M89" s="142"/>
      <c r="N89" s="142"/>
      <c r="O89" s="142"/>
      <c r="P89" s="142"/>
      <c r="Q89" s="142"/>
      <c r="R89" s="142"/>
      <c r="S89" s="142"/>
    </row>
    <row r="90" spans="1:19" s="3" customFormat="1">
      <c r="A90" s="158">
        <v>5</v>
      </c>
      <c r="B90" s="57" t="str">
        <f t="shared" ca="1" si="61"/>
        <v>Denver Municipal Animal Shelter</v>
      </c>
      <c r="C90" s="57">
        <f t="shared" ca="1" si="62"/>
        <v>0</v>
      </c>
      <c r="D90" s="57">
        <f t="shared" ca="1" si="62"/>
        <v>0</v>
      </c>
      <c r="E90" s="57">
        <f t="shared" ca="1" si="62"/>
        <v>0</v>
      </c>
      <c r="F90" s="57">
        <f t="shared" ca="1" si="62"/>
        <v>0</v>
      </c>
      <c r="G90" s="57">
        <f t="shared" ca="1" si="62"/>
        <v>0</v>
      </c>
      <c r="H90" s="57">
        <f t="shared" ca="1" si="62"/>
        <v>0</v>
      </c>
      <c r="I90" s="57">
        <f t="shared" ca="1" si="62"/>
        <v>0</v>
      </c>
      <c r="J90" s="57">
        <f t="shared" ca="1" si="62"/>
        <v>0</v>
      </c>
      <c r="K90" s="57"/>
      <c r="L90" s="142"/>
      <c r="M90" s="142"/>
      <c r="N90" s="142"/>
      <c r="O90" s="142"/>
      <c r="P90" s="142"/>
      <c r="Q90" s="142"/>
      <c r="R90" s="142"/>
      <c r="S90" s="142"/>
    </row>
    <row r="91" spans="1:19" s="3" customFormat="1">
      <c r="A91" s="158">
        <v>6</v>
      </c>
      <c r="B91" s="57" t="str">
        <f t="shared" ca="1" si="61"/>
        <v>Rocky Mountain Alley Cat Alliance</v>
      </c>
      <c r="C91" s="57">
        <f t="shared" ca="1" si="62"/>
        <v>0</v>
      </c>
      <c r="D91" s="57">
        <f t="shared" ca="1" si="62"/>
        <v>0</v>
      </c>
      <c r="E91" s="57">
        <f t="shared" ca="1" si="62"/>
        <v>0</v>
      </c>
      <c r="F91" s="57">
        <f t="shared" ca="1" si="62"/>
        <v>0</v>
      </c>
      <c r="G91" s="57">
        <f t="shared" ca="1" si="62"/>
        <v>0</v>
      </c>
      <c r="H91" s="57">
        <f t="shared" ca="1" si="62"/>
        <v>0</v>
      </c>
      <c r="I91" s="57">
        <f t="shared" ca="1" si="62"/>
        <v>0</v>
      </c>
      <c r="J91" s="57">
        <f t="shared" ca="1" si="62"/>
        <v>0</v>
      </c>
      <c r="K91" s="57"/>
      <c r="L91" s="142"/>
      <c r="M91" s="142"/>
      <c r="N91" s="142"/>
      <c r="O91" s="142"/>
      <c r="P91" s="142"/>
      <c r="Q91" s="142"/>
      <c r="R91" s="142"/>
      <c r="S91" s="142"/>
    </row>
    <row r="92" spans="1:19" s="3" customFormat="1">
      <c r="A92" s="158">
        <v>7</v>
      </c>
      <c r="B92" s="57" t="str">
        <f t="shared" ca="1" si="61"/>
        <v>Longmont Humane Society</v>
      </c>
      <c r="C92" s="57">
        <f t="shared" ca="1" si="62"/>
        <v>0</v>
      </c>
      <c r="D92" s="57">
        <f t="shared" ca="1" si="62"/>
        <v>0</v>
      </c>
      <c r="E92" s="57">
        <f t="shared" ca="1" si="62"/>
        <v>0</v>
      </c>
      <c r="F92" s="57">
        <f t="shared" ca="1" si="62"/>
        <v>0</v>
      </c>
      <c r="G92" s="57">
        <f t="shared" ca="1" si="62"/>
        <v>0</v>
      </c>
      <c r="H92" s="57">
        <f t="shared" ca="1" si="62"/>
        <v>0</v>
      </c>
      <c r="I92" s="57">
        <f t="shared" ca="1" si="62"/>
        <v>0</v>
      </c>
      <c r="J92" s="57">
        <f t="shared" ca="1" si="62"/>
        <v>0</v>
      </c>
      <c r="K92" s="57"/>
      <c r="L92" s="142"/>
      <c r="M92" s="142"/>
      <c r="N92" s="142"/>
      <c r="O92" s="142"/>
      <c r="P92" s="142"/>
      <c r="Q92" s="142"/>
      <c r="R92" s="142"/>
      <c r="S92" s="142"/>
    </row>
    <row r="93" spans="1:19" s="3" customFormat="1">
      <c r="A93" s="158">
        <v>8</v>
      </c>
      <c r="B93" s="57" t="str">
        <f t="shared" ca="1" si="61"/>
        <v>Aurora Animal Shelter</v>
      </c>
      <c r="C93" s="57">
        <f t="shared" ca="1" si="62"/>
        <v>0</v>
      </c>
      <c r="D93" s="57">
        <f t="shared" ca="1" si="62"/>
        <v>0</v>
      </c>
      <c r="E93" s="57">
        <f t="shared" ca="1" si="62"/>
        <v>0</v>
      </c>
      <c r="F93" s="57">
        <f t="shared" ca="1" si="62"/>
        <v>0</v>
      </c>
      <c r="G93" s="57">
        <f t="shared" ca="1" si="62"/>
        <v>0</v>
      </c>
      <c r="H93" s="57">
        <f t="shared" ca="1" si="62"/>
        <v>0</v>
      </c>
      <c r="I93" s="57">
        <f t="shared" ca="1" si="62"/>
        <v>0</v>
      </c>
      <c r="J93" s="57">
        <f t="shared" ca="1" si="62"/>
        <v>0</v>
      </c>
      <c r="K93" s="57"/>
      <c r="L93" s="142"/>
      <c r="M93" s="142"/>
      <c r="N93" s="142"/>
      <c r="O93" s="142"/>
      <c r="P93" s="142"/>
      <c r="Q93" s="142"/>
      <c r="R93" s="142"/>
      <c r="S93" s="142"/>
    </row>
    <row r="94" spans="1:19" s="3" customFormat="1">
      <c r="A94" s="158">
        <v>9</v>
      </c>
      <c r="B94" s="139" t="s">
        <v>148</v>
      </c>
      <c r="C94" s="57">
        <f t="shared" ca="1" si="62"/>
        <v>0</v>
      </c>
      <c r="D94" s="57">
        <f t="shared" ca="1" si="62"/>
        <v>0</v>
      </c>
      <c r="E94" s="57">
        <f t="shared" ca="1" si="62"/>
        <v>0</v>
      </c>
      <c r="F94" s="57">
        <f t="shared" ca="1" si="62"/>
        <v>0</v>
      </c>
      <c r="G94" s="57">
        <f t="shared" ca="1" si="62"/>
        <v>0</v>
      </c>
      <c r="H94" s="57">
        <f t="shared" ca="1" si="62"/>
        <v>0</v>
      </c>
      <c r="I94" s="57">
        <f t="shared" ca="1" si="62"/>
        <v>0</v>
      </c>
      <c r="J94" s="57">
        <f t="shared" ca="1" si="62"/>
        <v>0</v>
      </c>
      <c r="K94" s="57"/>
      <c r="L94" s="142"/>
      <c r="M94" s="142"/>
      <c r="N94" s="142"/>
      <c r="O94" s="142"/>
      <c r="P94" s="142"/>
      <c r="Q94" s="142"/>
      <c r="R94" s="142"/>
      <c r="S94" s="142"/>
    </row>
    <row r="95" spans="1:19" s="3" customFormat="1">
      <c r="A95" s="158">
        <v>10</v>
      </c>
      <c r="B95" s="57">
        <f ca="1">INDIRECT(ADDRESS(1,3,1,,CONCATENATE(C$52,"-",A95)))</f>
        <v>0</v>
      </c>
      <c r="C95" s="57">
        <f t="shared" ca="1" si="62"/>
        <v>0</v>
      </c>
      <c r="D95" s="57">
        <f t="shared" ca="1" si="62"/>
        <v>0</v>
      </c>
      <c r="E95" s="57">
        <f t="shared" ca="1" si="62"/>
        <v>0</v>
      </c>
      <c r="F95" s="57">
        <f t="shared" ca="1" si="62"/>
        <v>0</v>
      </c>
      <c r="G95" s="57">
        <f t="shared" ca="1" si="62"/>
        <v>0</v>
      </c>
      <c r="H95" s="57">
        <f t="shared" ca="1" si="62"/>
        <v>0</v>
      </c>
      <c r="I95" s="57">
        <f t="shared" ca="1" si="62"/>
        <v>0</v>
      </c>
      <c r="J95" s="57">
        <f t="shared" ca="1" si="62"/>
        <v>0</v>
      </c>
      <c r="K95" s="57"/>
      <c r="L95" s="142"/>
      <c r="M95" s="142"/>
      <c r="N95" s="142"/>
      <c r="O95" s="142"/>
      <c r="P95" s="142"/>
      <c r="Q95" s="142"/>
      <c r="R95" s="142"/>
      <c r="S95" s="142"/>
    </row>
    <row r="96" spans="1:19" s="3" customFormat="1">
      <c r="A96" s="158">
        <v>11</v>
      </c>
      <c r="B96" s="57">
        <f ca="1">INDIRECT(ADDRESS(1,3,1,,CONCATENATE(C$52,"-",A96)))</f>
        <v>0</v>
      </c>
      <c r="C96" s="57">
        <f t="shared" ca="1" si="62"/>
        <v>0</v>
      </c>
      <c r="D96" s="57">
        <f t="shared" ca="1" si="62"/>
        <v>0</v>
      </c>
      <c r="E96" s="57">
        <f t="shared" ca="1" si="62"/>
        <v>0</v>
      </c>
      <c r="F96" s="57">
        <f t="shared" ca="1" si="62"/>
        <v>0</v>
      </c>
      <c r="G96" s="57">
        <f t="shared" ca="1" si="62"/>
        <v>0</v>
      </c>
      <c r="H96" s="57">
        <f t="shared" ca="1" si="62"/>
        <v>0</v>
      </c>
      <c r="I96" s="57">
        <f t="shared" ca="1" si="62"/>
        <v>0</v>
      </c>
      <c r="J96" s="57">
        <f t="shared" ca="1" si="62"/>
        <v>0</v>
      </c>
      <c r="K96" s="57"/>
      <c r="L96" s="145"/>
      <c r="M96" s="145"/>
      <c r="N96" s="145"/>
      <c r="O96" s="145"/>
      <c r="P96" s="145"/>
      <c r="Q96" s="145"/>
      <c r="R96" s="145"/>
      <c r="S96" s="145"/>
    </row>
    <row r="97" spans="1:19" s="3" customFormat="1">
      <c r="A97" s="158">
        <v>12</v>
      </c>
      <c r="B97" s="57" t="str">
        <f ca="1">INDIRECT(ADDRESS(1,3,1,,CONCATENATE(C$52,"-",A97)))</f>
        <v>shelter 12</v>
      </c>
      <c r="C97" s="33">
        <f>'2007-3'!$D$75</f>
        <v>0</v>
      </c>
      <c r="D97" s="33">
        <f>'2008-3'!$D$75</f>
        <v>0</v>
      </c>
      <c r="E97" s="33">
        <f>'2009-3'!$D$75</f>
        <v>0</v>
      </c>
      <c r="F97" s="33">
        <f>'2009-3'!$D$75</f>
        <v>0</v>
      </c>
      <c r="G97" s="33">
        <f>'2010-3'!$D$75</f>
        <v>0</v>
      </c>
      <c r="H97" s="33">
        <f>'2011-3'!$D$75</f>
        <v>0</v>
      </c>
      <c r="I97" s="33">
        <f>'2012-3'!$D$75</f>
        <v>0</v>
      </c>
      <c r="J97" s="33">
        <f>'2013-3'!$D$75</f>
        <v>0</v>
      </c>
      <c r="K97" s="33"/>
      <c r="L97" s="142"/>
      <c r="M97" s="142"/>
      <c r="N97" s="142"/>
      <c r="O97" s="142"/>
      <c r="P97" s="142"/>
      <c r="Q97" s="142"/>
      <c r="R97" s="142"/>
      <c r="S97" s="142"/>
    </row>
    <row r="98" spans="1:19" s="3" customFormat="1">
      <c r="B98" s="13" t="s">
        <v>96</v>
      </c>
      <c r="C98" s="142">
        <f ca="1">SUM(C86:C97)</f>
        <v>0</v>
      </c>
      <c r="D98" s="142">
        <f t="shared" ref="D98:J98" ca="1" si="63">SUM(D86:D97)</f>
        <v>0</v>
      </c>
      <c r="E98" s="142">
        <f t="shared" ca="1" si="63"/>
        <v>0</v>
      </c>
      <c r="F98" s="142">
        <f t="shared" ca="1" si="63"/>
        <v>0</v>
      </c>
      <c r="G98" s="142">
        <f t="shared" ca="1" si="63"/>
        <v>0</v>
      </c>
      <c r="H98" s="142">
        <f t="shared" ca="1" si="63"/>
        <v>0</v>
      </c>
      <c r="I98" s="142">
        <f t="shared" ca="1" si="63"/>
        <v>0</v>
      </c>
      <c r="J98" s="142">
        <f t="shared" ca="1" si="63"/>
        <v>0</v>
      </c>
      <c r="K98" s="142"/>
      <c r="L98" s="145"/>
      <c r="M98" s="145"/>
      <c r="N98" s="145"/>
      <c r="O98" s="145"/>
      <c r="P98" s="145"/>
      <c r="Q98" s="145"/>
      <c r="R98" s="145"/>
      <c r="S98" s="145"/>
    </row>
    <row r="99" spans="1:19" s="3" customFormat="1">
      <c r="B99" s="141"/>
      <c r="L99" s="143"/>
      <c r="M99" s="143"/>
      <c r="N99" s="143"/>
      <c r="O99" s="143"/>
      <c r="P99" s="143"/>
      <c r="Q99" s="143"/>
      <c r="R99" s="143"/>
      <c r="S99" s="143"/>
    </row>
    <row r="100" spans="1:19" s="3" customFormat="1">
      <c r="B100" s="141" t="s">
        <v>79</v>
      </c>
      <c r="C100" s="142"/>
      <c r="D100" s="142"/>
      <c r="E100" s="142"/>
      <c r="F100" s="142"/>
      <c r="G100" s="142"/>
      <c r="H100" s="3" t="s">
        <v>79</v>
      </c>
      <c r="I100" s="142"/>
      <c r="J100" s="142"/>
      <c r="K100" s="142"/>
      <c r="L100" s="143"/>
      <c r="M100" s="143"/>
      <c r="N100" s="143"/>
      <c r="O100" s="143"/>
      <c r="P100" s="143"/>
      <c r="Q100" s="143"/>
      <c r="R100" s="143"/>
      <c r="S100" s="143"/>
    </row>
    <row r="101" spans="1:19" s="3" customFormat="1" ht="13.8" thickBot="1">
      <c r="A101" s="157" t="s">
        <v>102</v>
      </c>
      <c r="B101" s="57" t="str">
        <f ca="1">INDIRECT(ADDRESS(1,3,1,,CONCATENATE(C$52,"-",$A101)))</f>
        <v>Denver Metro Community Summary</v>
      </c>
      <c r="C101" s="57"/>
      <c r="D101" s="57">
        <f t="shared" ref="D101:I101" ca="1" si="64">INDIRECT(ADDRESS(33,3,1,,CONCATENATE(D$52,"-",$A101)))</f>
        <v>40732</v>
      </c>
      <c r="E101" s="57">
        <f t="shared" ca="1" si="64"/>
        <v>41250</v>
      </c>
      <c r="F101" s="57"/>
      <c r="G101" s="57">
        <f t="shared" ca="1" si="64"/>
        <v>33400</v>
      </c>
      <c r="H101" s="57"/>
      <c r="I101" s="57">
        <f t="shared" ca="1" si="64"/>
        <v>32663</v>
      </c>
      <c r="J101" s="57"/>
      <c r="K101" s="57"/>
      <c r="L101" s="145"/>
      <c r="M101" s="145"/>
      <c r="N101" s="145"/>
      <c r="O101" s="145"/>
      <c r="P101" s="145"/>
      <c r="Q101" s="145"/>
      <c r="R101" s="143"/>
      <c r="S101" s="144"/>
    </row>
    <row r="102" spans="1:19" s="3" customFormat="1" ht="13.8" thickBot="1">
      <c r="A102" s="157">
        <v>1</v>
      </c>
      <c r="B102" s="57" t="str">
        <f t="shared" ref="B102:B109" ca="1" si="65">INDIRECT(ADDRESS(1,3,1,,CONCATENATE(C$52,"-",A102)))</f>
        <v>Denver Dumb Friends League</v>
      </c>
      <c r="C102" s="57">
        <f ca="1">INDIRECT(ADDRESS(33,3,1,,CONCATENATE(C$52,"-",$A102)))</f>
        <v>13301</v>
      </c>
      <c r="D102" s="57">
        <f ca="1">INDIRECT(ADDRESS(33,3,1,,CONCATENATE(D$52,"-",$A102)))</f>
        <v>14618</v>
      </c>
      <c r="E102" s="57">
        <f ca="1">INDIRECT(ADDRESS(33,3,1,,CONCATENATE(E$52,"-",$A102)))</f>
        <v>15196</v>
      </c>
      <c r="F102" s="57">
        <f ca="1">INDIRECT(ADDRESS(33,3,1,,CONCATENATE(F$52,"-",$A102)))</f>
        <v>15015</v>
      </c>
      <c r="G102" s="57">
        <f ca="1">INDIRECT(ADDRESS(33,3,1,,CONCATENATE(G$52,"-",$A102)))</f>
        <v>12646</v>
      </c>
      <c r="H102" s="220">
        <f ca="1">AVERAGE(G102,I102)</f>
        <v>11911</v>
      </c>
      <c r="I102" s="57">
        <f ca="1">INDIRECT(ADDRESS(33,3,1,,CONCATENATE(I$52,"-",$A102)))</f>
        <v>11176</v>
      </c>
      <c r="J102" s="57">
        <f ca="1">INDIRECT(ADDRESS(33,3,1,,CONCATENATE(J$52,"-",$A102)))</f>
        <v>9151</v>
      </c>
      <c r="K102" s="57"/>
      <c r="L102" s="142"/>
      <c r="M102" s="142"/>
      <c r="N102" s="142"/>
      <c r="O102" s="142"/>
      <c r="P102" s="142"/>
      <c r="Q102" s="142"/>
      <c r="R102" s="142"/>
      <c r="S102" s="142"/>
    </row>
    <row r="103" spans="1:19" s="3" customFormat="1">
      <c r="A103" s="157">
        <v>2</v>
      </c>
      <c r="B103" s="57" t="str">
        <f t="shared" ca="1" si="65"/>
        <v>Foothills Animal Shelter</v>
      </c>
      <c r="C103" s="57"/>
      <c r="D103" s="57"/>
      <c r="E103" s="57">
        <f t="shared" ref="E103:I107" ca="1" si="66">INDIRECT(ADDRESS(33,3,1,,CONCATENATE(E$52,"-",$A103)))</f>
        <v>4517</v>
      </c>
      <c r="F103" s="57">
        <f t="shared" ca="1" si="66"/>
        <v>4249</v>
      </c>
      <c r="G103" s="57">
        <f t="shared" ca="1" si="66"/>
        <v>4005</v>
      </c>
      <c r="H103" s="57">
        <f t="shared" ca="1" si="66"/>
        <v>4005</v>
      </c>
      <c r="I103" s="57">
        <f t="shared" ca="1" si="66"/>
        <v>4688</v>
      </c>
      <c r="J103" s="57"/>
      <c r="K103" s="57"/>
      <c r="L103" s="142"/>
      <c r="M103" s="142"/>
      <c r="N103" s="142"/>
      <c r="O103" s="142"/>
      <c r="P103" s="142"/>
      <c r="Q103" s="142"/>
      <c r="R103" s="142"/>
      <c r="S103" s="142"/>
    </row>
    <row r="104" spans="1:19" s="3" customFormat="1" ht="13.8" thickBot="1">
      <c r="A104" s="157">
        <v>3</v>
      </c>
      <c r="B104" s="57" t="str">
        <f t="shared" ca="1" si="65"/>
        <v>Humane Society of Boulder Valley</v>
      </c>
      <c r="C104" s="57"/>
      <c r="D104" s="57">
        <f ca="1">INDIRECT(ADDRESS(33,3,1,,CONCATENATE(D$52,"-",$A104)))</f>
        <v>4958</v>
      </c>
      <c r="E104" s="57">
        <f t="shared" ca="1" si="66"/>
        <v>4877</v>
      </c>
      <c r="F104" s="57">
        <f t="shared" ca="1" si="66"/>
        <v>4907</v>
      </c>
      <c r="G104" s="57">
        <f t="shared" ca="1" si="66"/>
        <v>5509</v>
      </c>
      <c r="H104" s="57">
        <f t="shared" ca="1" si="66"/>
        <v>5876</v>
      </c>
      <c r="I104" s="57">
        <f t="shared" ca="1" si="66"/>
        <v>5498</v>
      </c>
      <c r="J104" s="57">
        <f ca="1">INDIRECT(ADDRESS(33,3,1,,CONCATENATE(J$52,"-",$A104)))</f>
        <v>5161</v>
      </c>
      <c r="K104" s="57"/>
      <c r="L104" s="142"/>
      <c r="M104" s="142"/>
      <c r="N104" s="142"/>
      <c r="O104" s="142"/>
      <c r="P104" s="142"/>
      <c r="Q104" s="142"/>
      <c r="R104" s="142"/>
      <c r="S104" s="142"/>
    </row>
    <row r="105" spans="1:19" s="3" customFormat="1" ht="13.8" thickBot="1">
      <c r="A105" s="158">
        <v>4</v>
      </c>
      <c r="B105" s="57" t="str">
        <f t="shared" ca="1" si="65"/>
        <v>Adams County Animal Control</v>
      </c>
      <c r="C105" s="57">
        <f ca="1">INDIRECT(ADDRESS(33,3,1,,CONCATENATE(C$52,"-",$A105)))</f>
        <v>3098</v>
      </c>
      <c r="D105" s="234">
        <f ca="1">AVERAGE(C105,E105)</f>
        <v>3261.5</v>
      </c>
      <c r="E105" s="57">
        <f t="shared" ca="1" si="66"/>
        <v>3425</v>
      </c>
      <c r="F105" s="57">
        <f t="shared" ca="1" si="66"/>
        <v>3449</v>
      </c>
      <c r="G105" s="57">
        <f t="shared" ca="1" si="66"/>
        <v>3156</v>
      </c>
      <c r="H105" s="57">
        <f t="shared" ca="1" si="66"/>
        <v>3052</v>
      </c>
      <c r="I105" s="57">
        <f t="shared" ca="1" si="66"/>
        <v>3044</v>
      </c>
      <c r="J105" s="57"/>
      <c r="K105" s="57"/>
      <c r="L105" s="142"/>
      <c r="M105" s="142"/>
      <c r="N105" s="142"/>
      <c r="O105" s="142"/>
      <c r="P105" s="142"/>
      <c r="Q105" s="142"/>
      <c r="R105" s="142"/>
      <c r="S105" s="142"/>
    </row>
    <row r="106" spans="1:19" s="3" customFormat="1">
      <c r="A106" s="158">
        <v>5</v>
      </c>
      <c r="B106" s="57" t="str">
        <f t="shared" ca="1" si="65"/>
        <v>Denver Municipal Animal Shelter</v>
      </c>
      <c r="C106" s="57">
        <f ca="1">INDIRECT(ADDRESS(33,3,1,,CONCATENATE(C$52,"-",$A106)))</f>
        <v>4830</v>
      </c>
      <c r="D106" s="57">
        <f t="shared" ref="D106:D113" ca="1" si="67">INDIRECT(ADDRESS(33,3,1,,CONCATENATE(D$52,"-",$A106)))</f>
        <v>4442</v>
      </c>
      <c r="E106" s="57">
        <f t="shared" ca="1" si="66"/>
        <v>4398</v>
      </c>
      <c r="F106" s="57">
        <f t="shared" ca="1" si="66"/>
        <v>3922</v>
      </c>
      <c r="G106" s="57">
        <f t="shared" ca="1" si="66"/>
        <v>3737</v>
      </c>
      <c r="H106" s="57">
        <f t="shared" ca="1" si="66"/>
        <v>4056</v>
      </c>
      <c r="I106" s="57">
        <f t="shared" ca="1" si="66"/>
        <v>4424</v>
      </c>
      <c r="J106" s="57"/>
      <c r="K106" s="57"/>
      <c r="L106" s="142"/>
      <c r="M106" s="142"/>
      <c r="N106" s="142"/>
      <c r="O106" s="142"/>
      <c r="P106" s="142"/>
      <c r="Q106" s="142"/>
      <c r="R106" s="142"/>
      <c r="S106" s="142"/>
    </row>
    <row r="107" spans="1:19" s="3" customFormat="1" ht="13.8" thickBot="1">
      <c r="A107" s="158">
        <v>6</v>
      </c>
      <c r="B107" s="57" t="str">
        <f t="shared" ca="1" si="65"/>
        <v>Rocky Mountain Alley Cat Alliance</v>
      </c>
      <c r="C107" s="57"/>
      <c r="D107" s="57">
        <f t="shared" ca="1" si="67"/>
        <v>0</v>
      </c>
      <c r="E107" s="57">
        <f t="shared" ca="1" si="66"/>
        <v>0</v>
      </c>
      <c r="F107" s="57">
        <f t="shared" ca="1" si="66"/>
        <v>0</v>
      </c>
      <c r="G107" s="57">
        <f t="shared" ca="1" si="66"/>
        <v>0</v>
      </c>
      <c r="H107" s="57">
        <f t="shared" ca="1" si="66"/>
        <v>0</v>
      </c>
      <c r="I107" s="57">
        <f t="shared" ca="1" si="66"/>
        <v>0</v>
      </c>
      <c r="J107" s="57"/>
      <c r="K107" s="57"/>
      <c r="L107" s="142"/>
      <c r="M107" s="142"/>
      <c r="N107" s="142"/>
      <c r="O107" s="142"/>
      <c r="P107" s="142"/>
      <c r="Q107" s="142"/>
      <c r="R107" s="142"/>
      <c r="S107" s="142"/>
    </row>
    <row r="108" spans="1:19" s="3" customFormat="1" ht="13.8" thickBot="1">
      <c r="A108" s="158">
        <v>7</v>
      </c>
      <c r="B108" s="57" t="str">
        <f t="shared" ca="1" si="65"/>
        <v>Longmont Humane Society</v>
      </c>
      <c r="C108" s="57"/>
      <c r="D108" s="57">
        <f t="shared" ca="1" si="67"/>
        <v>2162</v>
      </c>
      <c r="E108" s="234">
        <f ca="1">AVERAGE(D108,F108)</f>
        <v>2097.5</v>
      </c>
      <c r="F108" s="57">
        <f ca="1">INDIRECT(ADDRESS(33,3,1,,CONCATENATE(F$52,"-",$A108)))</f>
        <v>2033</v>
      </c>
      <c r="G108" s="57">
        <f ca="1">INDIRECT(ADDRESS(33,3,1,,CONCATENATE(G$52,"-",$A108)))</f>
        <v>1964</v>
      </c>
      <c r="H108" s="57">
        <f ca="1">INDIRECT(ADDRESS(33,3,1,,CONCATENATE(H$52,"-",$A108)))</f>
        <v>2157</v>
      </c>
      <c r="I108" s="57">
        <f ca="1">INDIRECT(ADDRESS(33,3,1,,CONCATENATE(I$52,"-",$A108)))</f>
        <v>2046</v>
      </c>
      <c r="J108" s="57">
        <f ca="1">INDIRECT(ADDRESS(33,3,1,,CONCATENATE(J$52,"-",$A108)))</f>
        <v>2057</v>
      </c>
      <c r="K108" s="57"/>
      <c r="L108" s="142"/>
      <c r="M108" s="142"/>
      <c r="N108" s="142"/>
      <c r="O108" s="142"/>
      <c r="P108" s="142"/>
      <c r="Q108" s="142"/>
      <c r="R108" s="142"/>
      <c r="S108" s="142"/>
    </row>
    <row r="109" spans="1:19" s="3" customFormat="1" ht="13.8" thickBot="1">
      <c r="A109" s="158">
        <v>8</v>
      </c>
      <c r="B109" s="57" t="str">
        <f t="shared" ca="1" si="65"/>
        <v>Aurora Animal Shelter</v>
      </c>
      <c r="C109" s="57">
        <f ca="1">INDIRECT(ADDRESS(33,3,1,,CONCATENATE(C$52,"-",$A109)))</f>
        <v>2795</v>
      </c>
      <c r="D109" s="57">
        <f t="shared" ca="1" si="67"/>
        <v>2329</v>
      </c>
      <c r="E109" s="234">
        <f ca="1">AVERAGE(D109,F109)</f>
        <v>2329.5</v>
      </c>
      <c r="F109" s="57">
        <f t="shared" ref="F109:G113" ca="1" si="68">INDIRECT(ADDRESS(33,3,1,,CONCATENATE(F$52,"-",$A109)))</f>
        <v>2330</v>
      </c>
      <c r="G109" s="57">
        <f t="shared" ca="1" si="68"/>
        <v>2383</v>
      </c>
      <c r="H109" s="234">
        <f ca="1">AVERAGE(G109,I109)</f>
        <v>2366.5</v>
      </c>
      <c r="I109" s="57">
        <f ca="1">INDIRECT(ADDRESS(33,3,1,,CONCATENATE(I$52,"-",$A109)))</f>
        <v>2350</v>
      </c>
      <c r="J109" s="57"/>
      <c r="K109" s="57"/>
      <c r="L109" s="142"/>
      <c r="M109" s="142"/>
      <c r="N109" s="142"/>
      <c r="O109" s="142"/>
      <c r="P109" s="142"/>
      <c r="Q109" s="142"/>
      <c r="R109" s="142"/>
      <c r="S109" s="142"/>
    </row>
    <row r="110" spans="1:19" s="3" customFormat="1">
      <c r="A110" s="158">
        <v>9</v>
      </c>
      <c r="B110" s="139" t="s">
        <v>148</v>
      </c>
      <c r="C110" s="57">
        <f ca="1">INDIRECT(ADDRESS(33,3,1,,CONCATENATE(C$52,"-",$A110)))</f>
        <v>0</v>
      </c>
      <c r="D110" s="57">
        <f t="shared" ca="1" si="67"/>
        <v>0</v>
      </c>
      <c r="E110" s="57">
        <f ca="1">INDIRECT(ADDRESS(33,3,1,,CONCATENATE(E$52,"-",$A110)))</f>
        <v>0</v>
      </c>
      <c r="F110" s="57">
        <f t="shared" ca="1" si="68"/>
        <v>0</v>
      </c>
      <c r="G110" s="57">
        <f t="shared" ca="1" si="68"/>
        <v>0</v>
      </c>
      <c r="H110" s="57">
        <f ca="1">INDIRECT(ADDRESS(33,3,1,,CONCATENATE(H$52,"-",$A110)))</f>
        <v>0</v>
      </c>
      <c r="I110" s="57">
        <f ca="1">INDIRECT(ADDRESS(33,3,1,,CONCATENATE(I$52,"-",$A110)))</f>
        <v>0</v>
      </c>
      <c r="J110" s="57">
        <f ca="1">INDIRECT(ADDRESS(33,3,1,,CONCATENATE(J$52,"-",$A110)))</f>
        <v>0</v>
      </c>
      <c r="K110" s="57"/>
      <c r="L110" s="142"/>
      <c r="M110" s="142"/>
      <c r="N110" s="142"/>
      <c r="O110" s="142"/>
      <c r="P110" s="142"/>
      <c r="Q110" s="142"/>
      <c r="R110" s="142"/>
      <c r="S110" s="142"/>
    </row>
    <row r="111" spans="1:19" s="3" customFormat="1">
      <c r="A111" s="158">
        <v>10</v>
      </c>
      <c r="B111" s="57">
        <f ca="1">INDIRECT(ADDRESS(1,3,1,,CONCATENATE(C$52,"-",A111)))</f>
        <v>0</v>
      </c>
      <c r="C111" s="57">
        <f ca="1">INDIRECT(ADDRESS(33,3,1,,CONCATENATE(C$52,"-",$A111)))</f>
        <v>0</v>
      </c>
      <c r="D111" s="57">
        <f t="shared" ca="1" si="67"/>
        <v>0</v>
      </c>
      <c r="E111" s="57">
        <f ca="1">INDIRECT(ADDRESS(33,3,1,,CONCATENATE(E$52,"-",$A111)))</f>
        <v>0</v>
      </c>
      <c r="F111" s="57">
        <f t="shared" ca="1" si="68"/>
        <v>0</v>
      </c>
      <c r="G111" s="57">
        <f t="shared" ca="1" si="68"/>
        <v>0</v>
      </c>
      <c r="H111" s="57">
        <f ca="1">INDIRECT(ADDRESS(33,3,1,,CONCATENATE(H$52,"-",$A111)))</f>
        <v>0</v>
      </c>
      <c r="I111" s="57">
        <f ca="1">INDIRECT(ADDRESS(33,3,1,,CONCATENATE(I$52,"-",$A111)))</f>
        <v>0</v>
      </c>
      <c r="J111" s="57">
        <f ca="1">INDIRECT(ADDRESS(33,3,1,,CONCATENATE(J$52,"-",$A111)))</f>
        <v>0</v>
      </c>
      <c r="K111" s="57"/>
      <c r="L111" s="142"/>
      <c r="M111" s="142"/>
      <c r="N111" s="142"/>
      <c r="O111" s="142"/>
      <c r="P111" s="142"/>
      <c r="Q111" s="142"/>
      <c r="R111" s="142"/>
      <c r="S111" s="142"/>
    </row>
    <row r="112" spans="1:19" s="3" customFormat="1">
      <c r="A112" s="158">
        <v>11</v>
      </c>
      <c r="B112" s="57">
        <f ca="1">INDIRECT(ADDRESS(1,3,1,,CONCATENATE(C$52,"-",A112)))</f>
        <v>0</v>
      </c>
      <c r="C112" s="57">
        <f ca="1">INDIRECT(ADDRESS(33,3,1,,CONCATENATE(C$52,"-",$A112)))</f>
        <v>0</v>
      </c>
      <c r="D112" s="57">
        <f t="shared" ca="1" si="67"/>
        <v>0</v>
      </c>
      <c r="E112" s="57">
        <f ca="1">INDIRECT(ADDRESS(33,3,1,,CONCATENATE(E$52,"-",$A112)))</f>
        <v>0</v>
      </c>
      <c r="F112" s="57">
        <f t="shared" ca="1" si="68"/>
        <v>0</v>
      </c>
      <c r="G112" s="57">
        <f t="shared" ca="1" si="68"/>
        <v>0</v>
      </c>
      <c r="H112" s="57">
        <f ca="1">INDIRECT(ADDRESS(33,3,1,,CONCATENATE(H$52,"-",$A112)))</f>
        <v>0</v>
      </c>
      <c r="I112" s="57">
        <f ca="1">INDIRECT(ADDRESS(33,3,1,,CONCATENATE(I$52,"-",$A112)))</f>
        <v>0</v>
      </c>
      <c r="J112" s="57">
        <f ca="1">INDIRECT(ADDRESS(33,3,1,,CONCATENATE(J$52,"-",$A112)))</f>
        <v>0</v>
      </c>
      <c r="K112" s="57"/>
      <c r="L112" s="145"/>
      <c r="M112" s="145"/>
      <c r="N112" s="145"/>
      <c r="O112" s="145"/>
      <c r="P112" s="145"/>
      <c r="Q112" s="145"/>
      <c r="R112" s="145"/>
      <c r="S112" s="145"/>
    </row>
    <row r="113" spans="1:19" s="3" customFormat="1">
      <c r="A113" s="158">
        <v>12</v>
      </c>
      <c r="B113" s="57" t="str">
        <f ca="1">INDIRECT(ADDRESS(1,3,1,,CONCATENATE(C$52,"-",A113)))</f>
        <v>shelter 12</v>
      </c>
      <c r="C113" s="57">
        <f ca="1">INDIRECT(ADDRESS(33,3,1,,CONCATENATE(C$52,"-",$A113)))</f>
        <v>0</v>
      </c>
      <c r="D113" s="57">
        <f t="shared" ca="1" si="67"/>
        <v>0</v>
      </c>
      <c r="E113" s="57">
        <f ca="1">INDIRECT(ADDRESS(33,3,1,,CONCATENATE(E$52,"-",$A113)))</f>
        <v>0</v>
      </c>
      <c r="F113" s="57">
        <f t="shared" ca="1" si="68"/>
        <v>0</v>
      </c>
      <c r="G113" s="57">
        <f t="shared" ca="1" si="68"/>
        <v>0</v>
      </c>
      <c r="H113" s="57">
        <f ca="1">INDIRECT(ADDRESS(33,3,1,,CONCATENATE(H$52,"-",$A113)))</f>
        <v>0</v>
      </c>
      <c r="I113" s="57">
        <f ca="1">INDIRECT(ADDRESS(33,3,1,,CONCATENATE(I$52,"-",$A113)))</f>
        <v>0</v>
      </c>
      <c r="J113" s="57">
        <f ca="1">INDIRECT(ADDRESS(33,3,1,,CONCATENATE(J$52,"-",$A113)))</f>
        <v>0</v>
      </c>
      <c r="K113" s="57"/>
      <c r="L113" s="145"/>
      <c r="M113" s="145"/>
      <c r="N113" s="145"/>
      <c r="O113" s="145"/>
      <c r="P113" s="145"/>
      <c r="Q113" s="145"/>
      <c r="R113" s="145"/>
      <c r="S113" s="145"/>
    </row>
    <row r="114" spans="1:19" s="3" customFormat="1">
      <c r="B114" s="13" t="s">
        <v>96</v>
      </c>
      <c r="C114" s="142"/>
      <c r="D114" s="294">
        <f t="shared" ref="D114:I114" ca="1" si="69">SUM(D102:D113)</f>
        <v>31770.5</v>
      </c>
      <c r="E114" s="294">
        <f t="shared" ca="1" si="69"/>
        <v>36840</v>
      </c>
      <c r="F114" s="294">
        <f t="shared" ca="1" si="69"/>
        <v>35905</v>
      </c>
      <c r="G114" s="294">
        <f t="shared" ca="1" si="69"/>
        <v>33400</v>
      </c>
      <c r="H114" s="294">
        <f t="shared" ca="1" si="69"/>
        <v>33423.5</v>
      </c>
      <c r="I114" s="294">
        <f t="shared" ca="1" si="69"/>
        <v>33226</v>
      </c>
      <c r="J114" s="142"/>
      <c r="K114" s="142"/>
      <c r="L114" s="145"/>
      <c r="M114" s="145"/>
      <c r="N114" s="145"/>
      <c r="O114" s="145"/>
      <c r="P114" s="145"/>
      <c r="Q114" s="145"/>
      <c r="R114" s="145"/>
      <c r="S114" s="145"/>
    </row>
    <row r="115" spans="1:19" s="3" customFormat="1">
      <c r="B115" s="21" t="s">
        <v>80</v>
      </c>
      <c r="C115" s="37"/>
      <c r="D115" s="37"/>
      <c r="E115" s="37"/>
      <c r="F115" s="37"/>
      <c r="G115" s="37"/>
      <c r="H115" s="147" t="s">
        <v>80</v>
      </c>
      <c r="I115" s="148"/>
      <c r="J115" s="148"/>
      <c r="K115" s="148"/>
      <c r="L115" s="143"/>
      <c r="M115" s="143"/>
      <c r="N115" s="143"/>
      <c r="O115" s="143"/>
      <c r="P115" s="143"/>
      <c r="Q115" s="143"/>
      <c r="R115" s="149"/>
      <c r="S115" s="149"/>
    </row>
    <row r="116" spans="1:19" s="3" customFormat="1" ht="13.8" thickBot="1">
      <c r="A116" s="157" t="s">
        <v>102</v>
      </c>
      <c r="B116" s="57" t="str">
        <f ca="1">INDIRECT(ADDRESS(1,3,1,,CONCATENATE(C$52,"-",$A116)))</f>
        <v>Denver Metro Community Summary</v>
      </c>
      <c r="C116" s="57"/>
      <c r="D116" s="57">
        <f t="shared" ref="D116:I116" ca="1" si="70">INDIRECT(ADDRESS(66,3,1,,CONCATENATE(D$52,"-",$A116)))</f>
        <v>8814</v>
      </c>
      <c r="E116" s="57">
        <f t="shared" ca="1" si="70"/>
        <v>8118</v>
      </c>
      <c r="F116" s="57"/>
      <c r="G116" s="57">
        <f t="shared" ca="1" si="70"/>
        <v>6051</v>
      </c>
      <c r="H116" s="57"/>
      <c r="I116" s="57">
        <f t="shared" ca="1" si="70"/>
        <v>4968</v>
      </c>
      <c r="J116" s="57"/>
      <c r="K116" s="57"/>
      <c r="L116" s="143"/>
      <c r="M116" s="143"/>
      <c r="N116" s="143"/>
      <c r="O116" s="143"/>
      <c r="P116" s="143"/>
      <c r="Q116" s="143"/>
      <c r="R116" s="143"/>
      <c r="S116" s="144"/>
    </row>
    <row r="117" spans="1:19" s="3" customFormat="1" ht="13.8" thickBot="1">
      <c r="A117" s="157">
        <v>1</v>
      </c>
      <c r="B117" s="57" t="str">
        <f t="shared" ref="B117:B128" ca="1" si="71">INDIRECT(ADDRESS(1,3,1,,CONCATENATE(C$52,"-",A117)))</f>
        <v>Denver Dumb Friends League</v>
      </c>
      <c r="C117" s="57">
        <f ca="1">INDIRECT(ADDRESS(66,3,1,,CONCATENATE(C$52,"-",$A117)))</f>
        <v>4060</v>
      </c>
      <c r="D117" s="57">
        <f ca="1">INDIRECT(ADDRESS(66,3,1,,CONCATENATE(D$52,"-",$A117)))</f>
        <v>4272</v>
      </c>
      <c r="E117" s="57">
        <f ca="1">INDIRECT(ADDRESS(66,3,1,,CONCATENATE(E$52,"-",$A117)))</f>
        <v>4081</v>
      </c>
      <c r="F117" s="57">
        <f ca="1">INDIRECT(ADDRESS(66,3,1,,CONCATENATE(F$52,"-",$A117)))</f>
        <v>3905</v>
      </c>
      <c r="G117" s="57">
        <f ca="1">INDIRECT(ADDRESS(66,3,1,,CONCATENATE(G$52,"-",$A117)))</f>
        <v>2840</v>
      </c>
      <c r="H117" s="234">
        <f ca="1">AVERAGE(G117,I117)</f>
        <v>1944.5</v>
      </c>
      <c r="I117" s="57">
        <f ca="1">INDIRECT(ADDRESS(66,3,1,,CONCATENATE(I$52,"-",$A117)))</f>
        <v>1049</v>
      </c>
      <c r="J117" s="57">
        <f ca="1">INDIRECT(ADDRESS(66,3,1,,CONCATENATE(J$52,"-",$A117)))</f>
        <v>1089</v>
      </c>
      <c r="K117" s="57"/>
      <c r="L117" s="142"/>
      <c r="M117" s="142"/>
      <c r="N117" s="142"/>
      <c r="O117" s="142"/>
      <c r="P117" s="142"/>
      <c r="Q117" s="142"/>
      <c r="R117" s="142"/>
      <c r="S117" s="142"/>
    </row>
    <row r="118" spans="1:19" s="3" customFormat="1">
      <c r="A118" s="157">
        <v>2</v>
      </c>
      <c r="B118" s="57" t="str">
        <f t="shared" ca="1" si="71"/>
        <v>Foothills Animal Shelter</v>
      </c>
      <c r="C118" s="57"/>
      <c r="D118" s="57"/>
      <c r="E118" s="57">
        <f t="shared" ref="E118:I122" ca="1" si="72">INDIRECT(ADDRESS(66,3,1,,CONCATENATE(E$52,"-",$A118)))</f>
        <v>1008</v>
      </c>
      <c r="F118" s="57">
        <f t="shared" ca="1" si="72"/>
        <v>917</v>
      </c>
      <c r="G118" s="57">
        <f t="shared" ca="1" si="72"/>
        <v>1003</v>
      </c>
      <c r="H118" s="57">
        <f t="shared" ca="1" si="72"/>
        <v>1003</v>
      </c>
      <c r="I118" s="57">
        <f t="shared" ca="1" si="72"/>
        <v>898</v>
      </c>
      <c r="J118" s="57"/>
      <c r="K118" s="57"/>
      <c r="L118" s="142"/>
      <c r="M118" s="142"/>
      <c r="N118" s="142"/>
      <c r="O118" s="142"/>
      <c r="P118" s="142"/>
      <c r="Q118" s="142"/>
      <c r="R118" s="142"/>
      <c r="S118" s="142"/>
    </row>
    <row r="119" spans="1:19" s="3" customFormat="1" ht="13.8" thickBot="1">
      <c r="A119" s="157">
        <v>3</v>
      </c>
      <c r="B119" s="57" t="str">
        <f t="shared" ca="1" si="71"/>
        <v>Humane Society of Boulder Valley</v>
      </c>
      <c r="C119" s="57"/>
      <c r="D119" s="57">
        <f ca="1">INDIRECT(ADDRESS(66,3,1,,CONCATENATE(D$52,"-",$A119)))</f>
        <v>587</v>
      </c>
      <c r="E119" s="57">
        <f t="shared" ca="1" si="72"/>
        <v>455</v>
      </c>
      <c r="F119" s="57">
        <f t="shared" ca="1" si="72"/>
        <v>484</v>
      </c>
      <c r="G119" s="57">
        <f t="shared" ca="1" si="72"/>
        <v>407</v>
      </c>
      <c r="H119" s="57">
        <f t="shared" ca="1" si="72"/>
        <v>385</v>
      </c>
      <c r="I119" s="57">
        <f t="shared" ca="1" si="72"/>
        <v>351</v>
      </c>
      <c r="J119" s="57">
        <f ca="1">INDIRECT(ADDRESS(66,3,1,,CONCATENATE(J$52,"-",$A119)))</f>
        <v>373</v>
      </c>
      <c r="K119" s="57"/>
      <c r="L119" s="142"/>
      <c r="M119" s="142"/>
      <c r="N119" s="142"/>
      <c r="O119" s="142"/>
      <c r="P119" s="142"/>
      <c r="Q119" s="142"/>
      <c r="R119" s="142"/>
      <c r="S119" s="142"/>
    </row>
    <row r="120" spans="1:19" s="3" customFormat="1" ht="13.8" thickBot="1">
      <c r="A120" s="158">
        <v>4</v>
      </c>
      <c r="B120" s="57" t="str">
        <f t="shared" ca="1" si="71"/>
        <v>Adams County Animal Control</v>
      </c>
      <c r="C120" s="57">
        <f ca="1">INDIRECT(ADDRESS(66,3,1,,CONCATENATE(C$52,"-",$A120)))</f>
        <v>549</v>
      </c>
      <c r="D120" s="220">
        <f ca="1">AVERAGE(C120,E120)</f>
        <v>576</v>
      </c>
      <c r="E120" s="57">
        <f t="shared" ca="1" si="72"/>
        <v>603</v>
      </c>
      <c r="F120" s="57">
        <f t="shared" ca="1" si="72"/>
        <v>590</v>
      </c>
      <c r="G120" s="57">
        <f t="shared" ca="1" si="72"/>
        <v>486</v>
      </c>
      <c r="H120" s="57">
        <f t="shared" ca="1" si="72"/>
        <v>438</v>
      </c>
      <c r="I120" s="57">
        <f t="shared" ca="1" si="72"/>
        <v>402</v>
      </c>
      <c r="J120" s="57"/>
      <c r="K120" s="57"/>
      <c r="L120" s="142"/>
      <c r="M120" s="142"/>
      <c r="N120" s="142"/>
      <c r="O120" s="142"/>
      <c r="P120" s="142"/>
      <c r="Q120" s="142"/>
      <c r="R120" s="142"/>
      <c r="S120" s="142"/>
    </row>
    <row r="121" spans="1:19" s="3" customFormat="1">
      <c r="A121" s="158">
        <v>5</v>
      </c>
      <c r="B121" s="57" t="str">
        <f t="shared" ca="1" si="71"/>
        <v>Denver Municipal Animal Shelter</v>
      </c>
      <c r="C121" s="57">
        <f ca="1">INDIRECT(ADDRESS(66,3,1,,CONCATENATE(C$52,"-",$A121)))</f>
        <v>1995</v>
      </c>
      <c r="D121" s="57">
        <f t="shared" ref="D121:D128" ca="1" si="73">INDIRECT(ADDRESS(66,3,1,,CONCATENATE(D$52,"-",$A121)))</f>
        <v>1451</v>
      </c>
      <c r="E121" s="57">
        <f t="shared" ca="1" si="72"/>
        <v>1126</v>
      </c>
      <c r="F121" s="57">
        <f t="shared" ca="1" si="72"/>
        <v>831</v>
      </c>
      <c r="G121" s="57">
        <f t="shared" ca="1" si="72"/>
        <v>736</v>
      </c>
      <c r="H121" s="57">
        <f t="shared" ca="1" si="72"/>
        <v>629</v>
      </c>
      <c r="I121" s="57">
        <f t="shared" ca="1" si="72"/>
        <v>613</v>
      </c>
      <c r="J121" s="57"/>
      <c r="K121" s="57"/>
      <c r="L121" s="142"/>
      <c r="M121" s="142"/>
      <c r="N121" s="142"/>
      <c r="O121" s="142"/>
      <c r="P121" s="142"/>
      <c r="Q121" s="142"/>
      <c r="R121" s="142"/>
      <c r="S121" s="142"/>
    </row>
    <row r="122" spans="1:19" s="3" customFormat="1" ht="13.8" thickBot="1">
      <c r="A122" s="158">
        <v>6</v>
      </c>
      <c r="B122" s="57" t="str">
        <f t="shared" ca="1" si="71"/>
        <v>Rocky Mountain Alley Cat Alliance</v>
      </c>
      <c r="C122" s="57"/>
      <c r="D122" s="57">
        <f t="shared" ca="1" si="73"/>
        <v>0</v>
      </c>
      <c r="E122" s="57">
        <f t="shared" ca="1" si="72"/>
        <v>0</v>
      </c>
      <c r="F122" s="57">
        <f t="shared" ca="1" si="72"/>
        <v>0</v>
      </c>
      <c r="G122" s="57">
        <f t="shared" ca="1" si="72"/>
        <v>0</v>
      </c>
      <c r="H122" s="57">
        <f t="shared" ca="1" si="72"/>
        <v>0</v>
      </c>
      <c r="I122" s="57">
        <f t="shared" ca="1" si="72"/>
        <v>0</v>
      </c>
      <c r="J122" s="57"/>
      <c r="K122" s="57"/>
      <c r="L122" s="142"/>
      <c r="M122" s="142"/>
      <c r="N122" s="142"/>
      <c r="O122" s="142"/>
      <c r="P122" s="142"/>
      <c r="Q122" s="142"/>
      <c r="R122" s="142"/>
      <c r="S122" s="142"/>
    </row>
    <row r="123" spans="1:19" s="3" customFormat="1" ht="13.8" thickBot="1">
      <c r="A123" s="158">
        <v>7</v>
      </c>
      <c r="B123" s="57" t="str">
        <f t="shared" ca="1" si="71"/>
        <v>Longmont Humane Society</v>
      </c>
      <c r="C123" s="57"/>
      <c r="D123" s="57">
        <f t="shared" ca="1" si="73"/>
        <v>246</v>
      </c>
      <c r="E123" s="234">
        <f ca="1">AVERAGE(D123,F123)</f>
        <v>252</v>
      </c>
      <c r="F123" s="57">
        <f ca="1">INDIRECT(ADDRESS(66,3,1,,CONCATENATE(F$52,"-",$A123)))</f>
        <v>258</v>
      </c>
      <c r="G123" s="57">
        <f ca="1">INDIRECT(ADDRESS(66,3,1,,CONCATENATE(G$52,"-",$A123)))</f>
        <v>177</v>
      </c>
      <c r="H123" s="57">
        <f ca="1">INDIRECT(ADDRESS(66,3,1,,CONCATENATE(H$52,"-",$A123)))</f>
        <v>187</v>
      </c>
      <c r="I123" s="57">
        <f ca="1">INDIRECT(ADDRESS(66,3,1,,CONCATENATE(I$52,"-",$A123)))</f>
        <v>119</v>
      </c>
      <c r="J123" s="57">
        <f ca="1">INDIRECT(ADDRESS(66,3,1,,CONCATENATE(J$52,"-",$A123)))</f>
        <v>80</v>
      </c>
      <c r="K123" s="57"/>
      <c r="L123" s="142"/>
      <c r="M123" s="142"/>
      <c r="N123" s="142"/>
      <c r="O123" s="142"/>
      <c r="P123" s="142"/>
      <c r="Q123" s="142"/>
      <c r="R123" s="142"/>
      <c r="S123" s="142"/>
    </row>
    <row r="124" spans="1:19" s="3" customFormat="1" ht="13.8" thickBot="1">
      <c r="A124" s="158">
        <v>8</v>
      </c>
      <c r="B124" s="57" t="str">
        <f t="shared" ca="1" si="71"/>
        <v>Aurora Animal Shelter</v>
      </c>
      <c r="C124" s="57">
        <f ca="1">INDIRECT(ADDRESS(66,3,1,,CONCATENATE(C$52,"-",$A124)))</f>
        <v>1049</v>
      </c>
      <c r="D124" s="57">
        <f t="shared" ca="1" si="73"/>
        <v>534</v>
      </c>
      <c r="E124" s="234">
        <f ca="1">AVERAGE(D124,F124)</f>
        <v>465.5</v>
      </c>
      <c r="F124" s="57">
        <f t="shared" ref="F124:G128" ca="1" si="74">INDIRECT(ADDRESS(66,3,1,,CONCATENATE(F$52,"-",$A124)))</f>
        <v>397</v>
      </c>
      <c r="G124" s="57">
        <f t="shared" ca="1" si="74"/>
        <v>402</v>
      </c>
      <c r="H124" s="234">
        <f ca="1">AVERAGE(G124,I124)</f>
        <v>399.5</v>
      </c>
      <c r="I124" s="57">
        <f ca="1">INDIRECT(ADDRESS(66,3,1,,CONCATENATE(I$52,"-",$A124)))</f>
        <v>397</v>
      </c>
      <c r="J124" s="57"/>
      <c r="K124" s="57"/>
      <c r="L124" s="142"/>
      <c r="M124" s="142"/>
      <c r="N124" s="142"/>
      <c r="O124" s="142"/>
      <c r="P124" s="142"/>
      <c r="Q124" s="142"/>
      <c r="R124" s="142"/>
      <c r="S124" s="142"/>
    </row>
    <row r="125" spans="1:19" s="3" customFormat="1">
      <c r="A125" s="158">
        <v>9</v>
      </c>
      <c r="B125" s="57">
        <f t="shared" ca="1" si="71"/>
        <v>0</v>
      </c>
      <c r="C125" s="57">
        <f ca="1">INDIRECT(ADDRESS(66,3,1,,CONCATENATE(C$52,"-",$A125)))</f>
        <v>0</v>
      </c>
      <c r="D125" s="57">
        <f t="shared" ca="1" si="73"/>
        <v>0</v>
      </c>
      <c r="E125" s="57">
        <f ca="1">INDIRECT(ADDRESS(66,3,1,,CONCATENATE(E$52,"-",$A125)))</f>
        <v>0</v>
      </c>
      <c r="F125" s="57">
        <f t="shared" ca="1" si="74"/>
        <v>0</v>
      </c>
      <c r="G125" s="57">
        <f t="shared" ca="1" si="74"/>
        <v>0</v>
      </c>
      <c r="H125" s="57">
        <f ca="1">INDIRECT(ADDRESS(66,3,1,,CONCATENATE(H$52,"-",$A125)))</f>
        <v>0</v>
      </c>
      <c r="I125" s="57">
        <f ca="1">INDIRECT(ADDRESS(66,3,1,,CONCATENATE(I$52,"-",$A125)))</f>
        <v>0</v>
      </c>
      <c r="J125" s="57">
        <f ca="1">INDIRECT(ADDRESS(66,3,1,,CONCATENATE(J$52,"-",$A125)))</f>
        <v>0</v>
      </c>
      <c r="K125" s="57"/>
      <c r="L125" s="142"/>
      <c r="M125" s="142"/>
      <c r="N125" s="142"/>
      <c r="O125" s="142"/>
      <c r="P125" s="142"/>
      <c r="Q125" s="142"/>
      <c r="R125" s="142"/>
      <c r="S125" s="142"/>
    </row>
    <row r="126" spans="1:19" s="3" customFormat="1">
      <c r="A126" s="158">
        <v>10</v>
      </c>
      <c r="B126" s="57">
        <f t="shared" ca="1" si="71"/>
        <v>0</v>
      </c>
      <c r="C126" s="57">
        <f ca="1">INDIRECT(ADDRESS(66,3,1,,CONCATENATE(C$52,"-",$A126)))</f>
        <v>0</v>
      </c>
      <c r="D126" s="57">
        <f t="shared" ca="1" si="73"/>
        <v>0</v>
      </c>
      <c r="E126" s="57">
        <f ca="1">INDIRECT(ADDRESS(66,3,1,,CONCATENATE(E$52,"-",$A126)))</f>
        <v>0</v>
      </c>
      <c r="F126" s="57">
        <f t="shared" ca="1" si="74"/>
        <v>0</v>
      </c>
      <c r="G126" s="57">
        <f t="shared" ca="1" si="74"/>
        <v>0</v>
      </c>
      <c r="H126" s="57">
        <f ca="1">INDIRECT(ADDRESS(66,3,1,,CONCATENATE(H$52,"-",$A126)))</f>
        <v>0</v>
      </c>
      <c r="I126" s="57">
        <f ca="1">INDIRECT(ADDRESS(66,3,1,,CONCATENATE(I$52,"-",$A126)))</f>
        <v>0</v>
      </c>
      <c r="J126" s="57">
        <f ca="1">INDIRECT(ADDRESS(66,3,1,,CONCATENATE(J$52,"-",$A126)))</f>
        <v>0</v>
      </c>
      <c r="K126" s="57"/>
      <c r="L126" s="142"/>
      <c r="M126" s="142"/>
      <c r="N126" s="142"/>
      <c r="O126" s="142"/>
      <c r="P126" s="142"/>
      <c r="Q126" s="142"/>
      <c r="R126" s="142"/>
      <c r="S126" s="142"/>
    </row>
    <row r="127" spans="1:19" s="3" customFormat="1">
      <c r="A127" s="158">
        <v>11</v>
      </c>
      <c r="B127" s="57">
        <f t="shared" ca="1" si="71"/>
        <v>0</v>
      </c>
      <c r="C127" s="57">
        <f ca="1">INDIRECT(ADDRESS(66,3,1,,CONCATENATE(C$52,"-",$A127)))</f>
        <v>0</v>
      </c>
      <c r="D127" s="57">
        <f t="shared" ca="1" si="73"/>
        <v>0</v>
      </c>
      <c r="E127" s="57">
        <f ca="1">INDIRECT(ADDRESS(66,3,1,,CONCATENATE(E$52,"-",$A127)))</f>
        <v>0</v>
      </c>
      <c r="F127" s="57">
        <f t="shared" ca="1" si="74"/>
        <v>0</v>
      </c>
      <c r="G127" s="57">
        <f t="shared" ca="1" si="74"/>
        <v>0</v>
      </c>
      <c r="H127" s="57">
        <f ca="1">INDIRECT(ADDRESS(66,3,1,,CONCATENATE(H$52,"-",$A127)))</f>
        <v>0</v>
      </c>
      <c r="I127" s="57">
        <f ca="1">INDIRECT(ADDRESS(66,3,1,,CONCATENATE(I$52,"-",$A127)))</f>
        <v>0</v>
      </c>
      <c r="J127" s="57">
        <f ca="1">INDIRECT(ADDRESS(66,3,1,,CONCATENATE(J$52,"-",$A127)))</f>
        <v>0</v>
      </c>
      <c r="K127" s="57"/>
      <c r="L127" s="145"/>
      <c r="M127" s="145"/>
      <c r="N127" s="145"/>
      <c r="O127" s="145"/>
      <c r="P127" s="145"/>
      <c r="Q127" s="145"/>
      <c r="R127" s="145"/>
      <c r="S127" s="145"/>
    </row>
    <row r="128" spans="1:19" s="3" customFormat="1">
      <c r="A128" s="158">
        <v>12</v>
      </c>
      <c r="B128" s="57" t="str">
        <f t="shared" ca="1" si="71"/>
        <v>shelter 12</v>
      </c>
      <c r="C128" s="57">
        <f ca="1">INDIRECT(ADDRESS(66,3,1,,CONCATENATE(C$52,"-",$A128)))</f>
        <v>0</v>
      </c>
      <c r="D128" s="57">
        <f t="shared" ca="1" si="73"/>
        <v>0</v>
      </c>
      <c r="E128" s="57">
        <f ca="1">INDIRECT(ADDRESS(66,3,1,,CONCATENATE(E$52,"-",$A128)))</f>
        <v>0</v>
      </c>
      <c r="F128" s="57">
        <f t="shared" ca="1" si="74"/>
        <v>0</v>
      </c>
      <c r="G128" s="57">
        <f t="shared" ca="1" si="74"/>
        <v>0</v>
      </c>
      <c r="H128" s="57">
        <f ca="1">INDIRECT(ADDRESS(66,3,1,,CONCATENATE(H$52,"-",$A128)))</f>
        <v>0</v>
      </c>
      <c r="I128" s="57">
        <f ca="1">INDIRECT(ADDRESS(66,3,1,,CONCATENATE(I$52,"-",$A128)))</f>
        <v>0</v>
      </c>
      <c r="J128" s="57">
        <f ca="1">INDIRECT(ADDRESS(66,3,1,,CONCATENATE(J$52,"-",$A128)))</f>
        <v>0</v>
      </c>
      <c r="K128" s="57"/>
      <c r="L128" s="142"/>
      <c r="M128" s="142"/>
      <c r="N128" s="142"/>
      <c r="O128" s="142"/>
      <c r="P128" s="142"/>
      <c r="Q128" s="142"/>
      <c r="R128" s="142"/>
      <c r="S128" s="142"/>
    </row>
    <row r="129" spans="1:19" s="3" customFormat="1">
      <c r="B129" s="13" t="s">
        <v>96</v>
      </c>
      <c r="C129" s="142"/>
      <c r="D129" s="142">
        <f t="shared" ref="D129:I129" ca="1" si="75">SUM(D117:D128)</f>
        <v>7666</v>
      </c>
      <c r="E129" s="142">
        <f t="shared" ca="1" si="75"/>
        <v>7990.5</v>
      </c>
      <c r="F129" s="142">
        <f t="shared" ca="1" si="75"/>
        <v>7382</v>
      </c>
      <c r="G129" s="142">
        <f t="shared" ca="1" si="75"/>
        <v>6051</v>
      </c>
      <c r="H129" s="142">
        <f t="shared" ca="1" si="75"/>
        <v>4986</v>
      </c>
      <c r="I129" s="142">
        <f t="shared" ca="1" si="75"/>
        <v>3829</v>
      </c>
      <c r="J129" s="142"/>
      <c r="K129" s="142"/>
      <c r="L129" s="145"/>
      <c r="M129" s="145"/>
      <c r="N129" s="145"/>
      <c r="O129" s="145"/>
      <c r="P129" s="145"/>
      <c r="Q129" s="145"/>
      <c r="R129" s="145"/>
      <c r="S129" s="145"/>
    </row>
    <row r="130" spans="1:19" s="3" customFormat="1">
      <c r="B130" s="37" t="s">
        <v>98</v>
      </c>
      <c r="C130" s="141"/>
      <c r="D130" s="141"/>
      <c r="E130" s="141"/>
      <c r="F130" s="141"/>
      <c r="G130" s="141"/>
      <c r="H130" s="141"/>
      <c r="I130" s="141"/>
      <c r="J130" s="141"/>
      <c r="K130" s="141"/>
      <c r="L130" s="141"/>
      <c r="M130" s="141"/>
      <c r="N130" s="141"/>
      <c r="O130" s="141"/>
      <c r="P130" s="141"/>
      <c r="Q130" s="141"/>
      <c r="R130" s="141"/>
    </row>
    <row r="131" spans="1:19" s="3" customFormat="1">
      <c r="A131" s="157" t="s">
        <v>102</v>
      </c>
      <c r="B131" s="57" t="str">
        <f ca="1">INDIRECT(ADDRESS(1,3,1,,CONCATENATE(C$52,"-",$A131)))</f>
        <v>Denver Metro Community Summary</v>
      </c>
      <c r="C131" s="57">
        <f ca="1">INDIRECT(ADDRESS(75,3,1,,CONCATENATE(C$52,"-",$A131)))</f>
        <v>0</v>
      </c>
      <c r="D131" s="57">
        <f t="shared" ref="D131:J131" ca="1" si="76">INDIRECT(ADDRESS(75,3,1,,CONCATENATE(D$52,"-",$A131)))</f>
        <v>0</v>
      </c>
      <c r="E131" s="57">
        <f t="shared" ca="1" si="76"/>
        <v>0</v>
      </c>
      <c r="F131" s="57">
        <f t="shared" ca="1" si="76"/>
        <v>0</v>
      </c>
      <c r="G131" s="57">
        <f t="shared" ca="1" si="76"/>
        <v>0</v>
      </c>
      <c r="H131" s="57">
        <f t="shared" ca="1" si="76"/>
        <v>0</v>
      </c>
      <c r="I131" s="57">
        <f t="shared" ca="1" si="76"/>
        <v>0</v>
      </c>
      <c r="J131" s="57">
        <f t="shared" ca="1" si="76"/>
        <v>0</v>
      </c>
      <c r="K131" s="57"/>
      <c r="L131" s="143"/>
      <c r="M131" s="143"/>
      <c r="N131" s="143"/>
      <c r="O131" s="143"/>
      <c r="P131" s="143"/>
      <c r="Q131" s="143"/>
      <c r="R131" s="143"/>
      <c r="S131" s="144"/>
    </row>
    <row r="132" spans="1:19" s="3" customFormat="1">
      <c r="A132" s="157">
        <v>1</v>
      </c>
      <c r="B132" s="57" t="str">
        <f t="shared" ref="B132:B143" ca="1" si="77">INDIRECT(ADDRESS(1,3,1,,CONCATENATE(C$52,"-",A132)))</f>
        <v>Denver Dumb Friends League</v>
      </c>
      <c r="C132" s="57">
        <f t="shared" ref="C132:J143" ca="1" si="78">INDIRECT(ADDRESS(75,3,1,,CONCATENATE(C$52,"-",$A132)))</f>
        <v>0</v>
      </c>
      <c r="D132" s="57">
        <f t="shared" ca="1" si="78"/>
        <v>0</v>
      </c>
      <c r="E132" s="57">
        <f t="shared" ca="1" si="78"/>
        <v>0</v>
      </c>
      <c r="F132" s="57">
        <f t="shared" ca="1" si="78"/>
        <v>0</v>
      </c>
      <c r="G132" s="57">
        <f t="shared" ca="1" si="78"/>
        <v>0</v>
      </c>
      <c r="H132" s="57">
        <f t="shared" ca="1" si="78"/>
        <v>0</v>
      </c>
      <c r="I132" s="57">
        <f t="shared" ca="1" si="78"/>
        <v>0</v>
      </c>
      <c r="J132" s="57">
        <f t="shared" ca="1" si="78"/>
        <v>0</v>
      </c>
      <c r="K132" s="57"/>
      <c r="L132" s="142"/>
      <c r="M132" s="142"/>
      <c r="N132" s="142"/>
      <c r="O132" s="142"/>
      <c r="P132" s="142"/>
      <c r="Q132" s="142"/>
      <c r="R132" s="142"/>
      <c r="S132" s="142"/>
    </row>
    <row r="133" spans="1:19" s="3" customFormat="1">
      <c r="A133" s="157">
        <v>2</v>
      </c>
      <c r="B133" s="57" t="str">
        <f t="shared" ca="1" si="77"/>
        <v>Foothills Animal Shelter</v>
      </c>
      <c r="C133" s="57">
        <f t="shared" ca="1" si="78"/>
        <v>0</v>
      </c>
      <c r="D133" s="57">
        <f t="shared" ca="1" si="78"/>
        <v>0</v>
      </c>
      <c r="E133" s="57">
        <f t="shared" ca="1" si="78"/>
        <v>0</v>
      </c>
      <c r="F133" s="57">
        <f t="shared" ca="1" si="78"/>
        <v>0</v>
      </c>
      <c r="G133" s="57">
        <f t="shared" ca="1" si="78"/>
        <v>0</v>
      </c>
      <c r="H133" s="57">
        <f t="shared" ca="1" si="78"/>
        <v>0</v>
      </c>
      <c r="I133" s="57">
        <f t="shared" ca="1" si="78"/>
        <v>0</v>
      </c>
      <c r="J133" s="57">
        <f t="shared" ca="1" si="78"/>
        <v>0</v>
      </c>
      <c r="K133" s="57"/>
      <c r="L133" s="142"/>
      <c r="M133" s="142"/>
      <c r="N133" s="142"/>
      <c r="O133" s="142"/>
      <c r="P133" s="142"/>
      <c r="Q133" s="142"/>
      <c r="R133" s="142"/>
      <c r="S133" s="142"/>
    </row>
    <row r="134" spans="1:19" s="3" customFormat="1">
      <c r="A134" s="157">
        <v>3</v>
      </c>
      <c r="B134" s="57" t="str">
        <f t="shared" ca="1" si="77"/>
        <v>Humane Society of Boulder Valley</v>
      </c>
      <c r="C134" s="57">
        <f t="shared" ca="1" si="78"/>
        <v>0</v>
      </c>
      <c r="D134" s="57">
        <f t="shared" ca="1" si="78"/>
        <v>0</v>
      </c>
      <c r="E134" s="57">
        <f t="shared" ca="1" si="78"/>
        <v>0</v>
      </c>
      <c r="F134" s="57">
        <f t="shared" ca="1" si="78"/>
        <v>0</v>
      </c>
      <c r="G134" s="57">
        <f t="shared" ca="1" si="78"/>
        <v>0</v>
      </c>
      <c r="H134" s="57">
        <f t="shared" ca="1" si="78"/>
        <v>0</v>
      </c>
      <c r="I134" s="57">
        <f t="shared" ca="1" si="78"/>
        <v>0</v>
      </c>
      <c r="J134" s="57">
        <f t="shared" ca="1" si="78"/>
        <v>0</v>
      </c>
      <c r="K134" s="57"/>
      <c r="L134" s="142"/>
      <c r="M134" s="142"/>
      <c r="N134" s="142"/>
      <c r="O134" s="142"/>
      <c r="P134" s="142"/>
      <c r="Q134" s="142"/>
      <c r="R134" s="142"/>
      <c r="S134" s="142"/>
    </row>
    <row r="135" spans="1:19" s="3" customFormat="1">
      <c r="A135" s="158">
        <v>4</v>
      </c>
      <c r="B135" s="57" t="str">
        <f t="shared" ca="1" si="77"/>
        <v>Adams County Animal Control</v>
      </c>
      <c r="C135" s="57">
        <f t="shared" ca="1" si="78"/>
        <v>0</v>
      </c>
      <c r="D135" s="57">
        <f t="shared" ca="1" si="78"/>
        <v>0</v>
      </c>
      <c r="E135" s="57">
        <f t="shared" ca="1" si="78"/>
        <v>0</v>
      </c>
      <c r="F135" s="57">
        <f t="shared" ca="1" si="78"/>
        <v>0</v>
      </c>
      <c r="G135" s="57">
        <f t="shared" ca="1" si="78"/>
        <v>0</v>
      </c>
      <c r="H135" s="57">
        <f t="shared" ca="1" si="78"/>
        <v>0</v>
      </c>
      <c r="I135" s="57">
        <f t="shared" ca="1" si="78"/>
        <v>0</v>
      </c>
      <c r="J135" s="57">
        <f t="shared" ca="1" si="78"/>
        <v>0</v>
      </c>
      <c r="K135" s="57"/>
      <c r="L135" s="142"/>
      <c r="M135" s="142"/>
      <c r="N135" s="142"/>
      <c r="O135" s="142"/>
      <c r="P135" s="142"/>
      <c r="Q135" s="142"/>
      <c r="R135" s="142"/>
      <c r="S135" s="142"/>
    </row>
    <row r="136" spans="1:19" s="3" customFormat="1">
      <c r="A136" s="158">
        <v>5</v>
      </c>
      <c r="B136" s="57" t="str">
        <f t="shared" ca="1" si="77"/>
        <v>Denver Municipal Animal Shelter</v>
      </c>
      <c r="C136" s="57">
        <f t="shared" ca="1" si="78"/>
        <v>0</v>
      </c>
      <c r="D136" s="57">
        <f t="shared" ca="1" si="78"/>
        <v>0</v>
      </c>
      <c r="E136" s="57">
        <f t="shared" ca="1" si="78"/>
        <v>0</v>
      </c>
      <c r="F136" s="57">
        <f t="shared" ca="1" si="78"/>
        <v>0</v>
      </c>
      <c r="G136" s="57">
        <f t="shared" ca="1" si="78"/>
        <v>0</v>
      </c>
      <c r="H136" s="57">
        <f t="shared" ca="1" si="78"/>
        <v>0</v>
      </c>
      <c r="I136" s="57">
        <f t="shared" ca="1" si="78"/>
        <v>0</v>
      </c>
      <c r="J136" s="57">
        <f t="shared" ca="1" si="78"/>
        <v>0</v>
      </c>
      <c r="K136" s="57"/>
      <c r="L136" s="142"/>
      <c r="M136" s="142"/>
      <c r="N136" s="142"/>
      <c r="O136" s="142"/>
      <c r="P136" s="142"/>
      <c r="Q136" s="142"/>
      <c r="R136" s="142"/>
      <c r="S136" s="142"/>
    </row>
    <row r="137" spans="1:19" s="3" customFormat="1">
      <c r="A137" s="158">
        <v>6</v>
      </c>
      <c r="B137" s="57" t="str">
        <f t="shared" ca="1" si="77"/>
        <v>Rocky Mountain Alley Cat Alliance</v>
      </c>
      <c r="C137" s="57">
        <f t="shared" ca="1" si="78"/>
        <v>0</v>
      </c>
      <c r="D137" s="57">
        <f t="shared" ca="1" si="78"/>
        <v>0</v>
      </c>
      <c r="E137" s="57">
        <f t="shared" ca="1" si="78"/>
        <v>0</v>
      </c>
      <c r="F137" s="57">
        <f t="shared" ca="1" si="78"/>
        <v>0</v>
      </c>
      <c r="G137" s="57">
        <f t="shared" ca="1" si="78"/>
        <v>0</v>
      </c>
      <c r="H137" s="57">
        <f t="shared" ca="1" si="78"/>
        <v>0</v>
      </c>
      <c r="I137" s="57">
        <f t="shared" ca="1" si="78"/>
        <v>0</v>
      </c>
      <c r="J137" s="57">
        <f t="shared" ca="1" si="78"/>
        <v>0</v>
      </c>
      <c r="K137" s="57"/>
      <c r="L137" s="142"/>
      <c r="M137" s="142"/>
      <c r="N137" s="142"/>
      <c r="O137" s="142"/>
      <c r="P137" s="142"/>
      <c r="Q137" s="142"/>
      <c r="R137" s="142"/>
      <c r="S137" s="142"/>
    </row>
    <row r="138" spans="1:19" s="3" customFormat="1">
      <c r="A138" s="158">
        <v>7</v>
      </c>
      <c r="B138" s="57" t="str">
        <f t="shared" ca="1" si="77"/>
        <v>Longmont Humane Society</v>
      </c>
      <c r="C138" s="57">
        <f t="shared" ca="1" si="78"/>
        <v>0</v>
      </c>
      <c r="D138" s="57">
        <f t="shared" ca="1" si="78"/>
        <v>0</v>
      </c>
      <c r="E138" s="57">
        <f t="shared" ca="1" si="78"/>
        <v>0</v>
      </c>
      <c r="F138" s="57">
        <f t="shared" ca="1" si="78"/>
        <v>0</v>
      </c>
      <c r="G138" s="57">
        <f t="shared" ca="1" si="78"/>
        <v>0</v>
      </c>
      <c r="H138" s="57">
        <f t="shared" ca="1" si="78"/>
        <v>0</v>
      </c>
      <c r="I138" s="57">
        <f t="shared" ca="1" si="78"/>
        <v>0</v>
      </c>
      <c r="J138" s="57">
        <f t="shared" ca="1" si="78"/>
        <v>0</v>
      </c>
      <c r="K138" s="57"/>
      <c r="L138" s="142"/>
      <c r="M138" s="142"/>
      <c r="N138" s="142"/>
      <c r="O138" s="142"/>
      <c r="P138" s="142"/>
      <c r="Q138" s="142"/>
      <c r="R138" s="142"/>
      <c r="S138" s="142"/>
    </row>
    <row r="139" spans="1:19" s="3" customFormat="1">
      <c r="A139" s="158">
        <v>8</v>
      </c>
      <c r="B139" s="57" t="str">
        <f t="shared" ca="1" si="77"/>
        <v>Aurora Animal Shelter</v>
      </c>
      <c r="C139" s="57">
        <f t="shared" ca="1" si="78"/>
        <v>0</v>
      </c>
      <c r="D139" s="57">
        <f t="shared" ca="1" si="78"/>
        <v>0</v>
      </c>
      <c r="E139" s="57">
        <f t="shared" ca="1" si="78"/>
        <v>0</v>
      </c>
      <c r="F139" s="57">
        <f t="shared" ca="1" si="78"/>
        <v>0</v>
      </c>
      <c r="G139" s="57">
        <f t="shared" ca="1" si="78"/>
        <v>0</v>
      </c>
      <c r="H139" s="57">
        <f t="shared" ca="1" si="78"/>
        <v>0</v>
      </c>
      <c r="I139" s="57">
        <f t="shared" ca="1" si="78"/>
        <v>0</v>
      </c>
      <c r="J139" s="57">
        <f t="shared" ca="1" si="78"/>
        <v>0</v>
      </c>
      <c r="K139" s="57"/>
      <c r="L139" s="142"/>
      <c r="M139" s="142"/>
      <c r="N139" s="142"/>
      <c r="O139" s="142"/>
      <c r="P139" s="142"/>
      <c r="Q139" s="142"/>
      <c r="R139" s="142"/>
      <c r="S139" s="142"/>
    </row>
    <row r="140" spans="1:19" s="3" customFormat="1">
      <c r="A140" s="158">
        <v>9</v>
      </c>
      <c r="B140" s="57">
        <f t="shared" ca="1" si="77"/>
        <v>0</v>
      </c>
      <c r="C140" s="57">
        <f t="shared" ca="1" si="78"/>
        <v>0</v>
      </c>
      <c r="D140" s="57">
        <f t="shared" ca="1" si="78"/>
        <v>0</v>
      </c>
      <c r="E140" s="57">
        <f t="shared" ca="1" si="78"/>
        <v>0</v>
      </c>
      <c r="F140" s="57">
        <f t="shared" ca="1" si="78"/>
        <v>0</v>
      </c>
      <c r="G140" s="57">
        <f t="shared" ca="1" si="78"/>
        <v>0</v>
      </c>
      <c r="H140" s="57">
        <f t="shared" ca="1" si="78"/>
        <v>0</v>
      </c>
      <c r="I140" s="57">
        <f t="shared" ca="1" si="78"/>
        <v>0</v>
      </c>
      <c r="J140" s="57">
        <f t="shared" ca="1" si="78"/>
        <v>0</v>
      </c>
      <c r="K140" s="57"/>
      <c r="L140" s="142"/>
      <c r="M140" s="142"/>
      <c r="N140" s="142"/>
      <c r="O140" s="142"/>
      <c r="P140" s="142"/>
      <c r="Q140" s="142"/>
      <c r="R140" s="142"/>
      <c r="S140" s="142"/>
    </row>
    <row r="141" spans="1:19" s="3" customFormat="1">
      <c r="A141" s="158">
        <v>10</v>
      </c>
      <c r="B141" s="57">
        <f t="shared" ca="1" si="77"/>
        <v>0</v>
      </c>
      <c r="C141" s="57">
        <f t="shared" ca="1" si="78"/>
        <v>0</v>
      </c>
      <c r="D141" s="57">
        <f t="shared" ca="1" si="78"/>
        <v>0</v>
      </c>
      <c r="E141" s="57">
        <f t="shared" ca="1" si="78"/>
        <v>0</v>
      </c>
      <c r="F141" s="57">
        <f t="shared" ca="1" si="78"/>
        <v>0</v>
      </c>
      <c r="G141" s="57">
        <f t="shared" ca="1" si="78"/>
        <v>0</v>
      </c>
      <c r="H141" s="57">
        <f t="shared" ca="1" si="78"/>
        <v>0</v>
      </c>
      <c r="I141" s="57">
        <f t="shared" ca="1" si="78"/>
        <v>0</v>
      </c>
      <c r="J141" s="57">
        <f t="shared" ca="1" si="78"/>
        <v>0</v>
      </c>
      <c r="K141" s="57"/>
      <c r="L141" s="142"/>
      <c r="M141" s="142"/>
      <c r="N141" s="142"/>
      <c r="O141" s="142"/>
      <c r="P141" s="142"/>
      <c r="Q141" s="142"/>
      <c r="R141" s="142"/>
      <c r="S141" s="142"/>
    </row>
    <row r="142" spans="1:19" s="3" customFormat="1">
      <c r="A142" s="158">
        <v>11</v>
      </c>
      <c r="B142" s="57">
        <f t="shared" ca="1" si="77"/>
        <v>0</v>
      </c>
      <c r="C142" s="57">
        <f t="shared" ca="1" si="78"/>
        <v>0</v>
      </c>
      <c r="D142" s="57">
        <f t="shared" ca="1" si="78"/>
        <v>0</v>
      </c>
      <c r="E142" s="57">
        <f t="shared" ca="1" si="78"/>
        <v>0</v>
      </c>
      <c r="F142" s="57">
        <f t="shared" ca="1" si="78"/>
        <v>0</v>
      </c>
      <c r="G142" s="57">
        <f t="shared" ca="1" si="78"/>
        <v>0</v>
      </c>
      <c r="H142" s="57">
        <f t="shared" ca="1" si="78"/>
        <v>0</v>
      </c>
      <c r="I142" s="57">
        <f t="shared" ca="1" si="78"/>
        <v>0</v>
      </c>
      <c r="J142" s="57">
        <f t="shared" ca="1" si="78"/>
        <v>0</v>
      </c>
      <c r="K142" s="57"/>
      <c r="L142" s="145"/>
      <c r="M142" s="145"/>
      <c r="N142" s="145"/>
      <c r="O142" s="145"/>
      <c r="P142" s="145"/>
      <c r="Q142" s="145"/>
      <c r="R142" s="145"/>
      <c r="S142" s="145"/>
    </row>
    <row r="143" spans="1:19" s="3" customFormat="1">
      <c r="A143" s="158">
        <v>12</v>
      </c>
      <c r="B143" s="57" t="str">
        <f t="shared" ca="1" si="77"/>
        <v>shelter 12</v>
      </c>
      <c r="C143" s="57">
        <f t="shared" ca="1" si="78"/>
        <v>0</v>
      </c>
      <c r="D143" s="57">
        <f t="shared" ca="1" si="78"/>
        <v>0</v>
      </c>
      <c r="E143" s="57">
        <f t="shared" ca="1" si="78"/>
        <v>0</v>
      </c>
      <c r="F143" s="57">
        <f t="shared" ca="1" si="78"/>
        <v>0</v>
      </c>
      <c r="G143" s="57">
        <f t="shared" ca="1" si="78"/>
        <v>0</v>
      </c>
      <c r="H143" s="57">
        <f t="shared" ca="1" si="78"/>
        <v>0</v>
      </c>
      <c r="I143" s="57">
        <f t="shared" ca="1" si="78"/>
        <v>0</v>
      </c>
      <c r="J143" s="57">
        <f t="shared" ca="1" si="78"/>
        <v>0</v>
      </c>
      <c r="K143" s="57"/>
      <c r="L143" s="142"/>
      <c r="M143" s="142"/>
      <c r="N143" s="142"/>
      <c r="O143" s="142"/>
      <c r="P143" s="142"/>
      <c r="Q143" s="142"/>
      <c r="R143" s="142"/>
      <c r="S143" s="142"/>
    </row>
    <row r="144" spans="1:19" s="3" customFormat="1">
      <c r="B144" s="13" t="s">
        <v>96</v>
      </c>
      <c r="C144" s="142">
        <f ca="1">SUM(C132:C143)</f>
        <v>0</v>
      </c>
      <c r="D144" s="142">
        <f t="shared" ref="D144:J144" ca="1" si="79">SUM(D132:D143)</f>
        <v>0</v>
      </c>
      <c r="E144" s="142">
        <f t="shared" ca="1" si="79"/>
        <v>0</v>
      </c>
      <c r="F144" s="142">
        <f t="shared" ca="1" si="79"/>
        <v>0</v>
      </c>
      <c r="G144" s="142">
        <f t="shared" ca="1" si="79"/>
        <v>0</v>
      </c>
      <c r="H144" s="142">
        <f t="shared" ca="1" si="79"/>
        <v>0</v>
      </c>
      <c r="I144" s="142">
        <f t="shared" ca="1" si="79"/>
        <v>0</v>
      </c>
      <c r="J144" s="142">
        <f t="shared" ca="1" si="79"/>
        <v>0</v>
      </c>
      <c r="K144" s="142"/>
      <c r="L144" s="145"/>
      <c r="M144" s="145"/>
      <c r="N144" s="145"/>
      <c r="O144" s="145"/>
      <c r="P144" s="145"/>
      <c r="Q144" s="145"/>
      <c r="R144" s="145"/>
      <c r="S144" s="145"/>
    </row>
  </sheetData>
  <pageMargins left="0.7" right="0.7" top="0.75" bottom="0.75" header="0.3" footer="0.3"/>
  <pageSetup orientation="portrait" r:id="rId1"/>
  <ignoredErrors>
    <ignoredError sqref="H55" formula="1"/>
  </ignoredError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L5" sqref="L5"/>
    </sheetView>
  </sheetViews>
  <sheetFormatPr defaultRowHeight="13.2"/>
  <cols>
    <col min="9" max="9" width="37.109375" style="57" customWidth="1"/>
    <col min="10" max="11" width="10.6640625" style="170" customWidth="1"/>
    <col min="12" max="12" width="35.109375" style="171" customWidth="1"/>
  </cols>
  <sheetData>
    <row r="1" spans="1:12" ht="26.4">
      <c r="A1" s="139" t="s">
        <v>120</v>
      </c>
      <c r="I1" s="162" t="s">
        <v>125</v>
      </c>
      <c r="J1" s="163" t="s">
        <v>126</v>
      </c>
      <c r="K1" s="163" t="s">
        <v>127</v>
      </c>
      <c r="L1" s="164" t="s">
        <v>128</v>
      </c>
    </row>
    <row r="2" spans="1:12" ht="26.4">
      <c r="A2" t="s">
        <v>121</v>
      </c>
      <c r="I2" s="165" t="s">
        <v>129</v>
      </c>
      <c r="J2" s="166" t="s">
        <v>130</v>
      </c>
      <c r="K2" s="166" t="s">
        <v>12</v>
      </c>
      <c r="L2" s="165" t="s">
        <v>124</v>
      </c>
    </row>
    <row r="3" spans="1:12" ht="39.6">
      <c r="A3" t="s">
        <v>122</v>
      </c>
      <c r="I3" s="167" t="s">
        <v>131</v>
      </c>
      <c r="J3" s="168" t="s">
        <v>130</v>
      </c>
      <c r="K3" s="168" t="s">
        <v>12</v>
      </c>
      <c r="L3" s="167" t="s">
        <v>132</v>
      </c>
    </row>
    <row r="4" spans="1:12" ht="39.6">
      <c r="A4" t="s">
        <v>123</v>
      </c>
      <c r="I4" s="169" t="s">
        <v>133</v>
      </c>
      <c r="J4" s="168" t="s">
        <v>130</v>
      </c>
      <c r="K4" s="168" t="s">
        <v>12</v>
      </c>
      <c r="L4" s="167" t="s">
        <v>134</v>
      </c>
    </row>
    <row r="5" spans="1:12" ht="26.4">
      <c r="A5" t="s">
        <v>124</v>
      </c>
      <c r="I5" s="169" t="s">
        <v>135</v>
      </c>
      <c r="J5" s="168" t="s">
        <v>130</v>
      </c>
      <c r="K5" s="168" t="s">
        <v>136</v>
      </c>
      <c r="L5" s="172" t="s">
        <v>120</v>
      </c>
    </row>
    <row r="6" spans="1:12" ht="26.4">
      <c r="I6" s="169" t="s">
        <v>137</v>
      </c>
      <c r="J6" s="168" t="s">
        <v>130</v>
      </c>
      <c r="K6" s="168" t="s">
        <v>138</v>
      </c>
      <c r="L6" s="167" t="s">
        <v>139</v>
      </c>
    </row>
    <row r="7" spans="1:12" ht="26.4">
      <c r="I7" s="167" t="s">
        <v>140</v>
      </c>
      <c r="J7" s="168" t="s">
        <v>141</v>
      </c>
      <c r="K7" s="168" t="s">
        <v>136</v>
      </c>
      <c r="L7" s="167" t="s">
        <v>142</v>
      </c>
    </row>
    <row r="8" spans="1:12" ht="26.4">
      <c r="I8" s="169" t="s">
        <v>143</v>
      </c>
      <c r="J8" s="168" t="s">
        <v>130</v>
      </c>
      <c r="K8" s="168" t="s">
        <v>136</v>
      </c>
      <c r="L8" s="167" t="s">
        <v>144</v>
      </c>
    </row>
    <row r="9" spans="1:12" ht="26.4">
      <c r="I9" s="167" t="s">
        <v>145</v>
      </c>
      <c r="J9" s="168" t="s">
        <v>146</v>
      </c>
      <c r="K9" s="168" t="s">
        <v>146</v>
      </c>
      <c r="L9" s="167" t="s">
        <v>147</v>
      </c>
    </row>
    <row r="10" spans="1:12" ht="26.4">
      <c r="I10" s="167" t="s">
        <v>148</v>
      </c>
      <c r="J10" s="168" t="s">
        <v>149</v>
      </c>
      <c r="K10" s="168" t="s">
        <v>136</v>
      </c>
      <c r="L10" s="167" t="s">
        <v>150</v>
      </c>
    </row>
    <row r="11" spans="1:12" ht="26.4">
      <c r="I11" s="167" t="s">
        <v>151</v>
      </c>
      <c r="J11" s="168" t="s">
        <v>149</v>
      </c>
      <c r="K11" s="168" t="s">
        <v>136</v>
      </c>
      <c r="L11" s="167" t="s">
        <v>123</v>
      </c>
    </row>
    <row r="12" spans="1:12">
      <c r="I12" s="169" t="s">
        <v>152</v>
      </c>
      <c r="J12" s="168" t="s">
        <v>149</v>
      </c>
      <c r="K12" s="168" t="s">
        <v>136</v>
      </c>
      <c r="L12" s="167" t="s">
        <v>153</v>
      </c>
    </row>
    <row r="13" spans="1:12" ht="26.4">
      <c r="I13" s="167" t="s">
        <v>154</v>
      </c>
      <c r="J13" s="168" t="s">
        <v>149</v>
      </c>
      <c r="K13" s="168" t="s">
        <v>136</v>
      </c>
      <c r="L13" s="167" t="s">
        <v>155</v>
      </c>
    </row>
    <row r="14" spans="1:12">
      <c r="I14" s="167" t="s">
        <v>156</v>
      </c>
      <c r="J14" s="168" t="s">
        <v>149</v>
      </c>
      <c r="K14" s="168" t="s">
        <v>136</v>
      </c>
      <c r="L14" s="167" t="s">
        <v>157</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
  <sheetViews>
    <sheetView workbookViewId="0">
      <selection activeCell="D1" sqref="D1:E1"/>
    </sheetView>
  </sheetViews>
  <sheetFormatPr defaultColWidth="25.88671875" defaultRowHeight="13.2"/>
  <sheetData>
    <row r="1" spans="2:5">
      <c r="D1" s="161" t="s">
        <v>118</v>
      </c>
      <c r="E1" s="161" t="s">
        <v>119</v>
      </c>
    </row>
    <row r="2" spans="2:5">
      <c r="B2" t="s">
        <v>112</v>
      </c>
      <c r="C2" t="s">
        <v>113</v>
      </c>
      <c r="D2" s="20">
        <v>634265</v>
      </c>
      <c r="E2" s="20">
        <v>5189458</v>
      </c>
    </row>
    <row r="3" spans="2:5">
      <c r="B3" t="s">
        <v>112</v>
      </c>
      <c r="C3" t="s">
        <v>114</v>
      </c>
      <c r="D3" s="20">
        <v>600024</v>
      </c>
      <c r="E3" s="20">
        <v>5029196</v>
      </c>
    </row>
    <row r="4" spans="2:5">
      <c r="B4" t="s">
        <v>115</v>
      </c>
      <c r="C4" t="s">
        <v>116</v>
      </c>
      <c r="D4" s="160">
        <v>5.7000000000000002E-2</v>
      </c>
      <c r="E4" s="160">
        <v>3.2000000000000001E-2</v>
      </c>
    </row>
    <row r="5" spans="2:5">
      <c r="B5" t="s">
        <v>112</v>
      </c>
      <c r="C5" t="s">
        <v>117</v>
      </c>
      <c r="D5" s="20">
        <v>600158</v>
      </c>
      <c r="E5" s="20">
        <v>5029196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topLeftCell="A79"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135</v>
      </c>
      <c r="D1" s="57"/>
      <c r="E1" s="57"/>
      <c r="F1" s="2" t="s">
        <v>91</v>
      </c>
      <c r="G1" s="66"/>
      <c r="H1" s="67"/>
      <c r="I1" s="67"/>
    </row>
    <row r="2" spans="1:9" s="3" customFormat="1" ht="15.6">
      <c r="A2" s="57"/>
      <c r="B2" s="65" t="s">
        <v>92</v>
      </c>
      <c r="C2" s="57" t="s">
        <v>158</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51">
        <v>213</v>
      </c>
      <c r="D6" s="151">
        <v>234</v>
      </c>
      <c r="E6" s="81">
        <f>D6+C6</f>
        <v>447</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53">
        <v>4424</v>
      </c>
      <c r="D10" s="153">
        <v>2890</v>
      </c>
      <c r="E10" s="81">
        <f>D10+C10</f>
        <v>7314</v>
      </c>
      <c r="F10" s="89">
        <f ca="1">C10/OFFSET(C10,4,0)</f>
        <v>0.49363981254184336</v>
      </c>
      <c r="G10" s="89">
        <f t="shared" ref="G10:H10" ca="1" si="0">D10/OFFSET(D10,4,0)</f>
        <v>0.29886246122026888</v>
      </c>
      <c r="H10" s="89">
        <f t="shared" ca="1" si="0"/>
        <v>0.39255045083726919</v>
      </c>
      <c r="I10" s="70"/>
    </row>
    <row r="11" spans="1:9" s="3" customFormat="1">
      <c r="A11" s="79"/>
      <c r="B11" s="87" t="s">
        <v>7</v>
      </c>
      <c r="C11" s="153">
        <v>389</v>
      </c>
      <c r="D11" s="153">
        <v>2447</v>
      </c>
      <c r="E11" s="81">
        <f t="shared" ref="E11:E14" si="1">D11+C11</f>
        <v>2836</v>
      </c>
      <c r="F11" s="89">
        <f ca="1">C11/OFFSET(C11,3,0)</f>
        <v>4.3405489846016512E-2</v>
      </c>
      <c r="G11" s="89">
        <f t="shared" ref="G11:H11" ca="1" si="2">D11/OFFSET(D11,3,0)</f>
        <v>0.25305067218200622</v>
      </c>
      <c r="H11" s="89">
        <f t="shared" ca="1" si="2"/>
        <v>0.15221124946328896</v>
      </c>
      <c r="I11" s="72"/>
    </row>
    <row r="12" spans="1:9" s="3" customFormat="1">
      <c r="A12" s="79"/>
      <c r="B12" s="87" t="s">
        <v>8</v>
      </c>
      <c r="C12" s="153">
        <v>2394</v>
      </c>
      <c r="D12" s="153">
        <v>2607</v>
      </c>
      <c r="E12" s="81">
        <f t="shared" si="1"/>
        <v>5001</v>
      </c>
      <c r="F12" s="89">
        <f ca="1">C12/OFFSET(C12,2,0)</f>
        <v>0.26712787324257981</v>
      </c>
      <c r="G12" s="89">
        <f t="shared" ref="G12:H12" ca="1" si="3">D12/OFFSET(D12,2,0)</f>
        <v>0.26959669079627713</v>
      </c>
      <c r="H12" s="89">
        <f t="shared" ca="1" si="3"/>
        <v>0.2684091884929154</v>
      </c>
      <c r="I12" s="72"/>
    </row>
    <row r="13" spans="1:9" s="3" customFormat="1">
      <c r="A13" s="79"/>
      <c r="B13" s="87" t="s">
        <v>9</v>
      </c>
      <c r="C13" s="153">
        <v>1755</v>
      </c>
      <c r="D13" s="153">
        <v>1726</v>
      </c>
      <c r="E13" s="81">
        <f t="shared" si="1"/>
        <v>3481</v>
      </c>
      <c r="F13" s="89">
        <f ca="1">C13/OFFSET(C13,1,0)</f>
        <v>0.19582682436956036</v>
      </c>
      <c r="G13" s="89">
        <f t="shared" ref="G13:H13" ca="1" si="4">D13/OFFSET(D13,1,0)</f>
        <v>0.17849017580144777</v>
      </c>
      <c r="H13" s="89">
        <f t="shared" ca="1" si="4"/>
        <v>0.1868291112065264</v>
      </c>
      <c r="I13" s="72"/>
    </row>
    <row r="14" spans="1:9" s="3" customFormat="1">
      <c r="A14" s="79" t="s">
        <v>10</v>
      </c>
      <c r="B14" s="90" t="s">
        <v>11</v>
      </c>
      <c r="C14" s="91">
        <f>SUM(C10:C13)</f>
        <v>8962</v>
      </c>
      <c r="D14" s="91">
        <f>SUM(D10:D13)</f>
        <v>9670</v>
      </c>
      <c r="E14" s="81">
        <f t="shared" si="1"/>
        <v>18632</v>
      </c>
      <c r="F14" s="89"/>
      <c r="G14" s="89"/>
      <c r="H14" s="89"/>
      <c r="I14" s="72"/>
    </row>
    <row r="15" spans="1:9" s="3" customFormat="1">
      <c r="A15" s="79"/>
      <c r="B15" s="84" t="s">
        <v>58</v>
      </c>
      <c r="C15" s="92"/>
      <c r="D15" s="92"/>
      <c r="E15" s="81"/>
      <c r="F15" s="2"/>
      <c r="G15" s="72"/>
      <c r="H15" s="72"/>
      <c r="I15" s="72"/>
    </row>
    <row r="16" spans="1:9" s="3" customFormat="1">
      <c r="A16" s="79"/>
      <c r="B16" s="87" t="s">
        <v>6</v>
      </c>
      <c r="C16" s="153">
        <v>167</v>
      </c>
      <c r="D16" s="153">
        <v>49</v>
      </c>
      <c r="E16" s="81">
        <f t="shared" ref="E16:E72" si="5">D16+C16</f>
        <v>216</v>
      </c>
      <c r="F16" s="89">
        <f ca="1">C16/OFFSET(C16,4,0)</f>
        <v>0.43947368421052629</v>
      </c>
      <c r="G16" s="89">
        <f t="shared" ref="G16:H16" ca="1" si="6">D16/OFFSET(D16,4,0)</f>
        <v>0.53260869565217395</v>
      </c>
      <c r="H16" s="89">
        <f t="shared" ca="1" si="6"/>
        <v>0.4576271186440678</v>
      </c>
      <c r="I16" s="72"/>
    </row>
    <row r="17" spans="1:9" s="3" customFormat="1">
      <c r="A17" s="79"/>
      <c r="B17" s="87" t="s">
        <v>7</v>
      </c>
      <c r="C17" s="153">
        <v>26</v>
      </c>
      <c r="D17" s="153">
        <v>33</v>
      </c>
      <c r="E17" s="81">
        <f t="shared" si="5"/>
        <v>59</v>
      </c>
      <c r="F17" s="89">
        <f ca="1">C17/OFFSET(C17,3,0)</f>
        <v>6.8421052631578952E-2</v>
      </c>
      <c r="G17" s="89">
        <f t="shared" ref="G17:H17" ca="1" si="7">D17/OFFSET(D17,3,0)</f>
        <v>0.35869565217391303</v>
      </c>
      <c r="H17" s="89">
        <f t="shared" ca="1" si="7"/>
        <v>0.125</v>
      </c>
      <c r="I17" s="72"/>
    </row>
    <row r="18" spans="1:9" s="3" customFormat="1" ht="15.6">
      <c r="A18" s="79"/>
      <c r="B18" s="87" t="s">
        <v>8</v>
      </c>
      <c r="C18" s="153">
        <v>123</v>
      </c>
      <c r="D18" s="153">
        <v>9</v>
      </c>
      <c r="E18" s="81">
        <f t="shared" si="5"/>
        <v>132</v>
      </c>
      <c r="F18" s="89">
        <f ca="1">C18/OFFSET(C18,2,0)</f>
        <v>0.3236842105263158</v>
      </c>
      <c r="G18" s="89">
        <f t="shared" ref="G18:H18" ca="1" si="8">D18/OFFSET(D18,2,0)</f>
        <v>9.7826086956521743E-2</v>
      </c>
      <c r="H18" s="89">
        <f t="shared" ca="1" si="8"/>
        <v>0.27966101694915252</v>
      </c>
      <c r="I18" s="93"/>
    </row>
    <row r="19" spans="1:9" s="3" customFormat="1">
      <c r="A19" s="79"/>
      <c r="B19" s="87" t="s">
        <v>9</v>
      </c>
      <c r="C19" s="153">
        <v>64</v>
      </c>
      <c r="D19" s="153">
        <v>1</v>
      </c>
      <c r="E19" s="81">
        <f t="shared" si="5"/>
        <v>65</v>
      </c>
      <c r="F19" s="89">
        <f ca="1">C19/OFFSET(C19,1,0)</f>
        <v>0.16842105263157894</v>
      </c>
      <c r="G19" s="89">
        <f t="shared" ref="G19:H19" ca="1" si="9">D19/OFFSET(D19,1,0)</f>
        <v>1.0869565217391304E-2</v>
      </c>
      <c r="H19" s="94">
        <f t="shared" ca="1" si="9"/>
        <v>0.13771186440677965</v>
      </c>
      <c r="I19" s="72"/>
    </row>
    <row r="20" spans="1:9" s="3" customFormat="1">
      <c r="A20" s="79" t="s">
        <v>12</v>
      </c>
      <c r="B20" s="90" t="s">
        <v>13</v>
      </c>
      <c r="C20" s="81">
        <f>SUM(C16:C19)</f>
        <v>380</v>
      </c>
      <c r="D20" s="81">
        <f>SUM(D16:D19)</f>
        <v>92</v>
      </c>
      <c r="E20" s="81">
        <f t="shared" si="5"/>
        <v>472</v>
      </c>
      <c r="F20" s="89"/>
      <c r="G20" s="89"/>
      <c r="H20" s="89"/>
      <c r="I20" s="72"/>
    </row>
    <row r="21" spans="1:9" s="3" customFormat="1">
      <c r="A21" s="79"/>
      <c r="B21" s="84" t="s">
        <v>59</v>
      </c>
      <c r="C21" s="92"/>
      <c r="D21" s="92"/>
      <c r="E21" s="81"/>
      <c r="F21" s="2"/>
      <c r="G21" s="72"/>
      <c r="H21" s="72"/>
      <c r="I21" s="72"/>
    </row>
    <row r="22" spans="1:9" s="3" customFormat="1" ht="15.6">
      <c r="A22" s="79"/>
      <c r="B22" s="87" t="s">
        <v>6</v>
      </c>
      <c r="C22" s="153">
        <v>2212</v>
      </c>
      <c r="D22" s="153">
        <v>84</v>
      </c>
      <c r="E22" s="81">
        <f t="shared" si="5"/>
        <v>2296</v>
      </c>
      <c r="F22" s="89">
        <f ca="1">C22/OFFSET(C22,4,0)</f>
        <v>0.51180009254974546</v>
      </c>
      <c r="G22" s="89">
        <f t="shared" ref="G22:H22" ca="1" si="10">D22/OFFSET(D22,4,0)</f>
        <v>0.44919786096256686</v>
      </c>
      <c r="H22" s="89">
        <f t="shared" ca="1" si="10"/>
        <v>0.5092038145930361</v>
      </c>
      <c r="I22" s="93"/>
    </row>
    <row r="23" spans="1:9" s="3" customFormat="1">
      <c r="A23" s="79"/>
      <c r="B23" s="87" t="s">
        <v>7</v>
      </c>
      <c r="C23" s="153">
        <v>480</v>
      </c>
      <c r="D23" s="153">
        <v>60</v>
      </c>
      <c r="E23" s="81">
        <f t="shared" si="5"/>
        <v>540</v>
      </c>
      <c r="F23" s="89">
        <f ca="1">C23/OFFSET(C23,3,0)</f>
        <v>0.11105969458583989</v>
      </c>
      <c r="G23" s="89">
        <f t="shared" ref="G23:H23" ca="1" si="11">D23/OFFSET(D23,3,0)</f>
        <v>0.32085561497326204</v>
      </c>
      <c r="H23" s="89">
        <f t="shared" ca="1" si="11"/>
        <v>0.11976047904191617</v>
      </c>
      <c r="I23" s="72"/>
    </row>
    <row r="24" spans="1:9" s="3" customFormat="1">
      <c r="A24" s="79"/>
      <c r="B24" s="87" t="s">
        <v>8</v>
      </c>
      <c r="C24" s="153">
        <v>1246</v>
      </c>
      <c r="D24" s="153">
        <v>36</v>
      </c>
      <c r="E24" s="81">
        <f t="shared" si="5"/>
        <v>1282</v>
      </c>
      <c r="F24" s="89">
        <f ca="1">C24/OFFSET(C24,2,0)</f>
        <v>0.2882924571957427</v>
      </c>
      <c r="G24" s="89">
        <f t="shared" ref="G24:H24" ca="1" si="12">D24/OFFSET(D24,2,0)</f>
        <v>0.19251336898395721</v>
      </c>
      <c r="H24" s="89">
        <f t="shared" ca="1" si="12"/>
        <v>0.28432024839210468</v>
      </c>
      <c r="I24" s="72"/>
    </row>
    <row r="25" spans="1:9" s="3" customFormat="1">
      <c r="A25" s="79"/>
      <c r="B25" s="87" t="s">
        <v>9</v>
      </c>
      <c r="C25" s="153">
        <v>384</v>
      </c>
      <c r="D25" s="153">
        <v>7</v>
      </c>
      <c r="E25" s="81">
        <f t="shared" si="5"/>
        <v>391</v>
      </c>
      <c r="F25" s="89">
        <f ca="1">C25/OFFSET(C25,1,0)</f>
        <v>8.884775566867191E-2</v>
      </c>
      <c r="G25" s="89">
        <f t="shared" ref="G25:H25" ca="1" si="13">D25/OFFSET(D25,1,0)</f>
        <v>3.7433155080213901E-2</v>
      </c>
      <c r="H25" s="94">
        <f t="shared" ca="1" si="13"/>
        <v>8.6715457972943E-2</v>
      </c>
      <c r="I25" s="72"/>
    </row>
    <row r="26" spans="1:9" s="3" customFormat="1">
      <c r="A26" s="79" t="s">
        <v>14</v>
      </c>
      <c r="B26" s="90" t="s">
        <v>15</v>
      </c>
      <c r="C26" s="81">
        <f>SUM(C22:C25)</f>
        <v>4322</v>
      </c>
      <c r="D26" s="81">
        <f>SUM(D22:D25)</f>
        <v>187</v>
      </c>
      <c r="E26" s="81">
        <f t="shared" si="5"/>
        <v>4509</v>
      </c>
      <c r="F26" s="89"/>
      <c r="G26" s="89"/>
      <c r="H26" s="89"/>
      <c r="I26" s="72"/>
    </row>
    <row r="27" spans="1:9" s="3" customFormat="1">
      <c r="A27" s="79"/>
      <c r="B27" s="84" t="s">
        <v>16</v>
      </c>
      <c r="C27" s="92"/>
      <c r="D27" s="92"/>
      <c r="E27" s="81"/>
      <c r="F27" s="2"/>
      <c r="G27" s="72"/>
      <c r="H27" s="72"/>
      <c r="I27" s="72"/>
    </row>
    <row r="28" spans="1:9" s="3" customFormat="1">
      <c r="A28" s="79"/>
      <c r="B28" s="87" t="s">
        <v>6</v>
      </c>
      <c r="C28" s="153">
        <v>0</v>
      </c>
      <c r="D28" s="153">
        <v>0</v>
      </c>
      <c r="E28" s="81">
        <f t="shared" si="5"/>
        <v>0</v>
      </c>
      <c r="F28" s="89">
        <f ca="1">C28/OFFSET(C28,4,0)</f>
        <v>0</v>
      </c>
      <c r="G28" s="89">
        <f t="shared" ref="G28:H28" ca="1" si="14">D28/OFFSET(D28,4,0)</f>
        <v>0</v>
      </c>
      <c r="H28" s="89">
        <f t="shared" ca="1" si="14"/>
        <v>0</v>
      </c>
      <c r="I28" s="72"/>
    </row>
    <row r="29" spans="1:9" s="3" customFormat="1" ht="15.6">
      <c r="A29" s="79"/>
      <c r="B29" s="87" t="s">
        <v>7</v>
      </c>
      <c r="C29" s="153">
        <v>0</v>
      </c>
      <c r="D29" s="153">
        <v>0</v>
      </c>
      <c r="E29" s="81">
        <f t="shared" si="5"/>
        <v>0</v>
      </c>
      <c r="F29" s="89">
        <f ca="1">C29/OFFSET(C29,3,0)</f>
        <v>0</v>
      </c>
      <c r="G29" s="89">
        <f t="shared" ref="G29:H29" ca="1" si="15">D29/OFFSET(D29,3,0)</f>
        <v>0</v>
      </c>
      <c r="H29" s="89">
        <f t="shared" ca="1" si="15"/>
        <v>0</v>
      </c>
      <c r="I29" s="70"/>
    </row>
    <row r="30" spans="1:9" s="3" customFormat="1">
      <c r="A30" s="79"/>
      <c r="B30" s="87" t="s">
        <v>8</v>
      </c>
      <c r="C30" s="153">
        <v>0</v>
      </c>
      <c r="D30" s="153">
        <v>0</v>
      </c>
      <c r="E30" s="81">
        <f t="shared" si="5"/>
        <v>0</v>
      </c>
      <c r="F30" s="89">
        <f ca="1">C30/OFFSET(C30,2,0)</f>
        <v>0</v>
      </c>
      <c r="G30" s="89">
        <f t="shared" ref="G30:H30" ca="1" si="16">D30/OFFSET(D30,2,0)</f>
        <v>0</v>
      </c>
      <c r="H30" s="89">
        <f t="shared" ca="1" si="16"/>
        <v>0</v>
      </c>
      <c r="I30" s="72"/>
    </row>
    <row r="31" spans="1:9" s="3" customFormat="1" ht="15.6">
      <c r="A31" s="79"/>
      <c r="B31" s="87" t="s">
        <v>9</v>
      </c>
      <c r="C31" s="153">
        <v>1351</v>
      </c>
      <c r="D31" s="153">
        <v>795</v>
      </c>
      <c r="E31" s="81">
        <f t="shared" si="5"/>
        <v>2146</v>
      </c>
      <c r="F31" s="89">
        <f ca="1">C31/OFFSET(C31,1,0)</f>
        <v>1</v>
      </c>
      <c r="G31" s="89">
        <f t="shared" ref="G31:H31" ca="1" si="17">D31/OFFSET(D31,1,0)</f>
        <v>1</v>
      </c>
      <c r="H31" s="94">
        <f t="shared" ca="1" si="17"/>
        <v>1</v>
      </c>
      <c r="I31" s="70"/>
    </row>
    <row r="32" spans="1:9" s="3" customFormat="1">
      <c r="A32" s="79" t="s">
        <v>17</v>
      </c>
      <c r="B32" s="90" t="s">
        <v>18</v>
      </c>
      <c r="C32" s="81">
        <f>SUM(C28:C31)</f>
        <v>1351</v>
      </c>
      <c r="D32" s="81">
        <f>SUM(D28:D31)</f>
        <v>795</v>
      </c>
      <c r="E32" s="81">
        <f t="shared" si="5"/>
        <v>2146</v>
      </c>
      <c r="F32" s="2"/>
      <c r="G32" s="72"/>
      <c r="H32" s="72"/>
      <c r="I32" s="72"/>
    </row>
    <row r="33" spans="1:9" s="3" customFormat="1">
      <c r="A33" s="79" t="s">
        <v>19</v>
      </c>
      <c r="B33" s="96" t="s">
        <v>54</v>
      </c>
      <c r="C33" s="78">
        <f>C14+C20+C26+C32</f>
        <v>15015</v>
      </c>
      <c r="D33" s="78">
        <f>D14+D20+D26+D32</f>
        <v>10744</v>
      </c>
      <c r="E33" s="81">
        <f t="shared" si="5"/>
        <v>25759</v>
      </c>
      <c r="F33" s="68"/>
      <c r="G33" s="72"/>
      <c r="H33" s="72"/>
      <c r="I33" s="72"/>
    </row>
    <row r="34" spans="1:9" s="3" customFormat="1" ht="15.6">
      <c r="A34" s="97" t="s">
        <v>20</v>
      </c>
      <c r="B34" s="98" t="s">
        <v>21</v>
      </c>
      <c r="C34" s="152">
        <v>1351</v>
      </c>
      <c r="D34" s="152">
        <v>795</v>
      </c>
      <c r="E34" s="81">
        <f t="shared" si="5"/>
        <v>2146</v>
      </c>
      <c r="F34" s="68"/>
      <c r="G34" s="82"/>
      <c r="H34" s="100"/>
      <c r="I34" s="82"/>
    </row>
    <row r="35" spans="1:9" s="3" customFormat="1" ht="15.6">
      <c r="A35" s="79" t="s">
        <v>22</v>
      </c>
      <c r="B35" s="77" t="s">
        <v>23</v>
      </c>
      <c r="C35" s="78">
        <f>C33-C34</f>
        <v>13664</v>
      </c>
      <c r="D35" s="78">
        <f>D33-D34</f>
        <v>9949</v>
      </c>
      <c r="E35" s="81">
        <f t="shared" si="5"/>
        <v>23613</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3">
        <v>4431</v>
      </c>
      <c r="D39" s="153">
        <v>2481</v>
      </c>
      <c r="E39" s="81">
        <f t="shared" si="5"/>
        <v>6912</v>
      </c>
      <c r="F39" s="89">
        <f ca="1">C39/OFFSET(C39,4,0)</f>
        <v>0.52787705503931381</v>
      </c>
      <c r="G39" s="89">
        <f t="shared" ref="G39:H39" ca="1" si="18">D39/OFFSET(D39,4,0)</f>
        <v>0.41697478991596637</v>
      </c>
      <c r="H39" s="89">
        <f t="shared" ca="1" si="18"/>
        <v>0.4818739542665923</v>
      </c>
      <c r="I39" s="72"/>
    </row>
    <row r="40" spans="1:9" s="3" customFormat="1">
      <c r="A40" s="79"/>
      <c r="B40" s="87" t="s">
        <v>7</v>
      </c>
      <c r="C40" s="153">
        <v>708</v>
      </c>
      <c r="D40" s="153">
        <v>1764</v>
      </c>
      <c r="E40" s="81">
        <f t="shared" si="5"/>
        <v>2472</v>
      </c>
      <c r="F40" s="89">
        <f ca="1">C40/OFFSET(C40,3,0)</f>
        <v>8.4345961401000716E-2</v>
      </c>
      <c r="G40" s="89">
        <f t="shared" ref="G40:H40" ca="1" si="19">D40/OFFSET(D40,3,0)</f>
        <v>0.2964705882352941</v>
      </c>
      <c r="H40" s="89">
        <f t="shared" ca="1" si="19"/>
        <v>0.17233686558839934</v>
      </c>
      <c r="I40" s="72"/>
    </row>
    <row r="41" spans="1:9" s="3" customFormat="1">
      <c r="A41" s="79"/>
      <c r="B41" s="87" t="s">
        <v>8</v>
      </c>
      <c r="C41" s="153">
        <v>3077</v>
      </c>
      <c r="D41" s="153">
        <v>1636</v>
      </c>
      <c r="E41" s="81">
        <f t="shared" si="5"/>
        <v>4713</v>
      </c>
      <c r="F41" s="89">
        <f ca="1">C41/OFFSET(C41,2,0)</f>
        <v>0.36657136049559208</v>
      </c>
      <c r="G41" s="89">
        <f t="shared" ref="G41:H41" ca="1" si="20">D41/OFFSET(D41,2,0)</f>
        <v>0.2749579831932773</v>
      </c>
      <c r="H41" s="89">
        <f t="shared" ca="1" si="20"/>
        <v>0.32856943669827104</v>
      </c>
      <c r="I41" s="72"/>
    </row>
    <row r="42" spans="1:9" s="3" customFormat="1">
      <c r="A42" s="79"/>
      <c r="B42" s="87" t="s">
        <v>9</v>
      </c>
      <c r="C42" s="153">
        <v>178</v>
      </c>
      <c r="D42" s="153">
        <v>69</v>
      </c>
      <c r="E42" s="81">
        <f t="shared" si="5"/>
        <v>247</v>
      </c>
      <c r="F42" s="89">
        <f ca="1">C42/OFFSET(C42,1,0)</f>
        <v>2.1205623064093401E-2</v>
      </c>
      <c r="G42" s="89">
        <f t="shared" ref="G42:H42" ca="1" si="21">D42/OFFSET(D42,1,0)</f>
        <v>1.1596638655462186E-2</v>
      </c>
      <c r="H42" s="94">
        <f t="shared" ca="1" si="21"/>
        <v>1.7219743446737313E-2</v>
      </c>
      <c r="I42" s="72"/>
    </row>
    <row r="43" spans="1:9" s="3" customFormat="1">
      <c r="A43" s="79" t="s">
        <v>25</v>
      </c>
      <c r="B43" s="90" t="s">
        <v>26</v>
      </c>
      <c r="C43" s="78">
        <f>SUM(C39:C42)</f>
        <v>8394</v>
      </c>
      <c r="D43" s="78">
        <f>SUM(D39:D42)</f>
        <v>5950</v>
      </c>
      <c r="E43" s="81">
        <f t="shared" si="5"/>
        <v>14344</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3">
        <v>45</v>
      </c>
      <c r="D46" s="153">
        <v>2</v>
      </c>
      <c r="E46" s="81">
        <f t="shared" si="5"/>
        <v>47</v>
      </c>
      <c r="F46" s="89">
        <f ca="1">C46/OFFSET(C46,4,0)</f>
        <v>0.12747875354107649</v>
      </c>
      <c r="G46" s="89">
        <f t="shared" ref="G46:H46" ca="1" si="22">D46/OFFSET(D46,4,0)</f>
        <v>0.14285714285714285</v>
      </c>
      <c r="H46" s="89">
        <f t="shared" ca="1" si="22"/>
        <v>0.12806539509536785</v>
      </c>
      <c r="I46" s="72"/>
    </row>
    <row r="47" spans="1:9" s="3" customFormat="1">
      <c r="A47" s="79"/>
      <c r="B47" s="87" t="s">
        <v>7</v>
      </c>
      <c r="C47" s="153">
        <v>12</v>
      </c>
      <c r="D47" s="153">
        <v>1</v>
      </c>
      <c r="E47" s="81">
        <f t="shared" si="5"/>
        <v>13</v>
      </c>
      <c r="F47" s="89">
        <f ca="1">C47/OFFSET(C47,3,0)</f>
        <v>3.39943342776204E-2</v>
      </c>
      <c r="G47" s="89">
        <f t="shared" ref="G47:H47" ca="1" si="23">D47/OFFSET(D47,3,0)</f>
        <v>7.1428571428571425E-2</v>
      </c>
      <c r="H47" s="89">
        <f t="shared" ca="1" si="23"/>
        <v>3.5422343324250684E-2</v>
      </c>
      <c r="I47" s="72"/>
    </row>
    <row r="48" spans="1:9" s="3" customFormat="1">
      <c r="A48" s="79"/>
      <c r="B48" s="87" t="s">
        <v>8</v>
      </c>
      <c r="C48" s="153">
        <v>144</v>
      </c>
      <c r="D48" s="153">
        <v>9</v>
      </c>
      <c r="E48" s="81">
        <f t="shared" si="5"/>
        <v>153</v>
      </c>
      <c r="F48" s="89">
        <f ca="1">C48/OFFSET(C48,2,0)</f>
        <v>0.40793201133144474</v>
      </c>
      <c r="G48" s="89">
        <f t="shared" ref="G48:H48" ca="1" si="24">D48/OFFSET(D48,2,0)</f>
        <v>0.6428571428571429</v>
      </c>
      <c r="H48" s="89">
        <f t="shared" ca="1" si="24"/>
        <v>0.41689373297002724</v>
      </c>
      <c r="I48" s="72"/>
    </row>
    <row r="49" spans="1:9" s="3" customFormat="1" ht="14.4">
      <c r="A49" s="79"/>
      <c r="B49" s="87" t="s">
        <v>9</v>
      </c>
      <c r="C49" s="153">
        <v>152</v>
      </c>
      <c r="D49" s="153">
        <v>2</v>
      </c>
      <c r="E49" s="81">
        <f t="shared" si="5"/>
        <v>154</v>
      </c>
      <c r="F49" s="89">
        <f ca="1">C49/OFFSET(C49,1,0)</f>
        <v>0.43059490084985835</v>
      </c>
      <c r="G49" s="89">
        <f t="shared" ref="G49:H49" ca="1" si="25">D49/OFFSET(D49,1,0)</f>
        <v>0.14285714285714285</v>
      </c>
      <c r="H49" s="94">
        <f t="shared" ca="1" si="25"/>
        <v>0.4196185286103542</v>
      </c>
      <c r="I49" s="109"/>
    </row>
    <row r="50" spans="1:9" s="3" customFormat="1">
      <c r="A50" s="79" t="s">
        <v>27</v>
      </c>
      <c r="B50" s="77" t="s">
        <v>28</v>
      </c>
      <c r="C50" s="78">
        <f>SUM(C46:C49)</f>
        <v>353</v>
      </c>
      <c r="D50" s="78">
        <f>SUM(D46:D49)</f>
        <v>14</v>
      </c>
      <c r="E50" s="81">
        <f t="shared" si="5"/>
        <v>367</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3">
        <v>5</v>
      </c>
      <c r="D53" s="153">
        <v>4</v>
      </c>
      <c r="E53" s="81">
        <f t="shared" si="5"/>
        <v>9</v>
      </c>
      <c r="F53" s="89">
        <f ca="1">C53/OFFSET(C53,4,0)</f>
        <v>0.16129032258064516</v>
      </c>
      <c r="G53" s="89">
        <f t="shared" ref="G53:H53" ca="1" si="26">D53/OFFSET(D53,4,0)</f>
        <v>4.7619047619047616E-2</v>
      </c>
      <c r="H53" s="89">
        <f t="shared" ca="1" si="26"/>
        <v>7.8260869565217397E-2</v>
      </c>
      <c r="I53" s="109"/>
    </row>
    <row r="54" spans="1:9" s="3" customFormat="1">
      <c r="A54" s="79"/>
      <c r="B54" s="87" t="s">
        <v>7</v>
      </c>
      <c r="C54" s="153">
        <v>11</v>
      </c>
      <c r="D54" s="153">
        <v>64</v>
      </c>
      <c r="E54" s="81">
        <f t="shared" si="5"/>
        <v>75</v>
      </c>
      <c r="F54" s="89">
        <f ca="1">C54/OFFSET(C54,3,0)</f>
        <v>0.35483870967741937</v>
      </c>
      <c r="G54" s="89">
        <f t="shared" ref="G54:H54" ca="1" si="27">D54/OFFSET(D54,3,0)</f>
        <v>0.76190476190476186</v>
      </c>
      <c r="H54" s="89">
        <f t="shared" ca="1" si="27"/>
        <v>0.65217391304347827</v>
      </c>
      <c r="I54" s="72"/>
    </row>
    <row r="55" spans="1:9" s="3" customFormat="1">
      <c r="A55" s="79"/>
      <c r="B55" s="87" t="s">
        <v>8</v>
      </c>
      <c r="C55" s="153">
        <v>7</v>
      </c>
      <c r="D55" s="153">
        <v>3</v>
      </c>
      <c r="E55" s="81">
        <f t="shared" si="5"/>
        <v>10</v>
      </c>
      <c r="F55" s="89">
        <f ca="1">C55/OFFSET(C55,2,0)</f>
        <v>0.22580645161290322</v>
      </c>
      <c r="G55" s="89">
        <f t="shared" ref="G55:H55" ca="1" si="28">D55/OFFSET(D55,2,0)</f>
        <v>3.5714285714285712E-2</v>
      </c>
      <c r="H55" s="89">
        <f t="shared" ca="1" si="28"/>
        <v>8.6956521739130432E-2</v>
      </c>
      <c r="I55" s="115"/>
    </row>
    <row r="56" spans="1:9" s="3" customFormat="1">
      <c r="A56" s="79"/>
      <c r="B56" s="87" t="s">
        <v>9</v>
      </c>
      <c r="C56" s="153">
        <v>8</v>
      </c>
      <c r="D56" s="153">
        <v>13</v>
      </c>
      <c r="E56" s="81">
        <f t="shared" si="5"/>
        <v>21</v>
      </c>
      <c r="F56" s="89">
        <f ca="1">C56/OFFSET(C56,1,0)</f>
        <v>0.25806451612903225</v>
      </c>
      <c r="G56" s="89">
        <f t="shared" ref="G56:H56" ca="1" si="29">D56/OFFSET(D56,1,0)</f>
        <v>0.15476190476190477</v>
      </c>
      <c r="H56" s="94">
        <f t="shared" ca="1" si="29"/>
        <v>0.18260869565217391</v>
      </c>
      <c r="I56" s="72"/>
    </row>
    <row r="57" spans="1:9" s="3" customFormat="1">
      <c r="A57" s="79" t="s">
        <v>29</v>
      </c>
      <c r="B57" s="77" t="s">
        <v>30</v>
      </c>
      <c r="C57" s="78">
        <f>SUM(C53:C56)</f>
        <v>31</v>
      </c>
      <c r="D57" s="78">
        <f>SUM(D53:D56)</f>
        <v>84</v>
      </c>
      <c r="E57" s="81">
        <f t="shared" si="5"/>
        <v>115</v>
      </c>
      <c r="F57" s="57"/>
      <c r="G57" s="57"/>
      <c r="H57" s="57"/>
      <c r="I57" s="72"/>
    </row>
    <row r="58" spans="1:9" s="3" customFormat="1">
      <c r="A58" s="79"/>
      <c r="B58" s="77"/>
      <c r="C58" s="92"/>
      <c r="D58" s="92"/>
      <c r="E58" s="81"/>
      <c r="F58" s="2"/>
      <c r="G58" s="72"/>
      <c r="H58" s="72"/>
      <c r="I58" s="72"/>
    </row>
    <row r="59" spans="1:9" s="3" customFormat="1">
      <c r="A59" s="117" t="s">
        <v>72</v>
      </c>
      <c r="B59" s="77" t="s">
        <v>31</v>
      </c>
      <c r="C59" s="151">
        <v>2173</v>
      </c>
      <c r="D59" s="151">
        <v>381</v>
      </c>
      <c r="E59" s="81">
        <f t="shared" si="5"/>
        <v>2554</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12</v>
      </c>
      <c r="D62" s="153">
        <v>52</v>
      </c>
      <c r="E62" s="81">
        <f t="shared" si="5"/>
        <v>64</v>
      </c>
      <c r="F62" s="89">
        <f ca="1">C62/OFFSET(C62,4,0)</f>
        <v>3.0729833546734955E-3</v>
      </c>
      <c r="G62" s="89">
        <f t="shared" ref="G62:H62" ca="1" si="30">D62/OFFSET(D62,4,0)</f>
        <v>1.210146613916686E-2</v>
      </c>
      <c r="H62" s="89">
        <f t="shared" ca="1" si="30"/>
        <v>7.8029748841745919E-3</v>
      </c>
      <c r="I62" s="112"/>
    </row>
    <row r="63" spans="1:9" s="3" customFormat="1">
      <c r="A63" s="79" t="s">
        <v>35</v>
      </c>
      <c r="B63" s="121" t="s">
        <v>36</v>
      </c>
      <c r="C63" s="153">
        <v>78</v>
      </c>
      <c r="D63" s="153">
        <v>467</v>
      </c>
      <c r="E63" s="81">
        <f t="shared" si="5"/>
        <v>545</v>
      </c>
      <c r="F63" s="89">
        <f ca="1">C63/OFFSET(C63,3,0)</f>
        <v>1.997439180537772E-2</v>
      </c>
      <c r="G63" s="89">
        <f t="shared" ref="G63:H63" ca="1" si="31">D63/OFFSET(D63,3,0)</f>
        <v>0.10868047474982546</v>
      </c>
      <c r="H63" s="89">
        <f t="shared" ca="1" si="31"/>
        <v>6.6447207998049262E-2</v>
      </c>
      <c r="I63" s="72"/>
    </row>
    <row r="64" spans="1:9" s="3" customFormat="1">
      <c r="A64" s="79" t="s">
        <v>37</v>
      </c>
      <c r="B64" s="121" t="s">
        <v>38</v>
      </c>
      <c r="C64" s="153">
        <v>370</v>
      </c>
      <c r="D64" s="153">
        <v>879</v>
      </c>
      <c r="E64" s="81">
        <f t="shared" si="5"/>
        <v>1249</v>
      </c>
      <c r="F64" s="89">
        <f ca="1">C64/OFFSET(C64,2,0)</f>
        <v>9.4750320102432783E-2</v>
      </c>
      <c r="G64" s="89">
        <f t="shared" ref="G64:H64" ca="1" si="32">D64/OFFSET(D64,2,0)</f>
        <v>0.20456132185245521</v>
      </c>
      <c r="H64" s="89">
        <f t="shared" ca="1" si="32"/>
        <v>0.15227993172396975</v>
      </c>
    </row>
    <row r="65" spans="1:9" s="3" customFormat="1">
      <c r="A65" s="79" t="s">
        <v>39</v>
      </c>
      <c r="B65" s="121" t="s">
        <v>40</v>
      </c>
      <c r="C65" s="153">
        <v>3445</v>
      </c>
      <c r="D65" s="153">
        <v>2899</v>
      </c>
      <c r="E65" s="81">
        <f t="shared" si="5"/>
        <v>6344</v>
      </c>
      <c r="F65" s="89">
        <f ca="1">C65/OFFSET(C65,1,0)</f>
        <v>0.88220230473751604</v>
      </c>
      <c r="G65" s="89">
        <f t="shared" ref="G65:H65" ca="1" si="33">D65/OFFSET(D65,1,0)</f>
        <v>0.67465673725855246</v>
      </c>
      <c r="H65" s="94">
        <f t="shared" ca="1" si="33"/>
        <v>0.77346988539380634</v>
      </c>
    </row>
    <row r="66" spans="1:9" s="3" customFormat="1">
      <c r="A66" s="79" t="s">
        <v>41</v>
      </c>
      <c r="B66" s="96" t="s">
        <v>55</v>
      </c>
      <c r="C66" s="78">
        <f>SUM(C62:C65)</f>
        <v>3905</v>
      </c>
      <c r="D66" s="78">
        <f>SUM(D62:D65)</f>
        <v>4297</v>
      </c>
      <c r="E66" s="81">
        <f t="shared" si="5"/>
        <v>8202</v>
      </c>
      <c r="F66" s="89">
        <f>C66/C33</f>
        <v>0.26007326007326009</v>
      </c>
      <c r="G66" s="89">
        <f t="shared" ref="G66:H66" si="34">D66/D33</f>
        <v>0.39994415487714075</v>
      </c>
      <c r="H66" s="89">
        <f t="shared" si="34"/>
        <v>0.31841298187041422</v>
      </c>
    </row>
    <row r="67" spans="1:9" s="3" customFormat="1">
      <c r="A67" s="97" t="s">
        <v>42</v>
      </c>
      <c r="B67" s="98" t="s">
        <v>21</v>
      </c>
      <c r="C67" s="152">
        <v>1351</v>
      </c>
      <c r="D67" s="152">
        <v>795</v>
      </c>
      <c r="E67" s="81">
        <f t="shared" si="5"/>
        <v>2146</v>
      </c>
      <c r="F67" s="2"/>
      <c r="G67" s="72"/>
      <c r="H67" s="72"/>
    </row>
    <row r="68" spans="1:9" s="3" customFormat="1" ht="14.4">
      <c r="A68" s="79" t="s">
        <v>43</v>
      </c>
      <c r="B68" s="77" t="s">
        <v>44</v>
      </c>
      <c r="C68" s="78">
        <f>C66-C67</f>
        <v>2554</v>
      </c>
      <c r="D68" s="78">
        <f>D66-D67</f>
        <v>3502</v>
      </c>
      <c r="E68" s="81">
        <f t="shared" si="5"/>
        <v>6056</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13505</v>
      </c>
      <c r="D70" s="91">
        <f>D43+D50+D57+D59+D60+D68</f>
        <v>9931</v>
      </c>
      <c r="E70" s="81">
        <f t="shared" si="5"/>
        <v>23436</v>
      </c>
      <c r="F70" s="2"/>
      <c r="G70" s="124"/>
      <c r="H70" s="112"/>
    </row>
    <row r="71" spans="1:9" s="3" customFormat="1">
      <c r="A71" s="79"/>
      <c r="B71" s="125"/>
      <c r="C71" s="92"/>
      <c r="D71" s="92"/>
      <c r="E71" s="81"/>
      <c r="F71" s="2"/>
      <c r="G71" s="72"/>
      <c r="H71" s="72"/>
    </row>
    <row r="72" spans="1:9" s="3" customFormat="1" ht="14.4">
      <c r="A72" s="79" t="s">
        <v>47</v>
      </c>
      <c r="B72" s="77" t="s">
        <v>48</v>
      </c>
      <c r="C72" s="151">
        <v>32</v>
      </c>
      <c r="D72" s="151">
        <v>86</v>
      </c>
      <c r="E72" s="81">
        <f t="shared" si="5"/>
        <v>118</v>
      </c>
      <c r="F72" s="68"/>
      <c r="G72" s="126"/>
      <c r="H72" s="127"/>
    </row>
    <row r="73" spans="1:9" s="3" customFormat="1">
      <c r="A73" s="79"/>
      <c r="B73" s="125"/>
      <c r="C73" s="92"/>
      <c r="D73" s="92"/>
      <c r="E73" s="81"/>
      <c r="F73" s="2"/>
      <c r="G73" s="72"/>
      <c r="H73" s="72"/>
      <c r="I73" s="72"/>
    </row>
    <row r="74" spans="1:9" s="3" customFormat="1">
      <c r="A74" s="79" t="s">
        <v>49</v>
      </c>
      <c r="B74" s="77" t="s">
        <v>50</v>
      </c>
      <c r="C74" s="81">
        <f>C70+C72</f>
        <v>13537</v>
      </c>
      <c r="D74" s="81">
        <f>D70+D72</f>
        <v>10017</v>
      </c>
      <c r="E74" s="81">
        <f>D74+C74</f>
        <v>23554</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1">
        <v>258</v>
      </c>
      <c r="D76" s="151">
        <v>325</v>
      </c>
      <c r="E76" s="81">
        <f>D76+C76</f>
        <v>583</v>
      </c>
      <c r="F76" s="2"/>
      <c r="G76" s="72"/>
      <c r="H76" s="72"/>
      <c r="I76" s="72"/>
    </row>
    <row r="77" spans="1:9" s="3" customFormat="1" ht="30.75" customHeight="1">
      <c r="A77" s="296" t="s">
        <v>56</v>
      </c>
      <c r="B77" s="297"/>
      <c r="C77" s="131">
        <f>C6+C33-C67-C74</f>
        <v>340</v>
      </c>
      <c r="D77" s="131">
        <f>D6+D33-D67-D74</f>
        <v>166</v>
      </c>
      <c r="E77" s="132">
        <f>(E6+E33)-(E67+E74)</f>
        <v>506</v>
      </c>
      <c r="F77" s="2"/>
      <c r="G77" s="72"/>
      <c r="H77" s="72"/>
      <c r="I77" s="72"/>
    </row>
    <row r="78" spans="1:9" s="3" customFormat="1" ht="16.2" customHeight="1">
      <c r="A78" s="133"/>
      <c r="B78" s="61" t="s">
        <v>67</v>
      </c>
      <c r="C78" s="134">
        <f>(C43+C57+C59+C60+C50)/(C43+C57+C59+C68+C60+C50)</f>
        <v>0.81088485746019989</v>
      </c>
      <c r="D78" s="134">
        <f t="shared" ref="D78:E78" si="35">(D43+D57+D59+D60+D50)/(D43+D57+D59+D68+D60+D50)</f>
        <v>0.64736683113483029</v>
      </c>
      <c r="E78" s="134">
        <f t="shared" si="35"/>
        <v>0.74159412869090291</v>
      </c>
      <c r="F78" s="135"/>
      <c r="G78" s="72"/>
      <c r="H78" s="72"/>
      <c r="I78" s="72"/>
    </row>
    <row r="79" spans="1:9" s="3" customFormat="1" ht="16.2" customHeight="1">
      <c r="A79" s="133"/>
      <c r="B79" s="61" t="s">
        <v>68</v>
      </c>
      <c r="C79" s="134">
        <f>(C43+C57+C59+C60+C50)/(C43+C57+C59+C68+C72+C67+C60+C50)</f>
        <v>0.73555883933369159</v>
      </c>
      <c r="D79" s="134">
        <f t="shared" ref="D79:E79" si="36">(D43+D57+D59+D60+D50)/(D43+D57+D59+D68+D72+D67+D60+D50)</f>
        <v>0.5946170921198668</v>
      </c>
      <c r="E79" s="134">
        <f t="shared" si="36"/>
        <v>0.67626459143968876</v>
      </c>
      <c r="F79" s="2"/>
      <c r="G79" s="72"/>
      <c r="H79" s="72"/>
      <c r="I79" s="72"/>
    </row>
    <row r="80" spans="1:9" ht="16.2" customHeight="1">
      <c r="A80" s="133"/>
      <c r="B80" s="61" t="s">
        <v>70</v>
      </c>
      <c r="C80" s="134">
        <f>C59/C35</f>
        <v>0.15903103044496486</v>
      </c>
      <c r="D80" s="134">
        <f t="shared" ref="D80:E80" si="37">D59/D35</f>
        <v>3.8295306060910646E-2</v>
      </c>
      <c r="E80" s="134">
        <f t="shared" si="37"/>
        <v>0.10816075890399356</v>
      </c>
    </row>
    <row r="81" spans="1:11" ht="16.2" customHeight="1">
      <c r="A81" s="133"/>
      <c r="B81" s="61" t="s">
        <v>69</v>
      </c>
      <c r="C81" s="134">
        <f>D66/E66</f>
        <v>0.52389661058278469</v>
      </c>
      <c r="D81" s="134"/>
      <c r="E81" s="134"/>
    </row>
    <row r="82" spans="1:11" ht="16.2" customHeight="1">
      <c r="A82" s="133"/>
      <c r="B82" s="61" t="s">
        <v>89</v>
      </c>
      <c r="C82" s="136">
        <f>C20/C35</f>
        <v>2.7810304449648712E-2</v>
      </c>
      <c r="D82" s="136">
        <f t="shared" ref="D82:E82" si="38">D20/D35</f>
        <v>9.2471605186450895E-3</v>
      </c>
      <c r="E82" s="136">
        <f t="shared" si="38"/>
        <v>1.9988989116164823E-2</v>
      </c>
    </row>
    <row r="83" spans="1:11" ht="16.2" customHeight="1">
      <c r="A83" s="133"/>
      <c r="B83" s="61" t="s">
        <v>95</v>
      </c>
      <c r="C83" s="136">
        <f>(C43+C50+C57+C59+C60)/(C6+C33)</f>
        <v>0.71913580246913578</v>
      </c>
      <c r="D83" s="136">
        <f t="shared" ref="D83:E83" si="39">(D43+D50+D57+D59+D60)/(D6+D33)</f>
        <v>0.5856257970486427</v>
      </c>
      <c r="E83" s="136">
        <f t="shared" si="39"/>
        <v>0.66320689918339315</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c r="A87" s="173" t="s">
        <v>159</v>
      </c>
      <c r="C87" s="58"/>
      <c r="F87" s="57"/>
      <c r="G87" s="57"/>
      <c r="H87" s="57"/>
      <c r="I87" s="57"/>
      <c r="J87" s="57"/>
      <c r="K87" s="57"/>
    </row>
    <row r="88" spans="1:11">
      <c r="A88" s="174" t="s">
        <v>160</v>
      </c>
      <c r="C88" s="58"/>
      <c r="F88" s="57"/>
      <c r="G88" s="57"/>
      <c r="H88" s="57"/>
      <c r="I88" s="57"/>
      <c r="J88" s="57"/>
      <c r="K88" s="57"/>
    </row>
    <row r="89" spans="1:11">
      <c r="A89" s="174" t="s">
        <v>161</v>
      </c>
      <c r="C89" s="58"/>
      <c r="F89" s="57"/>
      <c r="G89" s="57"/>
      <c r="H89" s="57"/>
      <c r="I89" s="57"/>
      <c r="J89" s="57"/>
      <c r="K89" s="57"/>
    </row>
    <row r="90" spans="1:11">
      <c r="A90" s="174" t="s">
        <v>162</v>
      </c>
      <c r="C90" s="58"/>
      <c r="F90" s="57"/>
      <c r="G90" s="57"/>
      <c r="H90" s="57"/>
      <c r="I90" s="57"/>
      <c r="J90" s="57"/>
      <c r="K90" s="57"/>
    </row>
    <row r="91" spans="1:11">
      <c r="A91" s="174" t="s">
        <v>163</v>
      </c>
      <c r="C91" s="58"/>
      <c r="F91" s="57"/>
      <c r="G91" s="57"/>
      <c r="H91" s="57"/>
      <c r="I91" s="57"/>
      <c r="J91" s="57"/>
      <c r="K91" s="57"/>
    </row>
    <row r="92" spans="1:11">
      <c r="A92" s="174" t="s">
        <v>164</v>
      </c>
      <c r="C92" s="58"/>
      <c r="F92" s="57"/>
      <c r="G92" s="57"/>
      <c r="H92" s="57"/>
      <c r="I92" s="57"/>
      <c r="J92" s="57"/>
      <c r="K92" s="57"/>
    </row>
    <row r="93" spans="1:11">
      <c r="A93" s="174" t="s">
        <v>165</v>
      </c>
      <c r="C93" s="58"/>
      <c r="F93" s="57"/>
      <c r="G93" s="57"/>
      <c r="H93" s="57"/>
      <c r="I93" s="57"/>
      <c r="J93" s="57"/>
      <c r="K93" s="57"/>
    </row>
    <row r="94" spans="1:11">
      <c r="A94" s="174" t="s">
        <v>166</v>
      </c>
      <c r="C94" s="58"/>
      <c r="F94" s="57"/>
      <c r="G94" s="57"/>
      <c r="H94" s="57"/>
      <c r="I94" s="57"/>
      <c r="J94" s="57"/>
      <c r="K94" s="57"/>
    </row>
    <row r="95" spans="1:11">
      <c r="A95" s="174" t="s">
        <v>167</v>
      </c>
      <c r="C95" s="58"/>
      <c r="F95" s="57"/>
      <c r="G95" s="57"/>
      <c r="H95" s="57"/>
      <c r="I95" s="57"/>
      <c r="J95" s="57"/>
      <c r="K95" s="57"/>
    </row>
    <row r="96" spans="1:11">
      <c r="A96" s="174" t="s">
        <v>168</v>
      </c>
      <c r="C96" s="58"/>
      <c r="F96" s="57"/>
      <c r="G96" s="57"/>
      <c r="H96" s="57"/>
      <c r="I96" s="57"/>
      <c r="J96" s="57"/>
      <c r="K96" s="57"/>
    </row>
    <row r="97" spans="1:11">
      <c r="A97" s="58"/>
      <c r="C97" s="58"/>
      <c r="F97" s="57"/>
      <c r="G97" s="57"/>
      <c r="H97" s="57"/>
      <c r="I97" s="57"/>
      <c r="J97" s="57"/>
      <c r="K97" s="57"/>
    </row>
    <row r="98" spans="1:11">
      <c r="A98" s="175" t="s">
        <v>169</v>
      </c>
      <c r="C98" s="58"/>
      <c r="F98" s="57"/>
      <c r="G98" s="57"/>
      <c r="H98" s="57"/>
      <c r="I98" s="57"/>
      <c r="J98" s="57"/>
      <c r="K98" s="57"/>
    </row>
    <row r="99" spans="1:11">
      <c r="A99" s="174" t="s">
        <v>170</v>
      </c>
      <c r="C99" s="58"/>
      <c r="F99" s="57"/>
      <c r="G99" s="57"/>
      <c r="H99" s="57"/>
      <c r="I99" s="57"/>
      <c r="J99" s="57"/>
      <c r="K99" s="57"/>
    </row>
    <row r="100" spans="1:11">
      <c r="A100" s="174" t="s">
        <v>171</v>
      </c>
      <c r="C100" s="58"/>
      <c r="F100" s="57"/>
      <c r="G100" s="57"/>
      <c r="H100" s="57"/>
      <c r="I100" s="57"/>
      <c r="J100" s="57"/>
      <c r="K100" s="57"/>
    </row>
    <row r="101" spans="1:11">
      <c r="A101" s="174" t="s">
        <v>172</v>
      </c>
      <c r="C101" s="58"/>
      <c r="F101" s="57"/>
      <c r="G101" s="57"/>
      <c r="H101" s="57"/>
      <c r="I101" s="57"/>
      <c r="J101" s="57"/>
      <c r="K101" s="57"/>
    </row>
    <row r="102" spans="1:11">
      <c r="A102" s="174" t="s">
        <v>173</v>
      </c>
      <c r="C102" s="58"/>
      <c r="F102" s="57"/>
      <c r="G102" s="57"/>
      <c r="H102" s="57"/>
      <c r="I102" s="57"/>
      <c r="J102" s="57"/>
      <c r="K102" s="57"/>
    </row>
    <row r="103" spans="1:11">
      <c r="A103" s="174" t="s">
        <v>174</v>
      </c>
      <c r="C103" s="58"/>
      <c r="F103" s="57"/>
      <c r="G103" s="57"/>
      <c r="H103" s="57"/>
      <c r="I103" s="57"/>
      <c r="J103" s="57"/>
      <c r="K103" s="57"/>
    </row>
    <row r="104" spans="1:11">
      <c r="A104" s="174" t="s">
        <v>175</v>
      </c>
      <c r="C104" s="58"/>
      <c r="F104" s="57"/>
      <c r="G104" s="57"/>
      <c r="H104" s="57"/>
      <c r="I104" s="57"/>
      <c r="J104" s="57"/>
      <c r="K104" s="57"/>
    </row>
    <row r="105" spans="1:11">
      <c r="A105" s="174" t="s">
        <v>176</v>
      </c>
      <c r="C105" s="58"/>
      <c r="F105" s="57"/>
      <c r="G105" s="57"/>
      <c r="H105" s="57"/>
      <c r="I105" s="57"/>
      <c r="J105" s="57"/>
      <c r="K105" s="57"/>
    </row>
    <row r="106" spans="1:11">
      <c r="A106" s="174" t="s">
        <v>177</v>
      </c>
      <c r="C106" s="58"/>
      <c r="F106" s="57"/>
      <c r="G106" s="57"/>
      <c r="H106" s="57"/>
      <c r="I106" s="57"/>
      <c r="J106" s="57"/>
      <c r="K106" s="57"/>
    </row>
    <row r="107" spans="1:11">
      <c r="A107" s="174" t="s">
        <v>178</v>
      </c>
      <c r="C107" s="58"/>
      <c r="F107" s="57"/>
      <c r="G107" s="57"/>
      <c r="H107" s="57"/>
      <c r="I107" s="57"/>
      <c r="J107" s="57"/>
      <c r="K107" s="57"/>
    </row>
    <row r="108" spans="1:11">
      <c r="A108" s="174" t="s">
        <v>179</v>
      </c>
      <c r="C108" s="58"/>
      <c r="F108" s="57"/>
      <c r="G108" s="57"/>
      <c r="H108" s="57"/>
      <c r="I108" s="57"/>
      <c r="J108" s="57"/>
      <c r="K108" s="57"/>
    </row>
    <row r="109" spans="1:11">
      <c r="A109" s="174" t="s">
        <v>180</v>
      </c>
      <c r="C109" s="58"/>
      <c r="F109" s="57"/>
      <c r="G109" s="57"/>
      <c r="H109" s="57"/>
      <c r="I109" s="57"/>
      <c r="J109" s="57"/>
      <c r="K109" s="57"/>
    </row>
    <row r="110" spans="1:11">
      <c r="A110" s="174" t="s">
        <v>181</v>
      </c>
      <c r="C110" s="58"/>
      <c r="F110" s="57"/>
      <c r="G110" s="57"/>
      <c r="H110" s="57"/>
      <c r="I110" s="57"/>
      <c r="J110" s="57"/>
      <c r="K110" s="57"/>
    </row>
  </sheetData>
  <mergeCells count="2">
    <mergeCell ref="A77:B77"/>
    <mergeCell ref="A84:E84"/>
  </mergeCells>
  <pageMargins left="0.27" right="0.25" top="0.3" bottom="0.22" header="0.25" footer="0.18"/>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6"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135</v>
      </c>
      <c r="D1" s="57"/>
      <c r="E1" s="57"/>
      <c r="F1" s="2" t="s">
        <v>91</v>
      </c>
      <c r="G1" s="66"/>
      <c r="H1" s="67"/>
      <c r="I1" s="67"/>
    </row>
    <row r="2" spans="1:9" s="3" customFormat="1" ht="15.6">
      <c r="A2" s="57"/>
      <c r="B2" s="65" t="s">
        <v>92</v>
      </c>
      <c r="C2" s="171">
        <v>2010</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v>286</v>
      </c>
      <c r="D6" s="80">
        <v>331</v>
      </c>
      <c r="E6" s="81">
        <f>D6+C6</f>
        <v>617</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v>9066</v>
      </c>
      <c r="D10" s="88">
        <v>11295</v>
      </c>
      <c r="E10" s="81">
        <f>D10+C10</f>
        <v>20361</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9066</v>
      </c>
      <c r="D14" s="91">
        <f>SUM(D10:D13)</f>
        <v>11295</v>
      </c>
      <c r="E14" s="81">
        <f t="shared" si="1"/>
        <v>20361</v>
      </c>
      <c r="F14" s="89"/>
      <c r="G14" s="89"/>
      <c r="H14" s="89"/>
      <c r="I14" s="72"/>
    </row>
    <row r="15" spans="1:9" s="3" customFormat="1">
      <c r="A15" s="79"/>
      <c r="B15" s="84" t="s">
        <v>58</v>
      </c>
      <c r="C15" s="92"/>
      <c r="D15" s="92"/>
      <c r="E15" s="81"/>
      <c r="F15" s="2"/>
      <c r="G15" s="72"/>
      <c r="H15" s="72"/>
      <c r="I15" s="72"/>
    </row>
    <row r="16" spans="1:9" s="3" customFormat="1">
      <c r="A16" s="79"/>
      <c r="B16" s="87" t="s">
        <v>6</v>
      </c>
      <c r="C16" s="57">
        <v>160</v>
      </c>
      <c r="D16" s="57">
        <v>51</v>
      </c>
      <c r="E16" s="81">
        <f t="shared" ref="E16:E72" si="5">D16+C16</f>
        <v>211</v>
      </c>
      <c r="F16" s="89">
        <f ca="1">C16/OFFSET(C16,4,0)</f>
        <v>1</v>
      </c>
      <c r="G16" s="89">
        <f t="shared" ref="G16:H16" ca="1" si="6">D16/OFFSET(D16,4,0)</f>
        <v>1</v>
      </c>
      <c r="H16" s="89">
        <f t="shared" ca="1" si="6"/>
        <v>1</v>
      </c>
      <c r="I16" s="72"/>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160</v>
      </c>
      <c r="D20" s="81">
        <f>SUM(D16:D19)</f>
        <v>51</v>
      </c>
      <c r="E20" s="81">
        <f t="shared" si="5"/>
        <v>211</v>
      </c>
      <c r="F20" s="89"/>
      <c r="G20" s="89"/>
      <c r="H20" s="89"/>
      <c r="I20" s="72"/>
    </row>
    <row r="21" spans="1:9" s="3" customFormat="1">
      <c r="A21" s="79"/>
      <c r="B21" s="84" t="s">
        <v>59</v>
      </c>
      <c r="C21" s="92"/>
      <c r="D21" s="92"/>
      <c r="E21" s="81"/>
      <c r="F21" s="2"/>
      <c r="G21" s="72"/>
      <c r="H21" s="72"/>
      <c r="I21" s="72"/>
    </row>
    <row r="22" spans="1:9" s="3" customFormat="1" ht="15.6">
      <c r="A22" s="79"/>
      <c r="B22" s="87" t="s">
        <v>6</v>
      </c>
      <c r="C22" s="57">
        <v>2051</v>
      </c>
      <c r="D22" s="57">
        <v>131</v>
      </c>
      <c r="E22" s="81">
        <f t="shared" si="5"/>
        <v>2182</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2051</v>
      </c>
      <c r="D26" s="81">
        <f>SUM(D22:D25)</f>
        <v>131</v>
      </c>
      <c r="E26" s="81">
        <f t="shared" si="5"/>
        <v>2182</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57">
        <v>1369</v>
      </c>
      <c r="D31" s="57">
        <v>707</v>
      </c>
      <c r="E31" s="81">
        <f t="shared" si="5"/>
        <v>2076</v>
      </c>
      <c r="F31" s="89">
        <f ca="1">C31/OFFSET(C31,1,0)</f>
        <v>1</v>
      </c>
      <c r="G31" s="89">
        <f t="shared" ref="G31:H31" ca="1" si="17">D31/OFFSET(D31,1,0)</f>
        <v>1</v>
      </c>
      <c r="H31" s="94">
        <f t="shared" ca="1" si="17"/>
        <v>1</v>
      </c>
      <c r="I31" s="70"/>
    </row>
    <row r="32" spans="1:9" s="3" customFormat="1">
      <c r="A32" s="79" t="s">
        <v>17</v>
      </c>
      <c r="B32" s="90" t="s">
        <v>18</v>
      </c>
      <c r="C32" s="81">
        <f>SUM(C28:C31)</f>
        <v>1369</v>
      </c>
      <c r="D32" s="81">
        <f>SUM(D28:D31)</f>
        <v>707</v>
      </c>
      <c r="E32" s="81">
        <f t="shared" si="5"/>
        <v>2076</v>
      </c>
      <c r="F32" s="2"/>
      <c r="G32" s="72"/>
      <c r="H32" s="72"/>
      <c r="I32" s="72"/>
    </row>
    <row r="33" spans="1:9" s="3" customFormat="1">
      <c r="A33" s="79" t="s">
        <v>19</v>
      </c>
      <c r="B33" s="96" t="s">
        <v>54</v>
      </c>
      <c r="C33" s="78">
        <f>C14+C20+C26+C32</f>
        <v>12646</v>
      </c>
      <c r="D33" s="78">
        <f>D14+D20+D26+D32</f>
        <v>12184</v>
      </c>
      <c r="E33" s="81">
        <f t="shared" si="5"/>
        <v>24830</v>
      </c>
      <c r="F33" s="68"/>
      <c r="G33" s="72"/>
      <c r="H33" s="72"/>
      <c r="I33" s="72"/>
    </row>
    <row r="34" spans="1:9" s="3" customFormat="1" ht="15.6">
      <c r="A34" s="97" t="s">
        <v>20</v>
      </c>
      <c r="B34" s="98" t="s">
        <v>21</v>
      </c>
      <c r="C34" s="57">
        <v>1369</v>
      </c>
      <c r="D34" s="57">
        <v>707</v>
      </c>
      <c r="E34" s="81">
        <f t="shared" si="5"/>
        <v>2076</v>
      </c>
      <c r="F34" s="68"/>
      <c r="G34" s="82"/>
      <c r="H34" s="100"/>
      <c r="I34" s="82"/>
    </row>
    <row r="35" spans="1:9" s="3" customFormat="1" ht="15.6">
      <c r="A35" s="79" t="s">
        <v>22</v>
      </c>
      <c r="B35" s="77" t="s">
        <v>23</v>
      </c>
      <c r="C35" s="78">
        <f>C33-C34</f>
        <v>11277</v>
      </c>
      <c r="D35" s="78">
        <f>D33-D34</f>
        <v>11477</v>
      </c>
      <c r="E35" s="81">
        <f t="shared" si="5"/>
        <v>22754</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57">
        <v>7568</v>
      </c>
      <c r="D39" s="57">
        <v>7534</v>
      </c>
      <c r="E39" s="81">
        <f t="shared" si="5"/>
        <v>15102</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7568</v>
      </c>
      <c r="D43" s="78">
        <f>SUM(D39:D42)</f>
        <v>7534</v>
      </c>
      <c r="E43" s="81">
        <f t="shared" si="5"/>
        <v>15102</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57">
        <v>184</v>
      </c>
      <c r="D46" s="57">
        <v>15</v>
      </c>
      <c r="E46" s="81">
        <f t="shared" si="5"/>
        <v>199</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184</v>
      </c>
      <c r="D50" s="78">
        <f>SUM(D46:D49)</f>
        <v>15</v>
      </c>
      <c r="E50" s="81">
        <f t="shared" si="5"/>
        <v>199</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57">
        <v>97</v>
      </c>
      <c r="D53" s="57">
        <v>8</v>
      </c>
      <c r="E53" s="81">
        <f t="shared" si="5"/>
        <v>105</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97</v>
      </c>
      <c r="D57" s="78">
        <f>SUM(D53:D56)</f>
        <v>8</v>
      </c>
      <c r="E57" s="81">
        <f t="shared" si="5"/>
        <v>105</v>
      </c>
      <c r="F57" s="57"/>
      <c r="G57" s="57"/>
      <c r="H57" s="57"/>
      <c r="I57" s="72"/>
    </row>
    <row r="58" spans="1:9" s="3" customFormat="1">
      <c r="A58" s="79"/>
      <c r="B58" s="77"/>
      <c r="C58" s="92"/>
      <c r="D58" s="92"/>
      <c r="E58" s="81"/>
      <c r="F58" s="2"/>
      <c r="G58" s="72"/>
      <c r="H58" s="72"/>
      <c r="I58" s="72"/>
    </row>
    <row r="59" spans="1:9" s="3" customFormat="1">
      <c r="A59" s="117" t="s">
        <v>72</v>
      </c>
      <c r="B59" s="77" t="s">
        <v>31</v>
      </c>
      <c r="C59" s="57">
        <v>2183</v>
      </c>
      <c r="D59" s="57">
        <v>391</v>
      </c>
      <c r="E59" s="81">
        <f t="shared" si="5"/>
        <v>2574</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9"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9" s="3" customFormat="1">
      <c r="A64" s="79" t="s">
        <v>37</v>
      </c>
      <c r="B64" s="121" t="s">
        <v>38</v>
      </c>
      <c r="C64" s="122"/>
      <c r="D64" s="122"/>
      <c r="E64" s="81">
        <f t="shared" si="5"/>
        <v>0</v>
      </c>
      <c r="F64" s="89">
        <f ca="1">C64/OFFSET(C64,2,0)</f>
        <v>0</v>
      </c>
      <c r="G64" s="89">
        <f t="shared" ref="G64:H64" ca="1" si="32">D64/OFFSET(D64,2,0)</f>
        <v>0</v>
      </c>
      <c r="H64" s="89">
        <f t="shared" ca="1" si="32"/>
        <v>0</v>
      </c>
    </row>
    <row r="65" spans="1:9" s="3" customFormat="1">
      <c r="A65" s="79" t="s">
        <v>39</v>
      </c>
      <c r="B65" s="121" t="s">
        <v>40</v>
      </c>
      <c r="C65" s="57">
        <v>2840</v>
      </c>
      <c r="D65" s="57">
        <v>4185</v>
      </c>
      <c r="E65" s="81">
        <f t="shared" si="5"/>
        <v>7025</v>
      </c>
      <c r="F65" s="89">
        <f ca="1">C65/OFFSET(C65,1,0)</f>
        <v>1</v>
      </c>
      <c r="G65" s="89">
        <f t="shared" ref="G65:H65" ca="1" si="33">D65/OFFSET(D65,1,0)</f>
        <v>1</v>
      </c>
      <c r="H65" s="94">
        <f t="shared" ca="1" si="33"/>
        <v>1</v>
      </c>
    </row>
    <row r="66" spans="1:9" s="3" customFormat="1">
      <c r="A66" s="79" t="s">
        <v>41</v>
      </c>
      <c r="B66" s="96" t="s">
        <v>55</v>
      </c>
      <c r="C66" s="78">
        <f>SUM(C62:C65)</f>
        <v>2840</v>
      </c>
      <c r="D66" s="78">
        <f>SUM(D62:D65)</f>
        <v>4185</v>
      </c>
      <c r="E66" s="81">
        <f t="shared" si="5"/>
        <v>7025</v>
      </c>
      <c r="F66" s="89">
        <f>C66/C33</f>
        <v>0.22457694132532027</v>
      </c>
      <c r="G66" s="89">
        <f t="shared" ref="G66:H66" si="34">D66/D33</f>
        <v>0.34348325673013791</v>
      </c>
      <c r="H66" s="89">
        <f t="shared" si="34"/>
        <v>0.28292388240032218</v>
      </c>
    </row>
    <row r="67" spans="1:9" s="3" customFormat="1">
      <c r="A67" s="97" t="s">
        <v>42</v>
      </c>
      <c r="B67" s="98" t="s">
        <v>21</v>
      </c>
      <c r="C67" s="99">
        <v>1369</v>
      </c>
      <c r="D67" s="99">
        <v>707</v>
      </c>
      <c r="E67" s="81">
        <f t="shared" si="5"/>
        <v>2076</v>
      </c>
      <c r="F67" s="2"/>
      <c r="G67" s="72"/>
      <c r="H67" s="72"/>
    </row>
    <row r="68" spans="1:9" s="3" customFormat="1" ht="14.4">
      <c r="A68" s="79" t="s">
        <v>43</v>
      </c>
      <c r="B68" s="77" t="s">
        <v>44</v>
      </c>
      <c r="C68" s="78">
        <f>C66-C67</f>
        <v>1471</v>
      </c>
      <c r="D68" s="78">
        <f>D66-D67</f>
        <v>3478</v>
      </c>
      <c r="E68" s="81">
        <f t="shared" si="5"/>
        <v>4949</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11503</v>
      </c>
      <c r="D70" s="91">
        <f>D43+D50+D57+D59+D60+D68</f>
        <v>11426</v>
      </c>
      <c r="E70" s="81">
        <f t="shared" si="5"/>
        <v>22929</v>
      </c>
      <c r="F70" s="2"/>
      <c r="G70" s="124"/>
      <c r="H70" s="112"/>
    </row>
    <row r="71" spans="1:9" s="3" customFormat="1">
      <c r="A71" s="79"/>
      <c r="B71" s="125"/>
      <c r="C71" s="92"/>
      <c r="D71" s="92"/>
      <c r="E71" s="81"/>
      <c r="F71" s="2"/>
      <c r="G71" s="72"/>
      <c r="H71" s="72"/>
    </row>
    <row r="72" spans="1:9" s="3" customFormat="1" ht="14.4">
      <c r="A72" s="79" t="s">
        <v>47</v>
      </c>
      <c r="B72" s="77" t="s">
        <v>48</v>
      </c>
      <c r="C72" s="57">
        <v>45</v>
      </c>
      <c r="D72" s="57">
        <v>140</v>
      </c>
      <c r="E72" s="81">
        <f t="shared" si="5"/>
        <v>185</v>
      </c>
      <c r="F72" s="68"/>
      <c r="G72" s="126"/>
      <c r="H72" s="127"/>
    </row>
    <row r="73" spans="1:9" s="3" customFormat="1">
      <c r="A73" s="79"/>
      <c r="B73" s="125"/>
      <c r="C73" s="92"/>
      <c r="D73" s="92"/>
      <c r="E73" s="81"/>
      <c r="F73" s="2"/>
      <c r="G73" s="72"/>
      <c r="H73" s="72"/>
      <c r="I73" s="72"/>
    </row>
    <row r="74" spans="1:9" s="3" customFormat="1">
      <c r="A74" s="79" t="s">
        <v>49</v>
      </c>
      <c r="B74" s="77" t="s">
        <v>50</v>
      </c>
      <c r="C74" s="81">
        <f>C70+C72</f>
        <v>11548</v>
      </c>
      <c r="D74" s="81">
        <f>D70+D72</f>
        <v>11566</v>
      </c>
      <c r="E74" s="81">
        <f>D74+C74</f>
        <v>23114</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15</v>
      </c>
      <c r="D77" s="131">
        <f>D6+D33-D67-D74</f>
        <v>242</v>
      </c>
      <c r="E77" s="132">
        <f>(E6+E33)-(E67+E74)</f>
        <v>257</v>
      </c>
      <c r="F77" s="2"/>
      <c r="G77" s="72"/>
      <c r="H77" s="72"/>
      <c r="I77" s="72"/>
    </row>
    <row r="78" spans="1:9" s="3" customFormat="1" ht="16.2" customHeight="1">
      <c r="A78" s="133"/>
      <c r="B78" s="61" t="s">
        <v>67</v>
      </c>
      <c r="C78" s="134">
        <f>(C43+C57+C59+C60+C50)/(C43+C57+C59+C68+C60+C50)</f>
        <v>0.87212031643918975</v>
      </c>
      <c r="D78" s="134">
        <f t="shared" ref="D78:E78" si="35">(D43+D57+D59+D60+D50)/(D43+D57+D59+D68+D60+D50)</f>
        <v>0.69560651146507968</v>
      </c>
      <c r="E78" s="134">
        <f t="shared" si="35"/>
        <v>0.78415979763618127</v>
      </c>
      <c r="F78" s="135"/>
      <c r="G78" s="72"/>
      <c r="H78" s="72"/>
      <c r="I78" s="72"/>
    </row>
    <row r="79" spans="1:9" s="3" customFormat="1" ht="16.2" customHeight="1">
      <c r="A79" s="133"/>
      <c r="B79" s="61" t="s">
        <v>68</v>
      </c>
      <c r="C79" s="134">
        <f>(C43+C57+C59+C60+C50)/(C43+C57+C59+C68+C72+C67+C60+C50)</f>
        <v>0.77665092513741585</v>
      </c>
      <c r="D79" s="134">
        <f t="shared" ref="D79:E79" si="36">(D43+D57+D59+D60+D50)/(D43+D57+D59+D68+D72+D67+D60+D50)</f>
        <v>0.64760042369428827</v>
      </c>
      <c r="E79" s="134">
        <f t="shared" si="36"/>
        <v>0.71377530766177055</v>
      </c>
      <c r="F79" s="2"/>
      <c r="G79" s="72"/>
      <c r="H79" s="72"/>
      <c r="I79" s="72"/>
    </row>
    <row r="80" spans="1:9" ht="16.2" customHeight="1">
      <c r="A80" s="133"/>
      <c r="B80" s="61" t="s">
        <v>70</v>
      </c>
      <c r="C80" s="134">
        <f>C59/C35</f>
        <v>0.19357985279772988</v>
      </c>
      <c r="D80" s="134">
        <f t="shared" ref="D80:E80" si="37">D59/D35</f>
        <v>3.406813627254509E-2</v>
      </c>
      <c r="E80" s="134">
        <f t="shared" si="37"/>
        <v>0.11312296739034895</v>
      </c>
    </row>
    <row r="81" spans="1:11" ht="16.2" customHeight="1">
      <c r="A81" s="133"/>
      <c r="B81" s="61" t="s">
        <v>69</v>
      </c>
      <c r="C81" s="134">
        <f>D66/E66</f>
        <v>0.59572953736654799</v>
      </c>
      <c r="D81" s="134"/>
      <c r="E81" s="134"/>
    </row>
    <row r="82" spans="1:11" ht="16.2" customHeight="1">
      <c r="A82" s="133"/>
      <c r="B82" s="61" t="s">
        <v>89</v>
      </c>
      <c r="C82" s="136">
        <f>C20/C35</f>
        <v>1.4188170612751618E-2</v>
      </c>
      <c r="D82" s="136">
        <f t="shared" ref="D82:E82" si="38">D20/D35</f>
        <v>4.4436699485928379E-3</v>
      </c>
      <c r="E82" s="136">
        <f t="shared" si="38"/>
        <v>9.2730948404676095E-3</v>
      </c>
    </row>
    <row r="83" spans="1:11" ht="16.2" customHeight="1">
      <c r="A83" s="133"/>
      <c r="B83" s="61" t="s">
        <v>95</v>
      </c>
      <c r="C83" s="136">
        <f>(C43+C50+C57+C59+C60)/(C6+C33)</f>
        <v>0.77575007732755952</v>
      </c>
      <c r="D83" s="136">
        <f t="shared" ref="D83:E83" si="39">(D43+D50+D57+D59+D60)/(D6+D33)</f>
        <v>0.63507790651218543</v>
      </c>
      <c r="E83" s="136">
        <f t="shared" si="39"/>
        <v>0.70656658938185246</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0.87261863526151717</v>
      </c>
      <c r="D93" s="1" t="s">
        <v>66</v>
      </c>
      <c r="E93" s="139">
        <f>(D74-D68)/D74</f>
        <v>0.69929102541933252</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activeCell="A62"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57"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16.88671875" style="3" customWidth="1"/>
    <col min="12" max="16384" width="8.88671875" style="57"/>
  </cols>
  <sheetData>
    <row r="1" spans="1:12" s="3" customFormat="1">
      <c r="A1" s="57"/>
      <c r="B1" s="65" t="s">
        <v>90</v>
      </c>
      <c r="C1" s="57"/>
      <c r="D1" s="57"/>
      <c r="E1" s="57"/>
      <c r="F1" s="2" t="s">
        <v>91</v>
      </c>
      <c r="G1" s="66"/>
      <c r="H1" s="67"/>
      <c r="I1" s="67"/>
      <c r="K1" s="5" t="s">
        <v>220</v>
      </c>
    </row>
    <row r="2" spans="1:12" s="3" customFormat="1" ht="15.6">
      <c r="A2" s="57"/>
      <c r="B2" s="65" t="s">
        <v>92</v>
      </c>
      <c r="C2" s="57"/>
      <c r="D2" s="57"/>
      <c r="E2" s="57"/>
      <c r="F2" s="68" t="s">
        <v>93</v>
      </c>
      <c r="G2" s="69"/>
      <c r="H2" s="70"/>
      <c r="I2" s="70"/>
      <c r="K2" s="179" t="s">
        <v>182</v>
      </c>
      <c r="L2" s="58"/>
    </row>
    <row r="3" spans="1:12" s="3" customFormat="1" ht="13.8" thickBot="1">
      <c r="A3" s="71"/>
      <c r="B3" s="58"/>
      <c r="C3" s="57"/>
      <c r="D3" s="57"/>
      <c r="E3" s="57"/>
      <c r="F3" s="2"/>
      <c r="G3" s="72"/>
      <c r="H3" s="72"/>
      <c r="I3" s="72"/>
      <c r="K3" s="58"/>
      <c r="L3" s="58"/>
    </row>
    <row r="4" spans="1:12" s="3" customFormat="1">
      <c r="A4" s="73"/>
      <c r="B4" s="60"/>
      <c r="C4" s="74" t="s">
        <v>0</v>
      </c>
      <c r="D4" s="74" t="s">
        <v>1</v>
      </c>
      <c r="E4" s="75" t="s">
        <v>2</v>
      </c>
      <c r="F4" s="2"/>
      <c r="G4" s="72"/>
      <c r="H4" s="72"/>
      <c r="I4" s="72"/>
      <c r="K4" s="186" t="s">
        <v>183</v>
      </c>
      <c r="L4" s="187">
        <v>10948</v>
      </c>
    </row>
    <row r="5" spans="1:12" s="3" customFormat="1">
      <c r="A5" s="76"/>
      <c r="B5" s="77"/>
      <c r="C5" s="78"/>
      <c r="D5" s="78"/>
      <c r="E5" s="78"/>
      <c r="F5" s="4"/>
      <c r="G5" s="72"/>
      <c r="H5" s="72"/>
      <c r="I5" s="72"/>
      <c r="K5" s="186" t="s">
        <v>184</v>
      </c>
      <c r="L5" s="187">
        <v>11176</v>
      </c>
    </row>
    <row r="6" spans="1:12" s="3" customFormat="1" ht="15.6">
      <c r="A6" s="79" t="s">
        <v>3</v>
      </c>
      <c r="B6" s="77" t="s">
        <v>63</v>
      </c>
      <c r="C6" s="80"/>
      <c r="D6" s="80"/>
      <c r="E6" s="81">
        <f>D6+C6</f>
        <v>0</v>
      </c>
      <c r="F6" s="68"/>
      <c r="G6" s="82"/>
      <c r="H6" s="70"/>
      <c r="I6" s="70"/>
      <c r="K6" s="186" t="s">
        <v>185</v>
      </c>
      <c r="L6" s="187">
        <v>2071</v>
      </c>
    </row>
    <row r="7" spans="1:12" s="3" customFormat="1" ht="15.6">
      <c r="A7" s="79"/>
      <c r="B7" s="77"/>
      <c r="C7" s="83"/>
      <c r="D7" s="83"/>
      <c r="E7" s="81"/>
      <c r="F7" s="68"/>
      <c r="G7" s="82"/>
      <c r="H7" s="82"/>
      <c r="I7" s="70"/>
      <c r="K7" s="186" t="s">
        <v>2</v>
      </c>
      <c r="L7" s="187">
        <v>24195</v>
      </c>
    </row>
    <row r="8" spans="1:12" s="3" customFormat="1" ht="15.6">
      <c r="A8" s="79"/>
      <c r="B8" s="77" t="s">
        <v>4</v>
      </c>
      <c r="C8" s="83"/>
      <c r="D8" s="83"/>
      <c r="E8" s="81"/>
      <c r="F8" s="68"/>
      <c r="G8" s="82"/>
      <c r="H8" s="70"/>
      <c r="I8" s="82"/>
      <c r="K8" s="179" t="s">
        <v>186</v>
      </c>
      <c r="L8" s="58"/>
    </row>
    <row r="9" spans="1:12" s="3" customFormat="1" ht="15.6">
      <c r="A9" s="79"/>
      <c r="B9" s="84" t="s">
        <v>5</v>
      </c>
      <c r="C9" s="85"/>
      <c r="D9" s="85"/>
      <c r="E9" s="81"/>
      <c r="F9" s="2"/>
      <c r="G9" s="82"/>
      <c r="H9" s="86"/>
      <c r="I9" s="70"/>
      <c r="K9" s="186" t="s">
        <v>183</v>
      </c>
      <c r="L9" s="187">
        <v>7682</v>
      </c>
    </row>
    <row r="10" spans="1:12" s="3" customFormat="1" ht="15.6">
      <c r="A10" s="79"/>
      <c r="B10" s="87" t="s">
        <v>6</v>
      </c>
      <c r="C10" s="187">
        <v>11176</v>
      </c>
      <c r="D10" s="187">
        <v>10948</v>
      </c>
      <c r="E10" s="81">
        <f>D10+C10</f>
        <v>22124</v>
      </c>
      <c r="F10" s="89">
        <f ca="1">C10/OFFSET(C10,4,0)</f>
        <v>1</v>
      </c>
      <c r="G10" s="89">
        <f t="shared" ref="G10:H10" ca="1" si="0">D10/OFFSET(D10,4,0)</f>
        <v>1</v>
      </c>
      <c r="H10" s="89">
        <f t="shared" ca="1" si="0"/>
        <v>1</v>
      </c>
      <c r="I10" s="70"/>
      <c r="K10" s="186" t="s">
        <v>184</v>
      </c>
      <c r="L10" s="187">
        <v>7549</v>
      </c>
    </row>
    <row r="11" spans="1:12" s="3" customFormat="1">
      <c r="A11" s="79"/>
      <c r="B11" s="87" t="s">
        <v>7</v>
      </c>
      <c r="C11" s="88"/>
      <c r="D11" s="88"/>
      <c r="E11" s="81">
        <f t="shared" ref="E11:E14" si="1">D11+C11</f>
        <v>0</v>
      </c>
      <c r="F11" s="89">
        <f ca="1">C11/OFFSET(C11,3,0)</f>
        <v>0</v>
      </c>
      <c r="G11" s="89">
        <f t="shared" ref="G11:H11" ca="1" si="2">D11/OFFSET(D11,3,0)</f>
        <v>0</v>
      </c>
      <c r="H11" s="89">
        <f t="shared" ca="1" si="2"/>
        <v>0</v>
      </c>
      <c r="I11" s="72"/>
      <c r="K11" s="186" t="s">
        <v>185</v>
      </c>
      <c r="L11" s="187">
        <v>1215</v>
      </c>
    </row>
    <row r="12" spans="1:12" s="3" customFormat="1">
      <c r="A12" s="79"/>
      <c r="B12" s="87" t="s">
        <v>8</v>
      </c>
      <c r="C12" s="88"/>
      <c r="D12" s="88"/>
      <c r="E12" s="81">
        <f t="shared" si="1"/>
        <v>0</v>
      </c>
      <c r="F12" s="89">
        <f ca="1">C12/OFFSET(C12,2,0)</f>
        <v>0</v>
      </c>
      <c r="G12" s="89">
        <f t="shared" ref="G12:H12" ca="1" si="3">D12/OFFSET(D12,2,0)</f>
        <v>0</v>
      </c>
      <c r="H12" s="89">
        <f t="shared" ca="1" si="3"/>
        <v>0</v>
      </c>
      <c r="I12" s="72"/>
      <c r="K12" s="186" t="s">
        <v>2</v>
      </c>
      <c r="L12" s="187">
        <v>16446</v>
      </c>
    </row>
    <row r="13" spans="1:12" s="3" customFormat="1">
      <c r="A13" s="79"/>
      <c r="B13" s="87" t="s">
        <v>9</v>
      </c>
      <c r="C13" s="88"/>
      <c r="D13" s="88"/>
      <c r="E13" s="81">
        <f t="shared" si="1"/>
        <v>0</v>
      </c>
      <c r="F13" s="89">
        <f ca="1">C13/OFFSET(C13,1,0)</f>
        <v>0</v>
      </c>
      <c r="G13" s="89">
        <f t="shared" ref="G13:H13" ca="1" si="4">D13/OFFSET(D13,1,0)</f>
        <v>0</v>
      </c>
      <c r="H13" s="89">
        <f t="shared" ca="1" si="4"/>
        <v>0</v>
      </c>
      <c r="I13" s="72"/>
      <c r="K13" s="179" t="s">
        <v>187</v>
      </c>
      <c r="L13" s="58"/>
    </row>
    <row r="14" spans="1:12" s="3" customFormat="1">
      <c r="A14" s="79" t="s">
        <v>10</v>
      </c>
      <c r="B14" s="90" t="s">
        <v>11</v>
      </c>
      <c r="C14" s="91">
        <f>SUM(C10:C13)</f>
        <v>11176</v>
      </c>
      <c r="D14" s="91">
        <f>SUM(D10:D13)</f>
        <v>10948</v>
      </c>
      <c r="E14" s="81">
        <f t="shared" si="1"/>
        <v>22124</v>
      </c>
      <c r="F14" s="89"/>
      <c r="G14" s="89"/>
      <c r="H14" s="89"/>
      <c r="I14" s="72"/>
      <c r="K14" s="186" t="s">
        <v>183</v>
      </c>
      <c r="L14" s="188">
        <v>439</v>
      </c>
    </row>
    <row r="15" spans="1:12" s="3" customFormat="1">
      <c r="A15" s="79"/>
      <c r="B15" s="84" t="s">
        <v>58</v>
      </c>
      <c r="C15" s="92"/>
      <c r="D15" s="92"/>
      <c r="E15" s="81"/>
      <c r="F15" s="2"/>
      <c r="G15" s="72"/>
      <c r="H15" s="72"/>
      <c r="I15" s="72"/>
      <c r="K15" s="186" t="s">
        <v>184</v>
      </c>
      <c r="L15" s="187">
        <v>2232</v>
      </c>
    </row>
    <row r="16" spans="1:12"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K16" s="186" t="s">
        <v>185</v>
      </c>
      <c r="L16" s="188">
        <v>20</v>
      </c>
    </row>
    <row r="17" spans="1:12" s="3" customFormat="1">
      <c r="A17" s="79"/>
      <c r="B17" s="87" t="s">
        <v>7</v>
      </c>
      <c r="C17" s="92"/>
      <c r="D17" s="92"/>
      <c r="E17" s="81">
        <f t="shared" si="5"/>
        <v>0</v>
      </c>
      <c r="F17" s="89" t="e">
        <f ca="1">C17/OFFSET(C17,3,0)</f>
        <v>#DIV/0!</v>
      </c>
      <c r="G17" s="89" t="e">
        <f t="shared" ref="G17:H17" ca="1" si="7">D17/OFFSET(D17,3,0)</f>
        <v>#DIV/0!</v>
      </c>
      <c r="H17" s="89" t="e">
        <f t="shared" ca="1" si="7"/>
        <v>#DIV/0!</v>
      </c>
      <c r="I17" s="72"/>
      <c r="K17" s="186" t="s">
        <v>2</v>
      </c>
      <c r="L17" s="187">
        <v>2691</v>
      </c>
    </row>
    <row r="18" spans="1:12" s="3" customFormat="1" ht="15.6">
      <c r="A18" s="79"/>
      <c r="B18" s="87" t="s">
        <v>8</v>
      </c>
      <c r="C18" s="92"/>
      <c r="D18" s="92"/>
      <c r="E18" s="81">
        <f t="shared" si="5"/>
        <v>0</v>
      </c>
      <c r="F18" s="89" t="e">
        <f ca="1">C18/OFFSET(C18,2,0)</f>
        <v>#DIV/0!</v>
      </c>
      <c r="G18" s="89" t="e">
        <f t="shared" ref="G18:H18" ca="1" si="8">D18/OFFSET(D18,2,0)</f>
        <v>#DIV/0!</v>
      </c>
      <c r="H18" s="89" t="e">
        <f t="shared" ca="1" si="8"/>
        <v>#DIV/0!</v>
      </c>
      <c r="I18" s="93"/>
      <c r="K18" s="179" t="s">
        <v>188</v>
      </c>
      <c r="L18" s="58"/>
    </row>
    <row r="19" spans="1:12" s="3" customFormat="1">
      <c r="A19" s="79"/>
      <c r="B19" s="87" t="s">
        <v>9</v>
      </c>
      <c r="C19" s="92"/>
      <c r="D19" s="92"/>
      <c r="E19" s="81">
        <f t="shared" si="5"/>
        <v>0</v>
      </c>
      <c r="F19" s="89" t="e">
        <f ca="1">C19/OFFSET(C19,1,0)</f>
        <v>#DIV/0!</v>
      </c>
      <c r="G19" s="89" t="e">
        <f t="shared" ref="G19:H19" ca="1" si="9">D19/OFFSET(D19,1,0)</f>
        <v>#DIV/0!</v>
      </c>
      <c r="H19" s="94" t="e">
        <f t="shared" ca="1" si="9"/>
        <v>#DIV/0!</v>
      </c>
      <c r="I19" s="72"/>
      <c r="K19" s="186" t="s">
        <v>206</v>
      </c>
      <c r="L19" s="58"/>
    </row>
    <row r="20" spans="1:12" s="3" customFormat="1">
      <c r="A20" s="79" t="s">
        <v>12</v>
      </c>
      <c r="B20" s="90" t="s">
        <v>13</v>
      </c>
      <c r="C20" s="81">
        <f>SUM(C16:C19)</f>
        <v>0</v>
      </c>
      <c r="D20" s="81">
        <f>SUM(D16:D19)</f>
        <v>0</v>
      </c>
      <c r="E20" s="81">
        <f t="shared" si="5"/>
        <v>0</v>
      </c>
      <c r="F20" s="89"/>
      <c r="G20" s="89"/>
      <c r="H20" s="89"/>
      <c r="I20" s="72"/>
      <c r="K20" s="186" t="s">
        <v>207</v>
      </c>
      <c r="L20" s="58"/>
    </row>
    <row r="21" spans="1:12" s="3" customFormat="1">
      <c r="A21" s="79"/>
      <c r="B21" s="84" t="s">
        <v>59</v>
      </c>
      <c r="C21" s="92"/>
      <c r="D21" s="92"/>
      <c r="E21" s="81"/>
      <c r="F21" s="2"/>
      <c r="G21" s="72"/>
      <c r="H21" s="72"/>
      <c r="I21" s="72"/>
      <c r="K21" s="186" t="s">
        <v>183</v>
      </c>
      <c r="L21" s="188">
        <v>154</v>
      </c>
    </row>
    <row r="22" spans="1:12" s="3" customFormat="1" ht="15.6">
      <c r="A22" s="79"/>
      <c r="B22" s="87" t="s">
        <v>6</v>
      </c>
      <c r="C22" s="95"/>
      <c r="D22" s="95"/>
      <c r="E22" s="81">
        <f t="shared" si="5"/>
        <v>0</v>
      </c>
      <c r="F22" s="89" t="e">
        <f ca="1">C22/OFFSET(C22,4,0)</f>
        <v>#DIV/0!</v>
      </c>
      <c r="G22" s="89" t="e">
        <f t="shared" ref="G22:H22" ca="1" si="10">D22/OFFSET(D22,4,0)</f>
        <v>#DIV/0!</v>
      </c>
      <c r="H22" s="89" t="e">
        <f t="shared" ca="1" si="10"/>
        <v>#DIV/0!</v>
      </c>
      <c r="I22" s="93"/>
      <c r="K22" s="186" t="s">
        <v>184</v>
      </c>
      <c r="L22" s="188">
        <v>346</v>
      </c>
    </row>
    <row r="23" spans="1:12" s="3" customFormat="1">
      <c r="A23" s="79"/>
      <c r="B23" s="87" t="s">
        <v>7</v>
      </c>
      <c r="C23" s="95"/>
      <c r="D23" s="95"/>
      <c r="E23" s="81">
        <f t="shared" si="5"/>
        <v>0</v>
      </c>
      <c r="F23" s="89" t="e">
        <f ca="1">C23/OFFSET(C23,3,0)</f>
        <v>#DIV/0!</v>
      </c>
      <c r="G23" s="89" t="e">
        <f t="shared" ref="G23:H23" ca="1" si="11">D23/OFFSET(D23,3,0)</f>
        <v>#DIV/0!</v>
      </c>
      <c r="H23" s="89" t="e">
        <f t="shared" ca="1" si="11"/>
        <v>#DIV/0!</v>
      </c>
      <c r="I23" s="72"/>
      <c r="K23" s="186" t="s">
        <v>185</v>
      </c>
      <c r="L23" s="188">
        <v>214</v>
      </c>
    </row>
    <row r="24" spans="1:12" s="3" customFormat="1">
      <c r="A24" s="79"/>
      <c r="B24" s="87" t="s">
        <v>8</v>
      </c>
      <c r="C24" s="95"/>
      <c r="D24" s="95"/>
      <c r="E24" s="81">
        <f t="shared" si="5"/>
        <v>0</v>
      </c>
      <c r="F24" s="89" t="e">
        <f ca="1">C24/OFFSET(C24,2,0)</f>
        <v>#DIV/0!</v>
      </c>
      <c r="G24" s="89" t="e">
        <f t="shared" ref="G24:H24" ca="1" si="12">D24/OFFSET(D24,2,0)</f>
        <v>#DIV/0!</v>
      </c>
      <c r="H24" s="89" t="e">
        <f t="shared" ca="1" si="12"/>
        <v>#DIV/0!</v>
      </c>
      <c r="I24" s="72"/>
      <c r="K24" s="186" t="s">
        <v>2</v>
      </c>
      <c r="L24" s="188">
        <v>714</v>
      </c>
    </row>
    <row r="25" spans="1:12" s="3" customFormat="1">
      <c r="A25" s="79"/>
      <c r="B25" s="87" t="s">
        <v>9</v>
      </c>
      <c r="C25" s="95"/>
      <c r="D25" s="95"/>
      <c r="E25" s="81">
        <f t="shared" si="5"/>
        <v>0</v>
      </c>
      <c r="F25" s="89" t="e">
        <f ca="1">C25/OFFSET(C25,1,0)</f>
        <v>#DIV/0!</v>
      </c>
      <c r="G25" s="89" t="e">
        <f t="shared" ref="G25:H25" ca="1" si="13">D25/OFFSET(D25,1,0)</f>
        <v>#DIV/0!</v>
      </c>
      <c r="H25" s="94" t="e">
        <f t="shared" ca="1" si="13"/>
        <v>#DIV/0!</v>
      </c>
      <c r="I25" s="72"/>
      <c r="K25" s="179" t="s">
        <v>191</v>
      </c>
      <c r="L25" s="189">
        <v>19851</v>
      </c>
    </row>
    <row r="26" spans="1:12" s="3" customFormat="1">
      <c r="A26" s="79" t="s">
        <v>14</v>
      </c>
      <c r="B26" s="90" t="s">
        <v>15</v>
      </c>
      <c r="C26" s="81">
        <f>SUM(C22:C25)</f>
        <v>0</v>
      </c>
      <c r="D26" s="81">
        <f>SUM(D22:D25)</f>
        <v>0</v>
      </c>
      <c r="E26" s="81">
        <f t="shared" si="5"/>
        <v>0</v>
      </c>
      <c r="F26" s="89"/>
      <c r="G26" s="89"/>
      <c r="H26" s="89"/>
      <c r="I26" s="72"/>
      <c r="K26" s="58"/>
      <c r="L26" s="58"/>
    </row>
    <row r="27" spans="1:12" s="3" customFormat="1">
      <c r="A27" s="79"/>
      <c r="B27" s="84" t="s">
        <v>16</v>
      </c>
      <c r="C27" s="92"/>
      <c r="D27" s="92"/>
      <c r="E27" s="81"/>
      <c r="F27" s="2"/>
      <c r="G27" s="72"/>
      <c r="H27" s="72"/>
      <c r="I27" s="72"/>
      <c r="K27" s="186" t="s">
        <v>208</v>
      </c>
      <c r="L27" s="190">
        <v>0.99399999999999999</v>
      </c>
    </row>
    <row r="28" spans="1:12" s="3" customFormat="1">
      <c r="A28" s="79"/>
      <c r="B28" s="87" t="s">
        <v>6</v>
      </c>
      <c r="C28" s="92"/>
      <c r="D28" s="92"/>
      <c r="E28" s="81">
        <f t="shared" si="5"/>
        <v>0</v>
      </c>
      <c r="F28" s="89" t="e">
        <f ca="1">C28/OFFSET(C28,4,0)</f>
        <v>#DIV/0!</v>
      </c>
      <c r="G28" s="89" t="e">
        <f t="shared" ref="G28:H28" ca="1" si="14">D28/OFFSET(D28,4,0)</f>
        <v>#DIV/0!</v>
      </c>
      <c r="H28" s="89" t="e">
        <f t="shared" ca="1" si="14"/>
        <v>#DIV/0!</v>
      </c>
      <c r="I28" s="72"/>
      <c r="K28" s="186" t="s">
        <v>209</v>
      </c>
      <c r="L28" s="191">
        <v>0.85</v>
      </c>
    </row>
    <row r="29" spans="1:12" s="3" customFormat="1" ht="15.6">
      <c r="A29" s="79"/>
      <c r="B29" s="87" t="s">
        <v>7</v>
      </c>
      <c r="C29" s="92"/>
      <c r="D29" s="92"/>
      <c r="E29" s="81">
        <f t="shared" si="5"/>
        <v>0</v>
      </c>
      <c r="F29" s="89" t="e">
        <f ca="1">C29/OFFSET(C29,3,0)</f>
        <v>#DIV/0!</v>
      </c>
      <c r="G29" s="89" t="e">
        <f t="shared" ref="G29:H29" ca="1" si="15">D29/OFFSET(D29,3,0)</f>
        <v>#DIV/0!</v>
      </c>
      <c r="H29" s="89" t="e">
        <f t="shared" ca="1" si="15"/>
        <v>#DIV/0!</v>
      </c>
      <c r="I29" s="70"/>
      <c r="K29" s="186" t="s">
        <v>210</v>
      </c>
      <c r="L29" s="191">
        <v>0.82</v>
      </c>
    </row>
    <row r="30" spans="1:12" s="3" customFormat="1">
      <c r="A30" s="79"/>
      <c r="B30" s="87" t="s">
        <v>8</v>
      </c>
      <c r="C30" s="92"/>
      <c r="D30" s="92"/>
      <c r="E30" s="81">
        <f t="shared" si="5"/>
        <v>0</v>
      </c>
      <c r="F30" s="89" t="e">
        <f ca="1">C30/OFFSET(C30,2,0)</f>
        <v>#DIV/0!</v>
      </c>
      <c r="G30" s="89" t="e">
        <f t="shared" ref="G30:H30" ca="1" si="16">D30/OFFSET(D30,2,0)</f>
        <v>#DIV/0!</v>
      </c>
      <c r="H30" s="89" t="e">
        <f t="shared" ca="1" si="16"/>
        <v>#DIV/0!</v>
      </c>
      <c r="I30" s="72"/>
      <c r="K30" s="58"/>
      <c r="L30" s="58"/>
    </row>
    <row r="31" spans="1:12" s="3" customFormat="1" ht="15.6">
      <c r="A31" s="79"/>
      <c r="B31" s="87" t="s">
        <v>9</v>
      </c>
      <c r="C31" s="92"/>
      <c r="D31" s="92"/>
      <c r="E31" s="81">
        <f t="shared" si="5"/>
        <v>0</v>
      </c>
      <c r="F31" s="89" t="e">
        <f ca="1">C31/OFFSET(C31,1,0)</f>
        <v>#DIV/0!</v>
      </c>
      <c r="G31" s="89" t="e">
        <f t="shared" ref="G31:H31" ca="1" si="17">D31/OFFSET(D31,1,0)</f>
        <v>#DIV/0!</v>
      </c>
      <c r="H31" s="94" t="e">
        <f t="shared" ca="1" si="17"/>
        <v>#DIV/0!</v>
      </c>
      <c r="I31" s="70"/>
      <c r="K31" s="186" t="s">
        <v>211</v>
      </c>
      <c r="L31" s="192" t="s">
        <v>212</v>
      </c>
    </row>
    <row r="32" spans="1:12" s="3" customFormat="1">
      <c r="A32" s="79" t="s">
        <v>17</v>
      </c>
      <c r="B32" s="90" t="s">
        <v>18</v>
      </c>
      <c r="C32" s="81">
        <f>SUM(C28:C31)</f>
        <v>0</v>
      </c>
      <c r="D32" s="81">
        <f>SUM(D28:D31)</f>
        <v>0</v>
      </c>
      <c r="E32" s="81">
        <f t="shared" si="5"/>
        <v>0</v>
      </c>
      <c r="F32" s="2"/>
      <c r="G32" s="72"/>
      <c r="H32" s="72"/>
      <c r="I32" s="72"/>
      <c r="K32" s="186" t="s">
        <v>213</v>
      </c>
      <c r="L32" s="58"/>
    </row>
    <row r="33" spans="1:12" s="3" customFormat="1" ht="13.8">
      <c r="A33" s="79" t="s">
        <v>19</v>
      </c>
      <c r="B33" s="96" t="s">
        <v>54</v>
      </c>
      <c r="C33" s="78">
        <f>C14+C20+C26+C32</f>
        <v>11176</v>
      </c>
      <c r="D33" s="78">
        <f>D14+D20+D26+D32</f>
        <v>10948</v>
      </c>
      <c r="E33" s="81">
        <f t="shared" si="5"/>
        <v>22124</v>
      </c>
      <c r="F33" s="68"/>
      <c r="G33" s="72"/>
      <c r="H33" s="72"/>
      <c r="I33" s="72"/>
      <c r="K33" s="186" t="s">
        <v>214</v>
      </c>
      <c r="L33" s="192" t="s">
        <v>215</v>
      </c>
    </row>
    <row r="34" spans="1:12" s="3" customFormat="1" ht="15.6">
      <c r="A34" s="97" t="s">
        <v>20</v>
      </c>
      <c r="B34" s="98" t="s">
        <v>21</v>
      </c>
      <c r="C34" s="99"/>
      <c r="D34" s="99"/>
      <c r="E34" s="81">
        <f t="shared" si="5"/>
        <v>0</v>
      </c>
      <c r="F34" s="68"/>
      <c r="G34" s="82"/>
      <c r="H34" s="100"/>
      <c r="I34" s="82"/>
      <c r="K34" s="186" t="s">
        <v>216</v>
      </c>
      <c r="L34" s="58"/>
    </row>
    <row r="35" spans="1:12" s="3" customFormat="1" ht="15.6">
      <c r="A35" s="79" t="s">
        <v>22</v>
      </c>
      <c r="B35" s="77" t="s">
        <v>23</v>
      </c>
      <c r="C35" s="78">
        <f>C33-C34</f>
        <v>11176</v>
      </c>
      <c r="D35" s="78">
        <f>D33-D34</f>
        <v>10948</v>
      </c>
      <c r="E35" s="81">
        <f t="shared" si="5"/>
        <v>22124</v>
      </c>
      <c r="F35" s="68"/>
      <c r="G35" s="101"/>
      <c r="H35" s="102"/>
      <c r="I35" s="101"/>
      <c r="K35" s="58"/>
      <c r="L35" s="58"/>
    </row>
    <row r="36" spans="1:12" s="3" customFormat="1" ht="16.2" thickBot="1">
      <c r="A36" s="103"/>
      <c r="B36" s="104"/>
      <c r="C36" s="92"/>
      <c r="D36" s="92"/>
      <c r="E36" s="81"/>
      <c r="F36" s="68"/>
      <c r="G36" s="93"/>
      <c r="H36" s="70"/>
      <c r="I36" s="82"/>
      <c r="K36" s="186" t="s">
        <v>199</v>
      </c>
      <c r="L36" s="191">
        <v>0.83</v>
      </c>
    </row>
    <row r="37" spans="1:12" s="3" customFormat="1" ht="13.8" thickTop="1">
      <c r="A37" s="105"/>
      <c r="B37" s="106"/>
      <c r="C37" s="92"/>
      <c r="D37" s="92"/>
      <c r="E37" s="81"/>
      <c r="F37" s="2"/>
      <c r="G37" s="72"/>
      <c r="H37" s="72"/>
      <c r="I37" s="72"/>
      <c r="K37" s="186" t="s">
        <v>200</v>
      </c>
      <c r="L37" s="58"/>
    </row>
    <row r="38" spans="1:12" s="3" customFormat="1" ht="15.6">
      <c r="A38" s="79"/>
      <c r="B38" s="77" t="s">
        <v>24</v>
      </c>
      <c r="C38" s="92"/>
      <c r="D38" s="92"/>
      <c r="E38" s="81"/>
      <c r="F38" s="68"/>
      <c r="G38" s="70"/>
      <c r="H38" s="82"/>
      <c r="I38" s="82"/>
      <c r="K38" s="186" t="s">
        <v>217</v>
      </c>
      <c r="L38" s="58"/>
    </row>
    <row r="39" spans="1:12" s="3" customFormat="1">
      <c r="A39" s="79"/>
      <c r="B39" s="87" t="s">
        <v>6</v>
      </c>
      <c r="C39" s="187">
        <v>7549</v>
      </c>
      <c r="D39" s="187">
        <v>7682</v>
      </c>
      <c r="E39" s="81">
        <f t="shared" si="5"/>
        <v>15231</v>
      </c>
      <c r="F39" s="89">
        <f ca="1">C39/OFFSET(C39,4,0)</f>
        <v>1</v>
      </c>
      <c r="G39" s="89">
        <f t="shared" ref="G39:H39" ca="1" si="18">D39/OFFSET(D39,4,0)</f>
        <v>1</v>
      </c>
      <c r="H39" s="89">
        <f t="shared" ca="1" si="18"/>
        <v>1</v>
      </c>
      <c r="I39" s="72"/>
      <c r="K39" s="186" t="s">
        <v>218</v>
      </c>
      <c r="L39" s="58"/>
    </row>
    <row r="40" spans="1:12" s="3" customFormat="1">
      <c r="A40" s="79"/>
      <c r="B40" s="87" t="s">
        <v>7</v>
      </c>
      <c r="C40" s="107"/>
      <c r="D40" s="107"/>
      <c r="E40" s="81">
        <f t="shared" si="5"/>
        <v>0</v>
      </c>
      <c r="F40" s="89">
        <f ca="1">C40/OFFSET(C40,3,0)</f>
        <v>0</v>
      </c>
      <c r="G40" s="89">
        <f t="shared" ref="G40:H40" ca="1" si="19">D40/OFFSET(D40,3,0)</f>
        <v>0</v>
      </c>
      <c r="H40" s="89">
        <f t="shared" ca="1" si="19"/>
        <v>0</v>
      </c>
      <c r="I40" s="72"/>
      <c r="K40" s="186" t="s">
        <v>219</v>
      </c>
      <c r="L40" s="58"/>
    </row>
    <row r="41" spans="1:12" s="3" customFormat="1">
      <c r="A41" s="79"/>
      <c r="B41" s="87" t="s">
        <v>8</v>
      </c>
      <c r="C41" s="107"/>
      <c r="D41" s="107"/>
      <c r="E41" s="81">
        <f t="shared" si="5"/>
        <v>0</v>
      </c>
      <c r="F41" s="89">
        <f ca="1">C41/OFFSET(C41,2,0)</f>
        <v>0</v>
      </c>
      <c r="G41" s="89">
        <f t="shared" ref="G41:H41" ca="1" si="20">D41/OFFSET(D41,2,0)</f>
        <v>0</v>
      </c>
      <c r="H41" s="89">
        <f t="shared" ca="1" si="20"/>
        <v>0</v>
      </c>
      <c r="I41" s="72"/>
    </row>
    <row r="42" spans="1:12" s="3" customFormat="1">
      <c r="A42" s="79"/>
      <c r="B42" s="87" t="s">
        <v>9</v>
      </c>
      <c r="C42" s="107"/>
      <c r="D42" s="107"/>
      <c r="E42" s="81">
        <f t="shared" si="5"/>
        <v>0</v>
      </c>
      <c r="F42" s="89">
        <f ca="1">C42/OFFSET(C42,1,0)</f>
        <v>0</v>
      </c>
      <c r="G42" s="89">
        <f t="shared" ref="G42:H42" ca="1" si="21">D42/OFFSET(D42,1,0)</f>
        <v>0</v>
      </c>
      <c r="H42" s="94">
        <f t="shared" ca="1" si="21"/>
        <v>0</v>
      </c>
      <c r="I42" s="72"/>
      <c r="K42" s="179" t="s">
        <v>186</v>
      </c>
      <c r="L42" s="58"/>
    </row>
    <row r="43" spans="1:12" s="3" customFormat="1">
      <c r="A43" s="79" t="s">
        <v>25</v>
      </c>
      <c r="B43" s="90" t="s">
        <v>26</v>
      </c>
      <c r="C43" s="78">
        <f>SUM(C39:C42)</f>
        <v>7549</v>
      </c>
      <c r="D43" s="78">
        <f>SUM(D39:D42)</f>
        <v>7682</v>
      </c>
      <c r="E43" s="81">
        <f t="shared" si="5"/>
        <v>15231</v>
      </c>
      <c r="F43" s="89"/>
      <c r="G43" s="89"/>
      <c r="H43" s="89"/>
      <c r="I43" s="72"/>
      <c r="K43" s="186" t="s">
        <v>183</v>
      </c>
      <c r="L43" s="187">
        <v>7682</v>
      </c>
    </row>
    <row r="44" spans="1:12" s="3" customFormat="1">
      <c r="A44" s="79"/>
      <c r="B44" s="77"/>
      <c r="C44" s="92"/>
      <c r="D44" s="92"/>
      <c r="E44" s="81"/>
      <c r="F44" s="2"/>
      <c r="G44" s="72"/>
      <c r="H44" s="72"/>
      <c r="I44" s="72"/>
      <c r="K44" s="186" t="s">
        <v>184</v>
      </c>
      <c r="L44" s="187">
        <v>7549</v>
      </c>
    </row>
    <row r="45" spans="1:12" s="3" customFormat="1">
      <c r="A45" s="79"/>
      <c r="B45" s="77" t="s">
        <v>60</v>
      </c>
      <c r="C45" s="92"/>
      <c r="D45" s="92"/>
      <c r="E45" s="81"/>
      <c r="F45" s="2"/>
      <c r="G45" s="72"/>
      <c r="H45" s="72"/>
      <c r="I45" s="72"/>
      <c r="K45" s="186" t="s">
        <v>185</v>
      </c>
      <c r="L45" s="187">
        <v>1215</v>
      </c>
    </row>
    <row r="46" spans="1:12" s="3" customFormat="1">
      <c r="A46" s="79"/>
      <c r="B46" s="87" t="s">
        <v>6</v>
      </c>
      <c r="C46" s="188">
        <v>346</v>
      </c>
      <c r="D46" s="188">
        <v>154</v>
      </c>
      <c r="E46" s="81">
        <f t="shared" si="5"/>
        <v>500</v>
      </c>
      <c r="F46" s="89">
        <f ca="1">C46/OFFSET(C46,4,0)</f>
        <v>1</v>
      </c>
      <c r="G46" s="89">
        <f t="shared" ref="G46:H46" ca="1" si="22">D46/OFFSET(D46,4,0)</f>
        <v>1</v>
      </c>
      <c r="H46" s="89">
        <f t="shared" ca="1" si="22"/>
        <v>1</v>
      </c>
      <c r="I46" s="72"/>
      <c r="K46" s="186" t="s">
        <v>2</v>
      </c>
      <c r="L46" s="187">
        <v>16446</v>
      </c>
    </row>
    <row r="47" spans="1:12" s="3" customFormat="1">
      <c r="A47" s="79"/>
      <c r="B47" s="87" t="s">
        <v>7</v>
      </c>
      <c r="C47" s="108"/>
      <c r="D47" s="108"/>
      <c r="E47" s="81">
        <f t="shared" si="5"/>
        <v>0</v>
      </c>
      <c r="F47" s="89">
        <f ca="1">C47/OFFSET(C47,3,0)</f>
        <v>0</v>
      </c>
      <c r="G47" s="89">
        <f t="shared" ref="G47:H47" ca="1" si="23">D47/OFFSET(D47,3,0)</f>
        <v>0</v>
      </c>
      <c r="H47" s="89">
        <f t="shared" ca="1" si="23"/>
        <v>0</v>
      </c>
      <c r="I47" s="72"/>
    </row>
    <row r="48" spans="1:12" s="3" customFormat="1">
      <c r="A48" s="79"/>
      <c r="B48" s="87" t="s">
        <v>8</v>
      </c>
      <c r="C48" s="108"/>
      <c r="D48" s="108"/>
      <c r="E48" s="81">
        <f t="shared" si="5"/>
        <v>0</v>
      </c>
      <c r="F48" s="89">
        <f ca="1">C48/OFFSET(C48,2,0)</f>
        <v>0</v>
      </c>
      <c r="G48" s="89">
        <f t="shared" ref="G48:H48" ca="1" si="24">D48/OFFSET(D48,2,0)</f>
        <v>0</v>
      </c>
      <c r="H48" s="89">
        <f t="shared" ca="1" si="24"/>
        <v>0</v>
      </c>
      <c r="I48" s="72"/>
      <c r="K48" s="179" t="s">
        <v>187</v>
      </c>
      <c r="L48" s="58"/>
    </row>
    <row r="49" spans="1:12" s="3" customFormat="1" ht="14.4">
      <c r="A49" s="79"/>
      <c r="B49" s="87" t="s">
        <v>9</v>
      </c>
      <c r="C49" s="108"/>
      <c r="D49" s="108"/>
      <c r="E49" s="81">
        <f t="shared" si="5"/>
        <v>0</v>
      </c>
      <c r="F49" s="89">
        <f ca="1">C49/OFFSET(C49,1,0)</f>
        <v>0</v>
      </c>
      <c r="G49" s="89">
        <f t="shared" ref="G49:H49" ca="1" si="25">D49/OFFSET(D49,1,0)</f>
        <v>0</v>
      </c>
      <c r="H49" s="94">
        <f t="shared" ca="1" si="25"/>
        <v>0</v>
      </c>
      <c r="I49" s="109"/>
      <c r="K49" s="186" t="s">
        <v>183</v>
      </c>
      <c r="L49" s="188">
        <v>439</v>
      </c>
    </row>
    <row r="50" spans="1:12" s="3" customFormat="1">
      <c r="A50" s="79" t="s">
        <v>27</v>
      </c>
      <c r="B50" s="77" t="s">
        <v>28</v>
      </c>
      <c r="C50" s="78">
        <f>SUM(C46:C49)</f>
        <v>346</v>
      </c>
      <c r="D50" s="78">
        <f>SUM(D46:D49)</f>
        <v>154</v>
      </c>
      <c r="E50" s="81">
        <f t="shared" si="5"/>
        <v>500</v>
      </c>
      <c r="F50" s="57"/>
      <c r="G50" s="57"/>
      <c r="H50" s="57"/>
      <c r="I50" s="72"/>
      <c r="K50" s="186" t="s">
        <v>184</v>
      </c>
      <c r="L50" s="187">
        <v>2232</v>
      </c>
    </row>
    <row r="51" spans="1:12" s="3" customFormat="1" ht="14.4">
      <c r="A51" s="79"/>
      <c r="B51" s="77"/>
      <c r="C51" s="92"/>
      <c r="D51" s="92"/>
      <c r="E51" s="81"/>
      <c r="F51" s="68"/>
      <c r="G51" s="109"/>
      <c r="H51" s="110"/>
      <c r="I51" s="111"/>
      <c r="K51" s="186" t="s">
        <v>185</v>
      </c>
      <c r="L51" s="188">
        <v>20</v>
      </c>
    </row>
    <row r="52" spans="1:12" s="3" customFormat="1" ht="15.6">
      <c r="A52" s="79"/>
      <c r="B52" s="77" t="s">
        <v>61</v>
      </c>
      <c r="C52" s="92"/>
      <c r="D52" s="92"/>
      <c r="E52" s="81"/>
      <c r="F52" s="2"/>
      <c r="G52" s="112"/>
      <c r="H52" s="111"/>
      <c r="I52" s="113"/>
      <c r="K52" s="186" t="s">
        <v>2</v>
      </c>
      <c r="L52" s="187">
        <v>2691</v>
      </c>
    </row>
    <row r="53" spans="1:12"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12" s="3" customFormat="1">
      <c r="A54" s="79"/>
      <c r="B54" s="87" t="s">
        <v>7</v>
      </c>
      <c r="C54" s="92"/>
      <c r="D54" s="92"/>
      <c r="E54" s="81">
        <f t="shared" si="5"/>
        <v>0</v>
      </c>
      <c r="F54" s="89" t="e">
        <f ca="1">C54/OFFSET(C54,3,0)</f>
        <v>#DIV/0!</v>
      </c>
      <c r="G54" s="89" t="e">
        <f t="shared" ref="G54:H54" ca="1" si="27">D54/OFFSET(D54,3,0)</f>
        <v>#DIV/0!</v>
      </c>
      <c r="H54" s="89" t="e">
        <f t="shared" ca="1" si="27"/>
        <v>#DIV/0!</v>
      </c>
      <c r="I54" s="72"/>
      <c r="K54" s="179" t="s">
        <v>188</v>
      </c>
      <c r="L54" s="58"/>
    </row>
    <row r="55" spans="1:12" s="3" customFormat="1">
      <c r="A55" s="79"/>
      <c r="B55" s="87" t="s">
        <v>8</v>
      </c>
      <c r="C55" s="92"/>
      <c r="D55" s="92"/>
      <c r="E55" s="81">
        <f t="shared" si="5"/>
        <v>0</v>
      </c>
      <c r="F55" s="89" t="e">
        <f ca="1">C55/OFFSET(C55,2,0)</f>
        <v>#DIV/0!</v>
      </c>
      <c r="G55" s="89" t="e">
        <f t="shared" ref="G55:H55" ca="1" si="28">D55/OFFSET(D55,2,0)</f>
        <v>#DIV/0!</v>
      </c>
      <c r="H55" s="89" t="e">
        <f t="shared" ca="1" si="28"/>
        <v>#DIV/0!</v>
      </c>
      <c r="I55" s="115"/>
      <c r="K55" s="186" t="s">
        <v>206</v>
      </c>
      <c r="L55" s="58"/>
    </row>
    <row r="56" spans="1:12" s="3" customFormat="1">
      <c r="A56" s="79"/>
      <c r="B56" s="87" t="s">
        <v>9</v>
      </c>
      <c r="C56" s="116"/>
      <c r="D56" s="116"/>
      <c r="E56" s="81">
        <f t="shared" si="5"/>
        <v>0</v>
      </c>
      <c r="F56" s="89" t="e">
        <f ca="1">C56/OFFSET(C56,1,0)</f>
        <v>#DIV/0!</v>
      </c>
      <c r="G56" s="89" t="e">
        <f t="shared" ref="G56:H56" ca="1" si="29">D56/OFFSET(D56,1,0)</f>
        <v>#DIV/0!</v>
      </c>
      <c r="H56" s="94" t="e">
        <f t="shared" ca="1" si="29"/>
        <v>#DIV/0!</v>
      </c>
      <c r="I56" s="72"/>
      <c r="K56" s="186" t="s">
        <v>207</v>
      </c>
      <c r="L56" s="58"/>
    </row>
    <row r="57" spans="1:12" s="3" customFormat="1">
      <c r="A57" s="79" t="s">
        <v>29</v>
      </c>
      <c r="B57" s="77" t="s">
        <v>30</v>
      </c>
      <c r="C57" s="78">
        <f>SUM(C53:C56)</f>
        <v>0</v>
      </c>
      <c r="D57" s="78">
        <f>SUM(D53:D56)</f>
        <v>0</v>
      </c>
      <c r="E57" s="81">
        <f t="shared" si="5"/>
        <v>0</v>
      </c>
      <c r="F57" s="57"/>
      <c r="G57" s="57"/>
      <c r="H57" s="57"/>
      <c r="I57" s="72"/>
      <c r="K57" s="186" t="s">
        <v>183</v>
      </c>
      <c r="L57" s="188">
        <v>154</v>
      </c>
    </row>
    <row r="58" spans="1:12" s="3" customFormat="1">
      <c r="A58" s="79"/>
      <c r="B58" s="77"/>
      <c r="C58" s="92"/>
      <c r="D58" s="92"/>
      <c r="E58" s="81"/>
      <c r="F58" s="2"/>
      <c r="G58" s="72"/>
      <c r="H58" s="72"/>
      <c r="I58" s="72"/>
      <c r="K58" s="186" t="s">
        <v>184</v>
      </c>
      <c r="L58" s="188">
        <v>346</v>
      </c>
    </row>
    <row r="59" spans="1:12" s="3" customFormat="1">
      <c r="A59" s="117" t="s">
        <v>72</v>
      </c>
      <c r="B59" s="77" t="s">
        <v>31</v>
      </c>
      <c r="C59" s="187">
        <v>2232</v>
      </c>
      <c r="D59" s="188">
        <v>439</v>
      </c>
      <c r="E59" s="81">
        <f t="shared" si="5"/>
        <v>2671</v>
      </c>
      <c r="F59" s="2"/>
      <c r="G59" s="72"/>
      <c r="H59" s="72"/>
      <c r="I59" s="72"/>
      <c r="K59" s="186" t="s">
        <v>185</v>
      </c>
      <c r="L59" s="188">
        <v>214</v>
      </c>
    </row>
    <row r="60" spans="1:12" s="3" customFormat="1">
      <c r="A60" s="117" t="s">
        <v>73</v>
      </c>
      <c r="B60" s="119" t="s">
        <v>71</v>
      </c>
      <c r="C60" s="120"/>
      <c r="D60" s="120"/>
      <c r="E60" s="81">
        <f t="shared" si="5"/>
        <v>0</v>
      </c>
      <c r="F60" s="2"/>
      <c r="G60" s="72"/>
      <c r="H60" s="72"/>
      <c r="I60" s="72"/>
      <c r="K60" s="186" t="s">
        <v>2</v>
      </c>
      <c r="L60" s="188">
        <v>714</v>
      </c>
    </row>
    <row r="61" spans="1:12" s="3" customFormat="1" ht="14.4">
      <c r="A61" s="79"/>
      <c r="B61" s="77" t="s">
        <v>32</v>
      </c>
      <c r="C61" s="92"/>
      <c r="D61" s="92"/>
      <c r="E61" s="81"/>
      <c r="F61" s="2"/>
      <c r="G61" s="72"/>
      <c r="H61" s="110"/>
      <c r="I61" s="109"/>
      <c r="K61" s="179" t="s">
        <v>191</v>
      </c>
      <c r="L61" s="189">
        <v>19851</v>
      </c>
    </row>
    <row r="62" spans="1:12"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12"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12" s="3" customFormat="1">
      <c r="A64" s="79" t="s">
        <v>37</v>
      </c>
      <c r="B64" s="121" t="s">
        <v>38</v>
      </c>
      <c r="C64" s="122"/>
      <c r="D64" s="122"/>
      <c r="E64" s="81">
        <f t="shared" si="5"/>
        <v>0</v>
      </c>
      <c r="F64" s="89">
        <f ca="1">C64/OFFSET(C64,2,0)</f>
        <v>0</v>
      </c>
      <c r="G64" s="89">
        <f t="shared" ref="G64:H64" ca="1" si="32">D64/OFFSET(D64,2,0)</f>
        <v>0</v>
      </c>
      <c r="H64" s="89">
        <f t="shared" ca="1" si="32"/>
        <v>0</v>
      </c>
    </row>
    <row r="65" spans="1:12" s="3" customFormat="1">
      <c r="A65" s="79" t="s">
        <v>39</v>
      </c>
      <c r="B65" s="121" t="s">
        <v>40</v>
      </c>
      <c r="C65" s="122">
        <f>C35-C43-C50-C59</f>
        <v>1049</v>
      </c>
      <c r="D65" s="122">
        <f>D35-D43-D50-D59</f>
        <v>2673</v>
      </c>
      <c r="E65" s="81">
        <f t="shared" si="5"/>
        <v>3722</v>
      </c>
      <c r="F65" s="89">
        <f ca="1">C65/OFFSET(C65,1,0)</f>
        <v>1</v>
      </c>
      <c r="G65" s="89">
        <f t="shared" ref="G65:H65" ca="1" si="33">D65/OFFSET(D65,1,0)</f>
        <v>1</v>
      </c>
      <c r="H65" s="94">
        <f t="shared" ca="1" si="33"/>
        <v>1</v>
      </c>
    </row>
    <row r="66" spans="1:12" s="3" customFormat="1">
      <c r="A66" s="79" t="s">
        <v>41</v>
      </c>
      <c r="B66" s="96" t="s">
        <v>55</v>
      </c>
      <c r="C66" s="78">
        <f>SUM(C62:C65)</f>
        <v>1049</v>
      </c>
      <c r="D66" s="78">
        <f>SUM(D62:D65)</f>
        <v>2673</v>
      </c>
      <c r="E66" s="81">
        <f t="shared" si="5"/>
        <v>3722</v>
      </c>
      <c r="F66" s="89">
        <f>C66/C33</f>
        <v>9.3861846814602717E-2</v>
      </c>
      <c r="G66" s="89">
        <f t="shared" ref="G66:H66" si="34">D66/D33</f>
        <v>0.24415418341249542</v>
      </c>
      <c r="H66" s="89">
        <f t="shared" si="34"/>
        <v>0.16823359247875611</v>
      </c>
    </row>
    <row r="67" spans="1:12" s="3" customFormat="1">
      <c r="A67" s="97" t="s">
        <v>42</v>
      </c>
      <c r="B67" s="98" t="s">
        <v>21</v>
      </c>
      <c r="C67" s="99"/>
      <c r="D67" s="99"/>
      <c r="E67" s="81">
        <f t="shared" si="5"/>
        <v>0</v>
      </c>
      <c r="F67" s="98" t="s">
        <v>205</v>
      </c>
      <c r="G67" s="72"/>
      <c r="H67" s="72"/>
    </row>
    <row r="68" spans="1:12" s="3" customFormat="1" ht="14.4">
      <c r="A68" s="79" t="s">
        <v>43</v>
      </c>
      <c r="B68" s="77" t="s">
        <v>44</v>
      </c>
      <c r="C68" s="78">
        <f>C66-C67</f>
        <v>1049</v>
      </c>
      <c r="D68" s="78">
        <f>D66-D67</f>
        <v>2673</v>
      </c>
      <c r="E68" s="81">
        <f t="shared" si="5"/>
        <v>3722</v>
      </c>
      <c r="F68" s="2"/>
      <c r="G68" s="111"/>
      <c r="H68" s="123"/>
    </row>
    <row r="69" spans="1:12" s="3" customFormat="1">
      <c r="A69" s="79"/>
      <c r="B69" s="77"/>
      <c r="C69" s="92"/>
      <c r="D69" s="92"/>
      <c r="E69" s="81"/>
      <c r="F69" s="2"/>
      <c r="G69" s="72"/>
      <c r="H69" s="72"/>
    </row>
    <row r="70" spans="1:12" s="3" customFormat="1" ht="14.4">
      <c r="A70" s="79" t="s">
        <v>45</v>
      </c>
      <c r="B70" s="77" t="s">
        <v>46</v>
      </c>
      <c r="C70" s="91">
        <f>C43+C50+C57+C59+C60+C68</f>
        <v>11176</v>
      </c>
      <c r="D70" s="91">
        <f>D43+D50+D57+D59+D60+D68</f>
        <v>10948</v>
      </c>
      <c r="E70" s="81">
        <f t="shared" si="5"/>
        <v>22124</v>
      </c>
      <c r="F70" s="2"/>
      <c r="G70" s="124"/>
      <c r="H70" s="112"/>
    </row>
    <row r="71" spans="1:12" s="3" customFormat="1">
      <c r="A71" s="79"/>
      <c r="B71" s="125"/>
      <c r="C71" s="92"/>
      <c r="D71" s="92"/>
      <c r="E71" s="81"/>
      <c r="F71" s="2"/>
      <c r="G71" s="72"/>
      <c r="H71" s="72"/>
    </row>
    <row r="72" spans="1:12" s="3" customFormat="1" ht="14.4">
      <c r="A72" s="79" t="s">
        <v>47</v>
      </c>
      <c r="B72" s="77" t="s">
        <v>48</v>
      </c>
      <c r="C72" s="78"/>
      <c r="D72" s="78"/>
      <c r="E72" s="81">
        <f t="shared" si="5"/>
        <v>0</v>
      </c>
      <c r="F72" s="68"/>
      <c r="G72" s="126"/>
      <c r="H72" s="127"/>
    </row>
    <row r="73" spans="1:12" s="3" customFormat="1">
      <c r="A73" s="79"/>
      <c r="B73" s="125"/>
      <c r="C73" s="92"/>
      <c r="D73" s="92"/>
      <c r="E73" s="81"/>
      <c r="F73" s="2"/>
      <c r="G73" s="72"/>
      <c r="H73" s="72"/>
      <c r="I73" s="72"/>
    </row>
    <row r="74" spans="1:12" s="3" customFormat="1">
      <c r="A74" s="79" t="s">
        <v>49</v>
      </c>
      <c r="B74" s="77" t="s">
        <v>50</v>
      </c>
      <c r="C74" s="81">
        <f>C70+C72</f>
        <v>11176</v>
      </c>
      <c r="D74" s="81">
        <f>D70+D72</f>
        <v>10948</v>
      </c>
      <c r="E74" s="81">
        <f>D74+C74</f>
        <v>22124</v>
      </c>
      <c r="F74" s="2"/>
      <c r="G74" s="72"/>
      <c r="H74" s="72"/>
      <c r="I74" s="72"/>
    </row>
    <row r="75" spans="1:12" s="3" customFormat="1">
      <c r="A75" s="79"/>
      <c r="B75" s="77" t="s">
        <v>94</v>
      </c>
      <c r="C75" s="92"/>
      <c r="D75" s="92"/>
      <c r="E75" s="81">
        <f>D75+C75</f>
        <v>0</v>
      </c>
      <c r="F75" s="2"/>
      <c r="G75" s="72"/>
      <c r="H75" s="72"/>
      <c r="I75" s="72"/>
    </row>
    <row r="76" spans="1:12" s="3" customFormat="1" ht="13.8" thickBot="1">
      <c r="A76" s="128" t="s">
        <v>51</v>
      </c>
      <c r="B76" s="129" t="s">
        <v>64</v>
      </c>
      <c r="C76" s="130"/>
      <c r="D76" s="130"/>
      <c r="E76" s="81">
        <f>D76+C76</f>
        <v>0</v>
      </c>
      <c r="F76" s="2"/>
      <c r="G76" s="72"/>
      <c r="H76" s="72"/>
      <c r="I76" s="72"/>
    </row>
    <row r="77" spans="1:12" s="3" customFormat="1" ht="30.75" customHeight="1">
      <c r="A77" s="296" t="s">
        <v>56</v>
      </c>
      <c r="B77" s="297"/>
      <c r="C77" s="131">
        <f>C6+C33-C67-C74</f>
        <v>0</v>
      </c>
      <c r="D77" s="131">
        <f>D6+D33-D67-D74</f>
        <v>0</v>
      </c>
      <c r="E77" s="132">
        <f>(E6+E33)-(E67+E74)</f>
        <v>0</v>
      </c>
      <c r="F77" s="2"/>
      <c r="G77" s="72"/>
      <c r="H77" s="72"/>
      <c r="I77" s="72"/>
    </row>
    <row r="78" spans="1:12" s="3" customFormat="1" ht="16.2" customHeight="1">
      <c r="A78" s="133"/>
      <c r="B78" s="61" t="s">
        <v>67</v>
      </c>
      <c r="C78" s="134">
        <f>(C43+C57+C59+C60+C50)/(C43+C57+C59+C68+C60+C50)</f>
        <v>0.90613815318539725</v>
      </c>
      <c r="D78" s="134">
        <f t="shared" ref="D78:E78" si="35">(D43+D57+D59+D60+D50)/(D43+D57+D59+D68+D60+D50)</f>
        <v>0.7558458165875046</v>
      </c>
      <c r="E78" s="134">
        <f t="shared" si="35"/>
        <v>0.83176640752124387</v>
      </c>
      <c r="F78" s="135"/>
      <c r="G78" s="72"/>
      <c r="H78" s="72"/>
      <c r="I78" s="72"/>
    </row>
    <row r="79" spans="1:12" s="3" customFormat="1" ht="16.2" customHeight="1">
      <c r="A79" s="133"/>
      <c r="B79" s="61" t="s">
        <v>68</v>
      </c>
      <c r="C79" s="134">
        <f>(C43+C57+C59+C60+C50)/(C43+C57+C59+C68+C72+C67+C60+C50)</f>
        <v>0.90613815318539725</v>
      </c>
      <c r="D79" s="134">
        <f t="shared" ref="D79:E79" si="36">(D43+D57+D59+D60+D50)/(D43+D57+D59+D68+D72+D67+D60+D50)</f>
        <v>0.7558458165875046</v>
      </c>
      <c r="E79" s="134">
        <f t="shared" si="36"/>
        <v>0.83176640752124387</v>
      </c>
      <c r="F79" s="2"/>
      <c r="G79" s="72"/>
      <c r="H79" s="72"/>
      <c r="I79" s="72"/>
      <c r="L79" s="57"/>
    </row>
    <row r="80" spans="1:12" ht="16.2" customHeight="1">
      <c r="A80" s="133"/>
      <c r="B80" s="61" t="s">
        <v>70</v>
      </c>
      <c r="C80" s="134">
        <f>C59/C35</f>
        <v>0.19971367215461705</v>
      </c>
      <c r="D80" s="134">
        <f t="shared" ref="D80:E80" si="37">D59/D35</f>
        <v>4.0098648154914138E-2</v>
      </c>
      <c r="E80" s="134">
        <f t="shared" si="37"/>
        <v>0.12072862050262159</v>
      </c>
    </row>
    <row r="81" spans="1:12" ht="16.2" customHeight="1">
      <c r="A81" s="133"/>
      <c r="B81" s="61" t="s">
        <v>69</v>
      </c>
      <c r="C81" s="134">
        <f>D66/E66</f>
        <v>0.71816227834497581</v>
      </c>
      <c r="D81" s="134"/>
      <c r="E81" s="134"/>
    </row>
    <row r="82" spans="1:12" ht="16.2" customHeight="1">
      <c r="A82" s="133"/>
      <c r="B82" s="61" t="s">
        <v>89</v>
      </c>
      <c r="C82" s="136">
        <f>C20/C35</f>
        <v>0</v>
      </c>
      <c r="D82" s="136">
        <f t="shared" ref="D82:E82" si="38">D20/D35</f>
        <v>0</v>
      </c>
      <c r="E82" s="136">
        <f t="shared" si="38"/>
        <v>0</v>
      </c>
    </row>
    <row r="83" spans="1:12" ht="16.2" customHeight="1">
      <c r="A83" s="133"/>
      <c r="B83" s="61" t="s">
        <v>95</v>
      </c>
      <c r="C83" s="136">
        <f>(C43+C50+C57+C59+C60)/(C6+C33)</f>
        <v>0.90613815318539725</v>
      </c>
      <c r="D83" s="136">
        <f t="shared" ref="D83:E83" si="39">(D43+D50+D57+D59+D60)/(D6+D33)</f>
        <v>0.7558458165875046</v>
      </c>
      <c r="E83" s="136">
        <f t="shared" si="39"/>
        <v>0.83176640752124387</v>
      </c>
    </row>
    <row r="84" spans="1:12" ht="82.2" customHeight="1">
      <c r="A84" s="298" t="s">
        <v>57</v>
      </c>
      <c r="B84" s="299"/>
      <c r="C84" s="299"/>
      <c r="D84" s="299"/>
      <c r="E84" s="299"/>
    </row>
    <row r="85" spans="1:12">
      <c r="A85" s="137"/>
      <c r="K85" s="5"/>
      <c r="L85" s="139"/>
    </row>
    <row r="86" spans="1:12" s="139" customFormat="1" ht="19.5" customHeight="1">
      <c r="A86" s="138" t="s">
        <v>62</v>
      </c>
      <c r="B86" s="62"/>
      <c r="F86" s="2"/>
      <c r="G86" s="72"/>
      <c r="H86" s="72"/>
      <c r="I86" s="72"/>
      <c r="J86" s="5"/>
      <c r="K86" s="5"/>
    </row>
    <row r="87" spans="1:12" s="139" customFormat="1" ht="19.5" customHeight="1">
      <c r="A87" s="138"/>
      <c r="B87" s="62"/>
      <c r="F87" s="2"/>
      <c r="G87" s="72"/>
      <c r="H87" s="72"/>
      <c r="I87" s="72"/>
      <c r="J87" s="5"/>
      <c r="K87" s="5"/>
    </row>
    <row r="88" spans="1:12" s="139" customFormat="1" ht="19.5" customHeight="1">
      <c r="A88" s="138"/>
      <c r="B88" s="62"/>
      <c r="F88" s="2"/>
      <c r="G88" s="72"/>
      <c r="H88" s="72"/>
      <c r="I88" s="72"/>
      <c r="J88" s="5"/>
      <c r="K88" s="5"/>
    </row>
    <row r="89" spans="1:12" s="139" customFormat="1" ht="19.5" customHeight="1">
      <c r="A89" s="138"/>
      <c r="B89" s="62"/>
      <c r="F89" s="2"/>
      <c r="G89" s="72"/>
      <c r="H89" s="72"/>
      <c r="I89" s="72"/>
      <c r="J89" s="5"/>
      <c r="K89" s="5"/>
    </row>
    <row r="90" spans="1:12" s="139" customFormat="1" ht="19.5" customHeight="1">
      <c r="A90" s="138"/>
      <c r="B90" s="62"/>
      <c r="F90" s="2"/>
      <c r="G90" s="72"/>
      <c r="H90" s="72"/>
      <c r="I90" s="72"/>
      <c r="J90" s="5"/>
      <c r="K90" s="5"/>
    </row>
    <row r="91" spans="1:12" s="139" customFormat="1" ht="19.5" customHeight="1">
      <c r="A91" s="138"/>
      <c r="B91" s="62"/>
      <c r="F91" s="2"/>
      <c r="G91" s="72"/>
      <c r="H91" s="72"/>
      <c r="I91" s="72"/>
      <c r="J91" s="5"/>
      <c r="K91" s="5"/>
    </row>
    <row r="92" spans="1:12" s="139" customFormat="1" ht="19.5" customHeight="1">
      <c r="A92" s="138"/>
      <c r="B92" s="62"/>
      <c r="F92" s="2"/>
      <c r="G92" s="72"/>
      <c r="H92" s="72"/>
      <c r="I92" s="72"/>
      <c r="J92" s="5"/>
      <c r="K92" s="5"/>
    </row>
    <row r="93" spans="1:12" s="139" customFormat="1" ht="19.5" customHeight="1">
      <c r="A93" s="138"/>
      <c r="B93" s="1" t="s">
        <v>65</v>
      </c>
      <c r="C93" s="139">
        <f>(C74-C68)/C74</f>
        <v>0.90613815318539725</v>
      </c>
      <c r="D93" s="1" t="s">
        <v>66</v>
      </c>
      <c r="E93" s="139">
        <f>(D74-D68)/D74</f>
        <v>0.7558458165875046</v>
      </c>
      <c r="F93" s="2"/>
      <c r="G93" s="72"/>
      <c r="H93" s="72"/>
      <c r="I93" s="72"/>
      <c r="J93" s="5"/>
      <c r="K93" s="3"/>
      <c r="L93" s="57"/>
    </row>
    <row r="94" spans="1:12" ht="68.25" customHeight="1">
      <c r="A94" s="300" t="s">
        <v>52</v>
      </c>
      <c r="B94" s="300"/>
      <c r="C94" s="300"/>
      <c r="D94" s="300"/>
      <c r="E94" s="300"/>
    </row>
    <row r="95" spans="1:12" ht="25.5" customHeight="1"/>
    <row r="96" spans="1:12" ht="18.75" customHeight="1">
      <c r="A96" s="140" t="s">
        <v>53</v>
      </c>
    </row>
  </sheetData>
  <mergeCells count="3">
    <mergeCell ref="A77:B77"/>
    <mergeCell ref="A84:E84"/>
    <mergeCell ref="A94:E94"/>
  </mergeCells>
  <phoneticPr fontId="16" type="noConversion"/>
  <pageMargins left="0.27" right="0.25" top="0.3" bottom="0.22" header="0.25" footer="0.18"/>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53"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18.44140625" style="3" customWidth="1"/>
    <col min="12" max="16384" width="8.88671875" style="57"/>
  </cols>
  <sheetData>
    <row r="1" spans="1:12" s="3" customFormat="1">
      <c r="A1" s="57"/>
      <c r="B1" s="65" t="s">
        <v>90</v>
      </c>
      <c r="C1" s="57"/>
      <c r="D1" s="57"/>
      <c r="E1" s="57"/>
      <c r="F1" s="2" t="s">
        <v>91</v>
      </c>
      <c r="G1" s="66"/>
      <c r="H1" s="67"/>
      <c r="I1" s="67"/>
      <c r="K1" s="5" t="s">
        <v>204</v>
      </c>
    </row>
    <row r="2" spans="1:12" s="3" customFormat="1" ht="15.6">
      <c r="A2" s="57"/>
      <c r="B2" s="65" t="s">
        <v>92</v>
      </c>
      <c r="C2" s="57">
        <v>2013</v>
      </c>
      <c r="D2" s="57"/>
      <c r="E2" s="57"/>
      <c r="F2" s="68" t="s">
        <v>93</v>
      </c>
      <c r="G2" s="69"/>
      <c r="H2" s="70"/>
      <c r="I2" s="70"/>
      <c r="K2" s="176" t="s">
        <v>182</v>
      </c>
      <c r="L2" s="57"/>
    </row>
    <row r="3" spans="1:12" s="3" customFormat="1" ht="13.8" thickBot="1">
      <c r="A3" s="71"/>
      <c r="B3" s="58"/>
      <c r="C3" s="57"/>
      <c r="D3" s="57"/>
      <c r="E3" s="57"/>
      <c r="F3" s="2"/>
      <c r="G3" s="72"/>
      <c r="H3" s="72"/>
      <c r="I3" s="72"/>
      <c r="K3" s="58"/>
      <c r="L3" s="57"/>
    </row>
    <row r="4" spans="1:12" s="3" customFormat="1">
      <c r="A4" s="73"/>
      <c r="B4" s="60"/>
      <c r="C4" s="74" t="s">
        <v>0</v>
      </c>
      <c r="D4" s="74" t="s">
        <v>1</v>
      </c>
      <c r="E4" s="75" t="s">
        <v>2</v>
      </c>
      <c r="F4" s="2"/>
      <c r="G4" s="72"/>
      <c r="H4" s="72"/>
      <c r="I4" s="72"/>
      <c r="K4" s="177" t="s">
        <v>183</v>
      </c>
      <c r="L4" s="178">
        <v>9202</v>
      </c>
    </row>
    <row r="5" spans="1:12" s="3" customFormat="1">
      <c r="A5" s="76"/>
      <c r="B5" s="77"/>
      <c r="C5" s="78"/>
      <c r="D5" s="78"/>
      <c r="E5" s="78"/>
      <c r="F5" s="4"/>
      <c r="G5" s="72"/>
      <c r="H5" s="72"/>
      <c r="I5" s="72"/>
      <c r="K5" s="177" t="s">
        <v>184</v>
      </c>
      <c r="L5" s="178">
        <v>9151</v>
      </c>
    </row>
    <row r="6" spans="1:12" s="3" customFormat="1" ht="15.6">
      <c r="A6" s="79" t="s">
        <v>3</v>
      </c>
      <c r="B6" s="77" t="s">
        <v>63</v>
      </c>
      <c r="C6" s="80"/>
      <c r="D6" s="80"/>
      <c r="E6" s="81">
        <f>D6+C6</f>
        <v>0</v>
      </c>
      <c r="F6" s="68"/>
      <c r="G6" s="82"/>
      <c r="H6" s="70"/>
      <c r="I6" s="70"/>
      <c r="K6" s="177" t="s">
        <v>185</v>
      </c>
      <c r="L6" s="178">
        <v>1716</v>
      </c>
    </row>
    <row r="7" spans="1:12" s="3" customFormat="1" ht="15.6">
      <c r="A7" s="79"/>
      <c r="B7" s="77"/>
      <c r="C7" s="83"/>
      <c r="D7" s="83"/>
      <c r="E7" s="81"/>
      <c r="F7" s="68"/>
      <c r="G7" s="82"/>
      <c r="H7" s="82"/>
      <c r="I7" s="70"/>
      <c r="K7" s="179" t="s">
        <v>2</v>
      </c>
      <c r="L7" s="180">
        <v>20069</v>
      </c>
    </row>
    <row r="8" spans="1:12" s="3" customFormat="1" ht="15.6">
      <c r="A8" s="79"/>
      <c r="B8" s="77" t="s">
        <v>4</v>
      </c>
      <c r="C8" s="83"/>
      <c r="D8" s="83"/>
      <c r="E8" s="81"/>
      <c r="F8" s="68"/>
      <c r="G8" s="82"/>
      <c r="H8" s="70"/>
      <c r="I8" s="82"/>
      <c r="K8" s="176" t="s">
        <v>186</v>
      </c>
      <c r="L8" s="57"/>
    </row>
    <row r="9" spans="1:12" s="3" customFormat="1" ht="15.6">
      <c r="A9" s="79"/>
      <c r="B9" s="84" t="s">
        <v>5</v>
      </c>
      <c r="C9" s="85"/>
      <c r="D9" s="85"/>
      <c r="E9" s="81"/>
      <c r="F9" s="2"/>
      <c r="G9" s="82"/>
      <c r="H9" s="86"/>
      <c r="I9" s="70"/>
      <c r="K9" s="177" t="s">
        <v>183</v>
      </c>
      <c r="L9" s="178">
        <v>6814</v>
      </c>
    </row>
    <row r="10" spans="1:12" s="3" customFormat="1" ht="15.6">
      <c r="A10" s="79"/>
      <c r="B10" s="87" t="s">
        <v>6</v>
      </c>
      <c r="C10" s="88">
        <v>9151</v>
      </c>
      <c r="D10" s="88">
        <v>9202</v>
      </c>
      <c r="E10" s="81">
        <f>D10+C10</f>
        <v>18353</v>
      </c>
      <c r="F10" s="89">
        <f ca="1">C10/OFFSET(C10,4,0)</f>
        <v>1</v>
      </c>
      <c r="G10" s="89">
        <f t="shared" ref="G10:H10" ca="1" si="0">D10/OFFSET(D10,4,0)</f>
        <v>1</v>
      </c>
      <c r="H10" s="89">
        <f t="shared" ca="1" si="0"/>
        <v>1</v>
      </c>
      <c r="I10" s="70"/>
      <c r="K10" s="177" t="s">
        <v>184</v>
      </c>
      <c r="L10" s="178">
        <v>6120</v>
      </c>
    </row>
    <row r="11" spans="1:12" s="3" customFormat="1">
      <c r="A11" s="79"/>
      <c r="B11" s="87" t="s">
        <v>7</v>
      </c>
      <c r="C11" s="88"/>
      <c r="D11" s="88"/>
      <c r="E11" s="81">
        <f t="shared" ref="E11:E14" si="1">D11+C11</f>
        <v>0</v>
      </c>
      <c r="F11" s="89">
        <f ca="1">C11/OFFSET(C11,3,0)</f>
        <v>0</v>
      </c>
      <c r="G11" s="89">
        <f t="shared" ref="G11:H11" ca="1" si="2">D11/OFFSET(D11,3,0)</f>
        <v>0</v>
      </c>
      <c r="H11" s="89">
        <f t="shared" ca="1" si="2"/>
        <v>0</v>
      </c>
      <c r="I11" s="72"/>
      <c r="K11" s="177" t="s">
        <v>185</v>
      </c>
      <c r="L11" s="178">
        <v>1103</v>
      </c>
    </row>
    <row r="12" spans="1:12" s="3" customFormat="1">
      <c r="A12" s="79"/>
      <c r="B12" s="87" t="s">
        <v>8</v>
      </c>
      <c r="C12" s="88"/>
      <c r="D12" s="88"/>
      <c r="E12" s="81">
        <f t="shared" si="1"/>
        <v>0</v>
      </c>
      <c r="F12" s="89">
        <f ca="1">C12/OFFSET(C12,2,0)</f>
        <v>0</v>
      </c>
      <c r="G12" s="89">
        <f t="shared" ref="G12:H12" ca="1" si="3">D12/OFFSET(D12,2,0)</f>
        <v>0</v>
      </c>
      <c r="H12" s="89">
        <f t="shared" ca="1" si="3"/>
        <v>0</v>
      </c>
      <c r="I12" s="72"/>
      <c r="K12" s="179" t="s">
        <v>2</v>
      </c>
      <c r="L12" s="180">
        <v>14037</v>
      </c>
    </row>
    <row r="13" spans="1:12" s="3" customFormat="1">
      <c r="A13" s="79"/>
      <c r="B13" s="87" t="s">
        <v>9</v>
      </c>
      <c r="C13" s="88"/>
      <c r="D13" s="88"/>
      <c r="E13" s="81">
        <f t="shared" si="1"/>
        <v>0</v>
      </c>
      <c r="F13" s="89">
        <f ca="1">C13/OFFSET(C13,1,0)</f>
        <v>0</v>
      </c>
      <c r="G13" s="89">
        <f t="shared" ref="G13:H13" ca="1" si="4">D13/OFFSET(D13,1,0)</f>
        <v>0</v>
      </c>
      <c r="H13" s="89">
        <f t="shared" ca="1" si="4"/>
        <v>0</v>
      </c>
      <c r="I13" s="72"/>
      <c r="K13" s="176" t="s">
        <v>187</v>
      </c>
      <c r="L13" s="57"/>
    </row>
    <row r="14" spans="1:12" s="3" customFormat="1">
      <c r="A14" s="79" t="s">
        <v>10</v>
      </c>
      <c r="B14" s="90" t="s">
        <v>11</v>
      </c>
      <c r="C14" s="91">
        <f>SUM(C10:C13)</f>
        <v>9151</v>
      </c>
      <c r="D14" s="91">
        <f>SUM(D10:D13)</f>
        <v>9202</v>
      </c>
      <c r="E14" s="81">
        <f t="shared" si="1"/>
        <v>18353</v>
      </c>
      <c r="F14" s="89"/>
      <c r="G14" s="89"/>
      <c r="H14" s="89"/>
      <c r="I14" s="72"/>
      <c r="K14" s="177" t="s">
        <v>183</v>
      </c>
      <c r="L14" s="181">
        <v>392</v>
      </c>
    </row>
    <row r="15" spans="1:12" s="3" customFormat="1">
      <c r="A15" s="79"/>
      <c r="B15" s="84" t="s">
        <v>58</v>
      </c>
      <c r="C15" s="92"/>
      <c r="D15" s="92"/>
      <c r="E15" s="81"/>
      <c r="F15" s="2"/>
      <c r="G15" s="72"/>
      <c r="H15" s="72"/>
      <c r="I15" s="72"/>
      <c r="K15" s="177" t="s">
        <v>184</v>
      </c>
      <c r="L15" s="178">
        <v>1706</v>
      </c>
    </row>
    <row r="16" spans="1:12"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K16" s="177" t="s">
        <v>185</v>
      </c>
      <c r="L16" s="181">
        <v>15</v>
      </c>
    </row>
    <row r="17" spans="1:12" s="3" customFormat="1">
      <c r="A17" s="79"/>
      <c r="B17" s="87" t="s">
        <v>7</v>
      </c>
      <c r="C17" s="92"/>
      <c r="D17" s="92"/>
      <c r="E17" s="81">
        <f t="shared" si="5"/>
        <v>0</v>
      </c>
      <c r="F17" s="89" t="e">
        <f ca="1">C17/OFFSET(C17,3,0)</f>
        <v>#DIV/0!</v>
      </c>
      <c r="G17" s="89" t="e">
        <f t="shared" ref="G17:H17" ca="1" si="7">D17/OFFSET(D17,3,0)</f>
        <v>#DIV/0!</v>
      </c>
      <c r="H17" s="89" t="e">
        <f t="shared" ca="1" si="7"/>
        <v>#DIV/0!</v>
      </c>
      <c r="I17" s="72"/>
      <c r="K17" s="179" t="s">
        <v>2</v>
      </c>
      <c r="L17" s="180">
        <v>2113</v>
      </c>
    </row>
    <row r="18" spans="1:12" s="3" customFormat="1" ht="15.6">
      <c r="A18" s="79"/>
      <c r="B18" s="87" t="s">
        <v>8</v>
      </c>
      <c r="C18" s="92"/>
      <c r="D18" s="92"/>
      <c r="E18" s="81">
        <f t="shared" si="5"/>
        <v>0</v>
      </c>
      <c r="F18" s="89" t="e">
        <f ca="1">C18/OFFSET(C18,2,0)</f>
        <v>#DIV/0!</v>
      </c>
      <c r="G18" s="89" t="e">
        <f t="shared" ref="G18:H18" ca="1" si="8">D18/OFFSET(D18,2,0)</f>
        <v>#DIV/0!</v>
      </c>
      <c r="H18" s="89" t="e">
        <f t="shared" ca="1" si="8"/>
        <v>#DIV/0!</v>
      </c>
      <c r="I18" s="93"/>
      <c r="K18" s="176" t="s">
        <v>188</v>
      </c>
      <c r="L18" s="57"/>
    </row>
    <row r="19" spans="1:12" s="3" customFormat="1">
      <c r="A19" s="79"/>
      <c r="B19" s="87" t="s">
        <v>9</v>
      </c>
      <c r="C19" s="92"/>
      <c r="D19" s="92"/>
      <c r="E19" s="81">
        <f t="shared" si="5"/>
        <v>0</v>
      </c>
      <c r="F19" s="89" t="e">
        <f ca="1">C19/OFFSET(C19,1,0)</f>
        <v>#DIV/0!</v>
      </c>
      <c r="G19" s="89" t="e">
        <f t="shared" ref="G19:H19" ca="1" si="9">D19/OFFSET(D19,1,0)</f>
        <v>#DIV/0!</v>
      </c>
      <c r="H19" s="94" t="e">
        <f t="shared" ca="1" si="9"/>
        <v>#DIV/0!</v>
      </c>
      <c r="I19" s="72"/>
      <c r="K19" s="177" t="s">
        <v>189</v>
      </c>
      <c r="L19" s="57"/>
    </row>
    <row r="20" spans="1:12" s="3" customFormat="1">
      <c r="A20" s="79" t="s">
        <v>12</v>
      </c>
      <c r="B20" s="90" t="s">
        <v>13</v>
      </c>
      <c r="C20" s="81">
        <f>SUM(C16:C19)</f>
        <v>0</v>
      </c>
      <c r="D20" s="81">
        <f>SUM(D16:D19)</f>
        <v>0</v>
      </c>
      <c r="E20" s="81">
        <f t="shared" si="5"/>
        <v>0</v>
      </c>
      <c r="F20" s="89"/>
      <c r="G20" s="89"/>
      <c r="H20" s="89"/>
      <c r="I20" s="72"/>
      <c r="K20" s="177" t="s">
        <v>183</v>
      </c>
      <c r="L20" s="181">
        <v>68</v>
      </c>
    </row>
    <row r="21" spans="1:12" s="3" customFormat="1">
      <c r="A21" s="79"/>
      <c r="B21" s="84" t="s">
        <v>59</v>
      </c>
      <c r="C21" s="92"/>
      <c r="D21" s="92"/>
      <c r="E21" s="81"/>
      <c r="F21" s="2"/>
      <c r="G21" s="72"/>
      <c r="H21" s="72"/>
      <c r="I21" s="72"/>
      <c r="K21" s="177" t="s">
        <v>184</v>
      </c>
      <c r="L21" s="181">
        <v>236</v>
      </c>
    </row>
    <row r="22" spans="1:12" s="3" customFormat="1" ht="15.6">
      <c r="A22" s="79"/>
      <c r="B22" s="87" t="s">
        <v>6</v>
      </c>
      <c r="C22" s="95"/>
      <c r="D22" s="95"/>
      <c r="E22" s="81">
        <f t="shared" si="5"/>
        <v>0</v>
      </c>
      <c r="F22" s="89" t="e">
        <f ca="1">C22/OFFSET(C22,4,0)</f>
        <v>#DIV/0!</v>
      </c>
      <c r="G22" s="89" t="e">
        <f t="shared" ref="G22:H22" ca="1" si="10">D22/OFFSET(D22,4,0)</f>
        <v>#DIV/0!</v>
      </c>
      <c r="H22" s="89" t="e">
        <f t="shared" ca="1" si="10"/>
        <v>#DIV/0!</v>
      </c>
      <c r="I22" s="93"/>
      <c r="K22" s="177" t="s">
        <v>185</v>
      </c>
      <c r="L22" s="181">
        <v>308</v>
      </c>
    </row>
    <row r="23" spans="1:12" s="3" customFormat="1">
      <c r="A23" s="79"/>
      <c r="B23" s="87" t="s">
        <v>7</v>
      </c>
      <c r="C23" s="95"/>
      <c r="D23" s="95"/>
      <c r="E23" s="81">
        <f t="shared" si="5"/>
        <v>0</v>
      </c>
      <c r="F23" s="89" t="e">
        <f ca="1">C23/OFFSET(C23,3,0)</f>
        <v>#DIV/0!</v>
      </c>
      <c r="G23" s="89" t="e">
        <f t="shared" ref="G23:H23" ca="1" si="11">D23/OFFSET(D23,3,0)</f>
        <v>#DIV/0!</v>
      </c>
      <c r="H23" s="89" t="e">
        <f t="shared" ca="1" si="11"/>
        <v>#DIV/0!</v>
      </c>
      <c r="I23" s="72"/>
      <c r="K23" s="179" t="s">
        <v>190</v>
      </c>
      <c r="L23" s="182">
        <v>612</v>
      </c>
    </row>
    <row r="24" spans="1:12" s="3" customFormat="1">
      <c r="A24" s="79"/>
      <c r="B24" s="87" t="s">
        <v>8</v>
      </c>
      <c r="C24" s="95"/>
      <c r="D24" s="95"/>
      <c r="E24" s="81">
        <f t="shared" si="5"/>
        <v>0</v>
      </c>
      <c r="F24" s="89" t="e">
        <f ca="1">C24/OFFSET(C24,2,0)</f>
        <v>#DIV/0!</v>
      </c>
      <c r="G24" s="89" t="e">
        <f t="shared" ref="G24:H24" ca="1" si="12">D24/OFFSET(D24,2,0)</f>
        <v>#DIV/0!</v>
      </c>
      <c r="H24" s="89" t="e">
        <f t="shared" ca="1" si="12"/>
        <v>#DIV/0!</v>
      </c>
      <c r="I24" s="72"/>
      <c r="K24" s="183" t="s">
        <v>191</v>
      </c>
      <c r="L24" s="184">
        <v>16762</v>
      </c>
    </row>
    <row r="25" spans="1:12" s="3" customFormat="1">
      <c r="A25" s="79"/>
      <c r="B25" s="87" t="s">
        <v>9</v>
      </c>
      <c r="C25" s="95"/>
      <c r="D25" s="95"/>
      <c r="E25" s="81">
        <f t="shared" si="5"/>
        <v>0</v>
      </c>
      <c r="F25" s="89" t="e">
        <f ca="1">C25/OFFSET(C25,1,0)</f>
        <v>#DIV/0!</v>
      </c>
      <c r="G25" s="89" t="e">
        <f t="shared" ref="G25:H25" ca="1" si="13">D25/OFFSET(D25,1,0)</f>
        <v>#DIV/0!</v>
      </c>
      <c r="H25" s="94" t="e">
        <f t="shared" ca="1" si="13"/>
        <v>#DIV/0!</v>
      </c>
      <c r="I25" s="72"/>
      <c r="K25" s="177" t="s">
        <v>192</v>
      </c>
      <c r="L25" s="185">
        <v>0.99</v>
      </c>
    </row>
    <row r="26" spans="1:12" s="3" customFormat="1">
      <c r="A26" s="79" t="s">
        <v>14</v>
      </c>
      <c r="B26" s="90" t="s">
        <v>15</v>
      </c>
      <c r="C26" s="81">
        <f>SUM(C22:C25)</f>
        <v>0</v>
      </c>
      <c r="D26" s="81">
        <f>SUM(D22:D25)</f>
        <v>0</v>
      </c>
      <c r="E26" s="81">
        <f t="shared" si="5"/>
        <v>0</v>
      </c>
      <c r="F26" s="89"/>
      <c r="G26" s="89"/>
      <c r="H26" s="89"/>
      <c r="I26" s="72"/>
      <c r="K26" s="177" t="s">
        <v>193</v>
      </c>
      <c r="L26" s="185">
        <v>0.9</v>
      </c>
    </row>
    <row r="27" spans="1:12" s="3" customFormat="1">
      <c r="A27" s="79"/>
      <c r="B27" s="84" t="s">
        <v>16</v>
      </c>
      <c r="C27" s="92"/>
      <c r="D27" s="92"/>
      <c r="E27" s="81"/>
      <c r="F27" s="2"/>
      <c r="G27" s="72"/>
      <c r="H27" s="72"/>
      <c r="I27" s="72"/>
      <c r="K27" s="177" t="s">
        <v>194</v>
      </c>
      <c r="L27" s="185">
        <v>0.85</v>
      </c>
    </row>
    <row r="28" spans="1:12" s="3" customFormat="1">
      <c r="A28" s="79"/>
      <c r="B28" s="87" t="s">
        <v>6</v>
      </c>
      <c r="C28" s="92"/>
      <c r="D28" s="92"/>
      <c r="E28" s="81">
        <f t="shared" si="5"/>
        <v>0</v>
      </c>
      <c r="F28" s="89" t="e">
        <f ca="1">C28/OFFSET(C28,4,0)</f>
        <v>#DIV/0!</v>
      </c>
      <c r="G28" s="89" t="e">
        <f t="shared" ref="G28:H28" ca="1" si="14">D28/OFFSET(D28,4,0)</f>
        <v>#DIV/0!</v>
      </c>
      <c r="H28" s="89" t="e">
        <f t="shared" ca="1" si="14"/>
        <v>#DIV/0!</v>
      </c>
      <c r="I28" s="72"/>
      <c r="K28" s="58"/>
      <c r="L28" s="57"/>
    </row>
    <row r="29" spans="1:12" s="3" customFormat="1" ht="15.6">
      <c r="A29" s="79"/>
      <c r="B29" s="87" t="s">
        <v>7</v>
      </c>
      <c r="C29" s="92"/>
      <c r="D29" s="92"/>
      <c r="E29" s="81">
        <f t="shared" si="5"/>
        <v>0</v>
      </c>
      <c r="F29" s="89" t="e">
        <f ca="1">C29/OFFSET(C29,3,0)</f>
        <v>#DIV/0!</v>
      </c>
      <c r="G29" s="89" t="e">
        <f t="shared" ref="G29:H29" ca="1" si="15">D29/OFFSET(D29,3,0)</f>
        <v>#DIV/0!</v>
      </c>
      <c r="H29" s="89" t="e">
        <f t="shared" ca="1" si="15"/>
        <v>#DIV/0!</v>
      </c>
      <c r="I29" s="70"/>
      <c r="K29" s="177" t="s">
        <v>195</v>
      </c>
      <c r="L29" s="57"/>
    </row>
    <row r="30" spans="1:12" s="3" customFormat="1">
      <c r="A30" s="79"/>
      <c r="B30" s="87" t="s">
        <v>8</v>
      </c>
      <c r="C30" s="92"/>
      <c r="D30" s="92"/>
      <c r="E30" s="81">
        <f t="shared" si="5"/>
        <v>0</v>
      </c>
      <c r="F30" s="89" t="e">
        <f ca="1">C30/OFFSET(C30,2,0)</f>
        <v>#DIV/0!</v>
      </c>
      <c r="G30" s="89" t="e">
        <f t="shared" ref="G30:H30" ca="1" si="16">D30/OFFSET(D30,2,0)</f>
        <v>#DIV/0!</v>
      </c>
      <c r="H30" s="89" t="e">
        <f t="shared" ca="1" si="16"/>
        <v>#DIV/0!</v>
      </c>
      <c r="I30" s="72"/>
      <c r="K30" s="177" t="s">
        <v>196</v>
      </c>
      <c r="L30" s="57"/>
    </row>
    <row r="31" spans="1:12" s="3" customFormat="1" ht="15.6">
      <c r="A31" s="79"/>
      <c r="B31" s="87" t="s">
        <v>9</v>
      </c>
      <c r="C31" s="92"/>
      <c r="D31" s="92"/>
      <c r="E31" s="81">
        <f t="shared" si="5"/>
        <v>0</v>
      </c>
      <c r="F31" s="89" t="e">
        <f ca="1">C31/OFFSET(C31,1,0)</f>
        <v>#DIV/0!</v>
      </c>
      <c r="G31" s="89" t="e">
        <f t="shared" ref="G31:H31" ca="1" si="17">D31/OFFSET(D31,1,0)</f>
        <v>#DIV/0!</v>
      </c>
      <c r="H31" s="94" t="e">
        <f t="shared" ca="1" si="17"/>
        <v>#DIV/0!</v>
      </c>
      <c r="I31" s="70"/>
      <c r="K31" s="177" t="s">
        <v>197</v>
      </c>
      <c r="L31" s="57"/>
    </row>
    <row r="32" spans="1:12" s="3" customFormat="1">
      <c r="A32" s="79" t="s">
        <v>17</v>
      </c>
      <c r="B32" s="90" t="s">
        <v>18</v>
      </c>
      <c r="C32" s="81">
        <f>SUM(C28:C31)</f>
        <v>0</v>
      </c>
      <c r="D32" s="81">
        <f>SUM(D28:D31)</f>
        <v>0</v>
      </c>
      <c r="E32" s="81">
        <f t="shared" si="5"/>
        <v>0</v>
      </c>
      <c r="F32" s="2"/>
      <c r="G32" s="72"/>
      <c r="H32" s="72"/>
      <c r="I32" s="72"/>
      <c r="K32" s="177" t="s">
        <v>198</v>
      </c>
      <c r="L32" s="57"/>
    </row>
    <row r="33" spans="1:12" s="3" customFormat="1">
      <c r="A33" s="79" t="s">
        <v>19</v>
      </c>
      <c r="B33" s="96" t="s">
        <v>54</v>
      </c>
      <c r="C33" s="78">
        <f>C14+C20+C26+C32</f>
        <v>9151</v>
      </c>
      <c r="D33" s="78">
        <f>D14+D20+D26+D32</f>
        <v>9202</v>
      </c>
      <c r="E33" s="81">
        <f t="shared" si="5"/>
        <v>18353</v>
      </c>
      <c r="F33" s="68"/>
      <c r="G33" s="72"/>
      <c r="H33" s="72"/>
      <c r="I33" s="72"/>
      <c r="K33" s="58"/>
      <c r="L33" s="57"/>
    </row>
    <row r="34" spans="1:12" s="3" customFormat="1" ht="15.6">
      <c r="A34" s="97" t="s">
        <v>20</v>
      </c>
      <c r="B34" s="98" t="s">
        <v>21</v>
      </c>
      <c r="C34" s="99"/>
      <c r="D34" s="99"/>
      <c r="E34" s="81">
        <f t="shared" si="5"/>
        <v>0</v>
      </c>
      <c r="F34" s="68"/>
      <c r="G34" s="82"/>
      <c r="H34" s="100"/>
      <c r="I34" s="82"/>
      <c r="K34" s="177" t="s">
        <v>199</v>
      </c>
      <c r="L34" s="185">
        <v>0.84</v>
      </c>
    </row>
    <row r="35" spans="1:12" s="3" customFormat="1" ht="15.6">
      <c r="A35" s="79" t="s">
        <v>22</v>
      </c>
      <c r="B35" s="77" t="s">
        <v>23</v>
      </c>
      <c r="C35" s="78">
        <f>C33-C34</f>
        <v>9151</v>
      </c>
      <c r="D35" s="78">
        <f>D33-D34</f>
        <v>9202</v>
      </c>
      <c r="E35" s="81">
        <f t="shared" si="5"/>
        <v>18353</v>
      </c>
      <c r="F35" s="68"/>
      <c r="G35" s="101"/>
      <c r="H35" s="102"/>
      <c r="I35" s="101"/>
      <c r="K35" s="58"/>
      <c r="L35" s="57"/>
    </row>
    <row r="36" spans="1:12" s="3" customFormat="1" ht="16.2" thickBot="1">
      <c r="A36" s="103"/>
      <c r="B36" s="104"/>
      <c r="C36" s="92"/>
      <c r="D36" s="92"/>
      <c r="E36" s="81"/>
      <c r="F36" s="68"/>
      <c r="G36" s="93"/>
      <c r="H36" s="70"/>
      <c r="I36" s="82"/>
      <c r="K36" s="177" t="s">
        <v>200</v>
      </c>
      <c r="L36" s="57"/>
    </row>
    <row r="37" spans="1:12" s="3" customFormat="1" ht="13.8" thickTop="1">
      <c r="A37" s="105"/>
      <c r="B37" s="106"/>
      <c r="C37" s="92"/>
      <c r="D37" s="92"/>
      <c r="E37" s="81"/>
      <c r="F37" s="2"/>
      <c r="G37" s="72"/>
      <c r="H37" s="72"/>
      <c r="I37" s="72"/>
      <c r="K37" s="177" t="s">
        <v>201</v>
      </c>
      <c r="L37" s="57"/>
    </row>
    <row r="38" spans="1:12" s="3" customFormat="1" ht="15.6">
      <c r="A38" s="79"/>
      <c r="B38" s="77" t="s">
        <v>24</v>
      </c>
      <c r="C38" s="92"/>
      <c r="D38" s="92"/>
      <c r="E38" s="81"/>
      <c r="F38" s="68"/>
      <c r="G38" s="70"/>
      <c r="H38" s="82"/>
      <c r="I38" s="82"/>
      <c r="K38" s="177" t="s">
        <v>202</v>
      </c>
      <c r="L38" s="57"/>
    </row>
    <row r="39" spans="1:12" s="3" customFormat="1">
      <c r="A39" s="79"/>
      <c r="B39" s="87" t="s">
        <v>6</v>
      </c>
      <c r="C39" s="107">
        <v>6120</v>
      </c>
      <c r="D39" s="107">
        <v>6814</v>
      </c>
      <c r="E39" s="81">
        <f t="shared" si="5"/>
        <v>12934</v>
      </c>
      <c r="F39" s="89">
        <f ca="1">C39/OFFSET(C39,4,0)</f>
        <v>1</v>
      </c>
      <c r="G39" s="89">
        <f t="shared" ref="G39:H39" ca="1" si="18">D39/OFFSET(D39,4,0)</f>
        <v>1</v>
      </c>
      <c r="H39" s="89">
        <f t="shared" ca="1" si="18"/>
        <v>1</v>
      </c>
      <c r="I39" s="72"/>
      <c r="K39" s="177" t="s">
        <v>203</v>
      </c>
      <c r="L39" s="57"/>
    </row>
    <row r="40" spans="1:12" s="3" customFormat="1">
      <c r="A40" s="79"/>
      <c r="B40" s="87" t="s">
        <v>7</v>
      </c>
      <c r="C40" s="107"/>
      <c r="D40" s="107"/>
      <c r="E40" s="81">
        <f t="shared" si="5"/>
        <v>0</v>
      </c>
      <c r="F40" s="89">
        <f ca="1">C40/OFFSET(C40,3,0)</f>
        <v>0</v>
      </c>
      <c r="G40" s="89">
        <f t="shared" ref="G40:H40" ca="1" si="19">D40/OFFSET(D40,3,0)</f>
        <v>0</v>
      </c>
      <c r="H40" s="89">
        <f t="shared" ca="1" si="19"/>
        <v>0</v>
      </c>
      <c r="I40" s="72"/>
    </row>
    <row r="41" spans="1:12" s="3" customFormat="1">
      <c r="A41" s="79"/>
      <c r="B41" s="87" t="s">
        <v>8</v>
      </c>
      <c r="C41" s="107"/>
      <c r="D41" s="107"/>
      <c r="E41" s="81">
        <f t="shared" si="5"/>
        <v>0</v>
      </c>
      <c r="F41" s="89">
        <f ca="1">C41/OFFSET(C41,2,0)</f>
        <v>0</v>
      </c>
      <c r="G41" s="89">
        <f t="shared" ref="G41:H41" ca="1" si="20">D41/OFFSET(D41,2,0)</f>
        <v>0</v>
      </c>
      <c r="H41" s="89">
        <f t="shared" ca="1" si="20"/>
        <v>0</v>
      </c>
      <c r="I41" s="72"/>
    </row>
    <row r="42" spans="1:12" s="3" customFormat="1">
      <c r="A42" s="79"/>
      <c r="B42" s="87" t="s">
        <v>9</v>
      </c>
      <c r="C42" s="107"/>
      <c r="D42" s="107"/>
      <c r="E42" s="81">
        <f t="shared" si="5"/>
        <v>0</v>
      </c>
      <c r="F42" s="89">
        <f ca="1">C42/OFFSET(C42,1,0)</f>
        <v>0</v>
      </c>
      <c r="G42" s="89">
        <f t="shared" ref="G42:H42" ca="1" si="21">D42/OFFSET(D42,1,0)</f>
        <v>0</v>
      </c>
      <c r="H42" s="94">
        <f t="shared" ca="1" si="21"/>
        <v>0</v>
      </c>
      <c r="I42" s="72"/>
    </row>
    <row r="43" spans="1:12" s="3" customFormat="1">
      <c r="A43" s="79" t="s">
        <v>25</v>
      </c>
      <c r="B43" s="90" t="s">
        <v>26</v>
      </c>
      <c r="C43" s="78">
        <f>SUM(C39:C42)</f>
        <v>6120</v>
      </c>
      <c r="D43" s="78">
        <f>SUM(D39:D42)</f>
        <v>6814</v>
      </c>
      <c r="E43" s="81">
        <f t="shared" si="5"/>
        <v>12934</v>
      </c>
      <c r="F43" s="89"/>
      <c r="G43" s="89"/>
      <c r="H43" s="89"/>
      <c r="I43" s="72"/>
    </row>
    <row r="44" spans="1:12" s="3" customFormat="1">
      <c r="A44" s="79"/>
      <c r="B44" s="77"/>
      <c r="C44" s="92"/>
      <c r="D44" s="92"/>
      <c r="E44" s="81"/>
      <c r="F44" s="2"/>
      <c r="G44" s="72"/>
      <c r="H44" s="72"/>
      <c r="I44" s="72"/>
    </row>
    <row r="45" spans="1:12" s="3" customFormat="1">
      <c r="A45" s="79"/>
      <c r="B45" s="77" t="s">
        <v>60</v>
      </c>
      <c r="C45" s="92"/>
      <c r="D45" s="92"/>
      <c r="E45" s="81"/>
      <c r="F45" s="2"/>
      <c r="G45" s="72"/>
      <c r="H45" s="72"/>
      <c r="I45" s="72"/>
    </row>
    <row r="46" spans="1:12" s="3" customFormat="1">
      <c r="A46" s="79"/>
      <c r="B46" s="87" t="s">
        <v>6</v>
      </c>
      <c r="C46" s="108">
        <v>236</v>
      </c>
      <c r="D46" s="108">
        <v>68</v>
      </c>
      <c r="E46" s="81">
        <f t="shared" si="5"/>
        <v>304</v>
      </c>
      <c r="F46" s="89">
        <f ca="1">C46/OFFSET(C46,4,0)</f>
        <v>1</v>
      </c>
      <c r="G46" s="89">
        <f t="shared" ref="G46:H46" ca="1" si="22">D46/OFFSET(D46,4,0)</f>
        <v>1</v>
      </c>
      <c r="H46" s="89">
        <f t="shared" ca="1" si="22"/>
        <v>1</v>
      </c>
      <c r="I46" s="72"/>
    </row>
    <row r="47" spans="1:12" s="3" customFormat="1">
      <c r="A47" s="79"/>
      <c r="B47" s="87" t="s">
        <v>7</v>
      </c>
      <c r="C47" s="108"/>
      <c r="D47" s="108"/>
      <c r="E47" s="81">
        <f t="shared" si="5"/>
        <v>0</v>
      </c>
      <c r="F47" s="89">
        <f ca="1">C47/OFFSET(C47,3,0)</f>
        <v>0</v>
      </c>
      <c r="G47" s="89">
        <f t="shared" ref="G47:H47" ca="1" si="23">D47/OFFSET(D47,3,0)</f>
        <v>0</v>
      </c>
      <c r="H47" s="89">
        <f t="shared" ca="1" si="23"/>
        <v>0</v>
      </c>
      <c r="I47" s="72"/>
    </row>
    <row r="48" spans="1:12"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236</v>
      </c>
      <c r="D50" s="78">
        <f>SUM(D46:D49)</f>
        <v>68</v>
      </c>
      <c r="E50" s="81">
        <f t="shared" si="5"/>
        <v>304</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v>1706</v>
      </c>
      <c r="D59" s="118">
        <v>392</v>
      </c>
      <c r="E59" s="81">
        <f t="shared" si="5"/>
        <v>2098</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9"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9" s="3" customFormat="1">
      <c r="A64" s="79" t="s">
        <v>37</v>
      </c>
      <c r="B64" s="121" t="s">
        <v>38</v>
      </c>
      <c r="C64" s="122"/>
      <c r="D64" s="122"/>
      <c r="E64" s="81">
        <f t="shared" si="5"/>
        <v>0</v>
      </c>
      <c r="F64" s="89">
        <f ca="1">C64/OFFSET(C64,2,0)</f>
        <v>0</v>
      </c>
      <c r="G64" s="89">
        <f t="shared" ref="G64:H64" ca="1" si="32">D64/OFFSET(D64,2,0)</f>
        <v>0</v>
      </c>
      <c r="H64" s="89">
        <f t="shared" ca="1" si="32"/>
        <v>0</v>
      </c>
    </row>
    <row r="65" spans="1:9" s="3" customFormat="1">
      <c r="A65" s="79" t="s">
        <v>39</v>
      </c>
      <c r="B65" s="121" t="s">
        <v>40</v>
      </c>
      <c r="C65" s="122">
        <f>C35-C43-C50-C59</f>
        <v>1089</v>
      </c>
      <c r="D65" s="122">
        <f>D35-D43-D50-D59</f>
        <v>1928</v>
      </c>
      <c r="E65" s="81">
        <f t="shared" si="5"/>
        <v>3017</v>
      </c>
      <c r="F65" s="89">
        <f ca="1">C65/OFFSET(C65,1,0)</f>
        <v>1</v>
      </c>
      <c r="G65" s="89">
        <f t="shared" ref="G65:H65" ca="1" si="33">D65/OFFSET(D65,1,0)</f>
        <v>1</v>
      </c>
      <c r="H65" s="94">
        <f t="shared" ca="1" si="33"/>
        <v>1</v>
      </c>
    </row>
    <row r="66" spans="1:9" s="3" customFormat="1">
      <c r="A66" s="79" t="s">
        <v>41</v>
      </c>
      <c r="B66" s="96" t="s">
        <v>55</v>
      </c>
      <c r="C66" s="78">
        <f>SUM(C62:C65)</f>
        <v>1089</v>
      </c>
      <c r="D66" s="78">
        <f>SUM(D62:D65)</f>
        <v>1928</v>
      </c>
      <c r="E66" s="81">
        <f t="shared" si="5"/>
        <v>3017</v>
      </c>
      <c r="F66" s="89">
        <f>C66/C33</f>
        <v>0.11900338760791171</v>
      </c>
      <c r="G66" s="89">
        <f t="shared" ref="G66:H66" si="34">D66/D33</f>
        <v>0.20951966963703542</v>
      </c>
      <c r="H66" s="89">
        <f t="shared" si="34"/>
        <v>0.16438729363046914</v>
      </c>
    </row>
    <row r="67" spans="1:9" s="3" customFormat="1">
      <c r="A67" s="97" t="s">
        <v>42</v>
      </c>
      <c r="B67" s="98" t="s">
        <v>21</v>
      </c>
      <c r="C67" s="99"/>
      <c r="D67" s="99"/>
      <c r="E67" s="81">
        <f t="shared" si="5"/>
        <v>0</v>
      </c>
      <c r="F67" s="98" t="s">
        <v>205</v>
      </c>
      <c r="G67" s="72"/>
      <c r="H67" s="72"/>
    </row>
    <row r="68" spans="1:9" s="3" customFormat="1" ht="14.4">
      <c r="A68" s="79" t="s">
        <v>43</v>
      </c>
      <c r="B68" s="77" t="s">
        <v>44</v>
      </c>
      <c r="C68" s="78">
        <f>C66-C67</f>
        <v>1089</v>
      </c>
      <c r="D68" s="78">
        <f>D66-D67</f>
        <v>1928</v>
      </c>
      <c r="E68" s="81">
        <f t="shared" si="5"/>
        <v>3017</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9151</v>
      </c>
      <c r="D70" s="91">
        <f>D43+D50+D57+D59+D60+D68</f>
        <v>9202</v>
      </c>
      <c r="E70" s="81">
        <f t="shared" si="5"/>
        <v>18353</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9151</v>
      </c>
      <c r="D74" s="81">
        <f>D70+D72</f>
        <v>9202</v>
      </c>
      <c r="E74" s="81">
        <f>D74+C74</f>
        <v>18353</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f>(C43+C57+C59+C60+C50)/(C43+C57+C59+C68+C60+C50)</f>
        <v>0.88099661239208826</v>
      </c>
      <c r="D78" s="134">
        <f t="shared" ref="D78:E78" si="35">(D43+D57+D59+D60+D50)/(D43+D57+D59+D68+D60+D50)</f>
        <v>0.79048033036296461</v>
      </c>
      <c r="E78" s="134">
        <f t="shared" si="35"/>
        <v>0.83561270636953089</v>
      </c>
      <c r="F78" s="135"/>
      <c r="G78" s="72"/>
      <c r="H78" s="72"/>
      <c r="I78" s="72"/>
    </row>
    <row r="79" spans="1:9" s="3" customFormat="1" ht="16.2" customHeight="1">
      <c r="A79" s="133"/>
      <c r="B79" s="61" t="s">
        <v>68</v>
      </c>
      <c r="C79" s="134">
        <f>(C43+C57+C59+C60+C50)/(C43+C57+C59+C68+C72+C67+C60+C50)</f>
        <v>0.88099661239208826</v>
      </c>
      <c r="D79" s="134">
        <f t="shared" ref="D79:E79" si="36">(D43+D57+D59+D60+D50)/(D43+D57+D59+D68+D72+D67+D60+D50)</f>
        <v>0.79048033036296461</v>
      </c>
      <c r="E79" s="134">
        <f t="shared" si="36"/>
        <v>0.83561270636953089</v>
      </c>
      <c r="F79" s="2"/>
      <c r="G79" s="72"/>
      <c r="H79" s="72"/>
      <c r="I79" s="72"/>
    </row>
    <row r="80" spans="1:9" ht="16.2" customHeight="1">
      <c r="A80" s="133"/>
      <c r="B80" s="61" t="s">
        <v>70</v>
      </c>
      <c r="C80" s="134">
        <f>C59/C35</f>
        <v>0.18642771281827122</v>
      </c>
      <c r="D80" s="134">
        <f t="shared" ref="D80:E80" si="37">D59/D35</f>
        <v>4.2599434905455334E-2</v>
      </c>
      <c r="E80" s="134">
        <f t="shared" si="37"/>
        <v>0.11431373617392251</v>
      </c>
    </row>
    <row r="81" spans="1:11" ht="16.2" customHeight="1">
      <c r="A81" s="133"/>
      <c r="B81" s="61" t="s">
        <v>69</v>
      </c>
      <c r="C81" s="134">
        <f>D66/E66</f>
        <v>0.63904540934703347</v>
      </c>
      <c r="D81" s="134"/>
      <c r="E81" s="134"/>
    </row>
    <row r="82" spans="1:11" ht="16.2" customHeight="1">
      <c r="A82" s="133"/>
      <c r="B82" s="61" t="s">
        <v>89</v>
      </c>
      <c r="C82" s="136">
        <f>C20/C35</f>
        <v>0</v>
      </c>
      <c r="D82" s="136">
        <f t="shared" ref="D82:E82" si="38">D20/D35</f>
        <v>0</v>
      </c>
      <c r="E82" s="136">
        <f t="shared" si="38"/>
        <v>0</v>
      </c>
    </row>
    <row r="83" spans="1:11" ht="16.2" customHeight="1">
      <c r="A83" s="133"/>
      <c r="B83" s="61" t="s">
        <v>95</v>
      </c>
      <c r="C83" s="136">
        <f>(C43+C50+C57+C59+C60)/(C6+C33)</f>
        <v>0.88099661239208826</v>
      </c>
      <c r="D83" s="136">
        <f t="shared" ref="D83:E83" si="39">(D43+D50+D57+D59+D60)/(D6+D33)</f>
        <v>0.79048033036296461</v>
      </c>
      <c r="E83" s="136">
        <f t="shared" si="39"/>
        <v>0.83561270636953089</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0.88099661239208826</v>
      </c>
      <c r="D93" s="1" t="s">
        <v>66</v>
      </c>
      <c r="E93" s="139">
        <f>(D74-D68)/D74</f>
        <v>0.79048033036296461</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9"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261</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9"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107</v>
      </c>
      <c r="D1" s="57"/>
      <c r="E1" s="57"/>
      <c r="F1" s="2" t="s">
        <v>91</v>
      </c>
      <c r="G1" s="66"/>
      <c r="H1" s="67"/>
      <c r="I1" s="67"/>
    </row>
    <row r="2" spans="1:9" s="3" customFormat="1" ht="15.6">
      <c r="A2" s="57"/>
      <c r="B2" s="65" t="s">
        <v>92</v>
      </c>
      <c r="C2" s="57" t="s">
        <v>108</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51">
        <v>1253</v>
      </c>
      <c r="D6" s="151">
        <v>1297</v>
      </c>
      <c r="E6" s="81">
        <f>D6+C6</f>
        <v>2550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53">
        <v>18098</v>
      </c>
      <c r="D10" s="153">
        <v>13931</v>
      </c>
      <c r="E10" s="81">
        <f>D10+C10</f>
        <v>32029</v>
      </c>
      <c r="F10" s="89">
        <f ca="1">C10/OFFSET(C10,4,0)</f>
        <v>0.58339243117787376</v>
      </c>
      <c r="G10" s="89">
        <f t="shared" ref="G10:H10" ca="1" si="0">D10/OFFSET(D10,4,0)</f>
        <v>0.41665918947211006</v>
      </c>
      <c r="H10" s="89">
        <f t="shared" ca="1" si="0"/>
        <v>0.49690491335308812</v>
      </c>
      <c r="I10" s="70"/>
    </row>
    <row r="11" spans="1:9" s="3" customFormat="1">
      <c r="A11" s="79"/>
      <c r="B11" s="87" t="s">
        <v>7</v>
      </c>
      <c r="C11" s="153">
        <v>2720</v>
      </c>
      <c r="D11" s="153">
        <v>9329</v>
      </c>
      <c r="E11" s="81">
        <f t="shared" ref="E11:E14" si="1">D11+C11</f>
        <v>12049</v>
      </c>
      <c r="F11" s="89">
        <f ca="1">C11/OFFSET(C11,3,0)</f>
        <v>8.767971117271614E-2</v>
      </c>
      <c r="G11" s="89">
        <f t="shared" ref="G11:H11" ca="1" si="2">D11/OFFSET(D11,3,0)</f>
        <v>0.27901899207417374</v>
      </c>
      <c r="H11" s="89">
        <f t="shared" ca="1" si="2"/>
        <v>0.18693082209845324</v>
      </c>
      <c r="I11" s="72"/>
    </row>
    <row r="12" spans="1:9" s="3" customFormat="1">
      <c r="A12" s="79"/>
      <c r="B12" s="87" t="s">
        <v>8</v>
      </c>
      <c r="C12" s="153">
        <v>5110</v>
      </c>
      <c r="D12" s="153">
        <v>5105</v>
      </c>
      <c r="E12" s="81">
        <f t="shared" si="1"/>
        <v>10215</v>
      </c>
      <c r="F12" s="89">
        <f ca="1">C12/OFFSET(C12,2,0)</f>
        <v>0.16472181032815422</v>
      </c>
      <c r="G12" s="89">
        <f t="shared" ref="G12:H12" ca="1" si="3">D12/OFFSET(D12,2,0)</f>
        <v>0.15268431284582024</v>
      </c>
      <c r="H12" s="89">
        <f t="shared" ca="1" si="3"/>
        <v>0.15847774485315791</v>
      </c>
      <c r="I12" s="72"/>
    </row>
    <row r="13" spans="1:9" s="3" customFormat="1">
      <c r="A13" s="79"/>
      <c r="B13" s="87" t="s">
        <v>9</v>
      </c>
      <c r="C13" s="153">
        <v>5094</v>
      </c>
      <c r="D13" s="153">
        <v>5070</v>
      </c>
      <c r="E13" s="81">
        <f t="shared" si="1"/>
        <v>10164</v>
      </c>
      <c r="F13" s="89">
        <f ca="1">C13/OFFSET(C13,1,0)</f>
        <v>0.16420604732125588</v>
      </c>
      <c r="G13" s="89">
        <f t="shared" ref="G13:H13" ca="1" si="4">D13/OFFSET(D13,1,0)</f>
        <v>0.15163750560789591</v>
      </c>
      <c r="H13" s="89">
        <f t="shared" ca="1" si="4"/>
        <v>0.15768651969530073</v>
      </c>
      <c r="I13" s="72"/>
    </row>
    <row r="14" spans="1:9" s="3" customFormat="1">
      <c r="A14" s="79" t="s">
        <v>10</v>
      </c>
      <c r="B14" s="90" t="s">
        <v>11</v>
      </c>
      <c r="C14" s="91">
        <f>SUM(C10:C13)</f>
        <v>31022</v>
      </c>
      <c r="D14" s="91">
        <f>SUM(D10:D13)</f>
        <v>33435</v>
      </c>
      <c r="E14" s="81">
        <f t="shared" si="1"/>
        <v>64457</v>
      </c>
      <c r="F14" s="89"/>
      <c r="G14" s="89"/>
      <c r="H14" s="89"/>
      <c r="I14" s="72"/>
    </row>
    <row r="15" spans="1:9" s="3" customFormat="1">
      <c r="A15" s="79"/>
      <c r="B15" s="84" t="s">
        <v>58</v>
      </c>
      <c r="C15" s="92"/>
      <c r="D15" s="92"/>
      <c r="E15" s="81"/>
      <c r="F15" s="2"/>
      <c r="G15" s="72"/>
      <c r="H15" s="72"/>
      <c r="I15" s="72"/>
    </row>
    <row r="16" spans="1:9" s="3" customFormat="1">
      <c r="A16" s="79"/>
      <c r="B16" s="87" t="s">
        <v>6</v>
      </c>
      <c r="C16" s="153">
        <v>347</v>
      </c>
      <c r="D16" s="153">
        <v>199</v>
      </c>
      <c r="E16" s="81">
        <f t="shared" ref="E16:E72" si="5">D16+C16</f>
        <v>546</v>
      </c>
      <c r="F16" s="89">
        <f ca="1">C16/OFFSET(C16,4,0)</f>
        <v>0.19637804187889077</v>
      </c>
      <c r="G16" s="89">
        <f t="shared" ref="G16:H16" ca="1" si="6">D16/OFFSET(D16,4,0)</f>
        <v>0.70070422535211263</v>
      </c>
      <c r="H16" s="89">
        <f t="shared" ca="1" si="6"/>
        <v>0.26621160409556316</v>
      </c>
      <c r="I16" s="72"/>
    </row>
    <row r="17" spans="1:9" s="3" customFormat="1">
      <c r="A17" s="79"/>
      <c r="B17" s="87" t="s">
        <v>7</v>
      </c>
      <c r="C17" s="153">
        <v>601</v>
      </c>
      <c r="D17" s="153">
        <v>58</v>
      </c>
      <c r="E17" s="81">
        <f t="shared" si="5"/>
        <v>659</v>
      </c>
      <c r="F17" s="89">
        <f ca="1">C17/OFFSET(C17,3,0)</f>
        <v>0.34012450481041312</v>
      </c>
      <c r="G17" s="89">
        <f t="shared" ref="G17:H17" ca="1" si="7">D17/OFFSET(D17,3,0)</f>
        <v>0.20422535211267606</v>
      </c>
      <c r="H17" s="89">
        <f t="shared" ca="1" si="7"/>
        <v>0.32130667966845439</v>
      </c>
      <c r="I17" s="72"/>
    </row>
    <row r="18" spans="1:9" s="3" customFormat="1" ht="15.6">
      <c r="A18" s="79"/>
      <c r="B18" s="87" t="s">
        <v>8</v>
      </c>
      <c r="C18" s="153">
        <v>613</v>
      </c>
      <c r="D18" s="153">
        <v>14</v>
      </c>
      <c r="E18" s="81">
        <f t="shared" si="5"/>
        <v>627</v>
      </c>
      <c r="F18" s="89">
        <f ca="1">C18/OFFSET(C18,2,0)</f>
        <v>0.34691567628749292</v>
      </c>
      <c r="G18" s="89">
        <f t="shared" ref="G18:H18" ca="1" si="8">D18/OFFSET(D18,2,0)</f>
        <v>4.9295774647887321E-2</v>
      </c>
      <c r="H18" s="89">
        <f t="shared" ca="1" si="8"/>
        <v>0.30570453437347633</v>
      </c>
      <c r="I18" s="93"/>
    </row>
    <row r="19" spans="1:9" s="3" customFormat="1">
      <c r="A19" s="79"/>
      <c r="B19" s="87" t="s">
        <v>9</v>
      </c>
      <c r="C19" s="153">
        <v>206</v>
      </c>
      <c r="D19" s="153">
        <v>13</v>
      </c>
      <c r="E19" s="81">
        <f t="shared" si="5"/>
        <v>219</v>
      </c>
      <c r="F19" s="89">
        <f ca="1">C19/OFFSET(C19,1,0)</f>
        <v>0.11658177702320317</v>
      </c>
      <c r="G19" s="89">
        <f t="shared" ref="G19:H19" ca="1" si="9">D19/OFFSET(D19,1,0)</f>
        <v>4.5774647887323945E-2</v>
      </c>
      <c r="H19" s="94">
        <f t="shared" ca="1" si="9"/>
        <v>0.10677718186250609</v>
      </c>
      <c r="I19" s="72"/>
    </row>
    <row r="20" spans="1:9" s="3" customFormat="1">
      <c r="A20" s="79" t="s">
        <v>12</v>
      </c>
      <c r="B20" s="90" t="s">
        <v>13</v>
      </c>
      <c r="C20" s="81">
        <f>SUM(C16:C19)</f>
        <v>1767</v>
      </c>
      <c r="D20" s="81">
        <f>SUM(D16:D19)</f>
        <v>284</v>
      </c>
      <c r="E20" s="81">
        <f t="shared" si="5"/>
        <v>2051</v>
      </c>
      <c r="F20" s="89"/>
      <c r="G20" s="89"/>
      <c r="H20" s="89"/>
      <c r="I20" s="72"/>
    </row>
    <row r="21" spans="1:9" s="3" customFormat="1">
      <c r="A21" s="79"/>
      <c r="B21" s="84" t="s">
        <v>59</v>
      </c>
      <c r="C21" s="92"/>
      <c r="D21" s="92"/>
      <c r="E21" s="81"/>
      <c r="F21" s="2"/>
      <c r="G21" s="72"/>
      <c r="H21" s="72"/>
      <c r="I21" s="72"/>
    </row>
    <row r="22" spans="1:9" s="3" customFormat="1" ht="15.6">
      <c r="A22" s="79"/>
      <c r="B22" s="87" t="s">
        <v>6</v>
      </c>
      <c r="C22" s="153">
        <v>3724</v>
      </c>
      <c r="D22" s="153">
        <v>389</v>
      </c>
      <c r="E22" s="81">
        <f t="shared" si="5"/>
        <v>4113</v>
      </c>
      <c r="F22" s="89">
        <f ca="1">C22/OFFSET(C22,4,0)</f>
        <v>0.61260075670340519</v>
      </c>
      <c r="G22" s="89">
        <f t="shared" ref="G22:H22" ca="1" si="10">D22/OFFSET(D22,4,0)</f>
        <v>0.68365553602811946</v>
      </c>
      <c r="H22" s="89">
        <f t="shared" ca="1" si="10"/>
        <v>0.6186823104693141</v>
      </c>
      <c r="I22" s="93"/>
    </row>
    <row r="23" spans="1:9" s="3" customFormat="1">
      <c r="A23" s="79"/>
      <c r="B23" s="87" t="s">
        <v>7</v>
      </c>
      <c r="C23" s="153">
        <v>669</v>
      </c>
      <c r="D23" s="153">
        <v>145</v>
      </c>
      <c r="E23" s="81">
        <f t="shared" si="5"/>
        <v>814</v>
      </c>
      <c r="F23" s="89">
        <f ca="1">C23/OFFSET(C23,3,0)</f>
        <v>0.11005099522947853</v>
      </c>
      <c r="G23" s="89">
        <f t="shared" ref="G23:H23" ca="1" si="11">D23/OFFSET(D23,3,0)</f>
        <v>0.25483304042179261</v>
      </c>
      <c r="H23" s="89">
        <f t="shared" ca="1" si="11"/>
        <v>0.12244283995186522</v>
      </c>
      <c r="I23" s="72"/>
    </row>
    <row r="24" spans="1:9" s="3" customFormat="1">
      <c r="A24" s="79"/>
      <c r="B24" s="87" t="s">
        <v>8</v>
      </c>
      <c r="C24" s="153">
        <v>1206</v>
      </c>
      <c r="D24" s="153">
        <v>29</v>
      </c>
      <c r="E24" s="81">
        <f t="shared" si="5"/>
        <v>1235</v>
      </c>
      <c r="F24" s="89">
        <f ca="1">C24/OFFSET(C24,2,0)</f>
        <v>0.19838789274551735</v>
      </c>
      <c r="G24" s="89">
        <f t="shared" ref="G24:H24" ca="1" si="12">D24/OFFSET(D24,2,0)</f>
        <v>5.0966608084358524E-2</v>
      </c>
      <c r="H24" s="89">
        <f t="shared" ca="1" si="12"/>
        <v>0.18577015643802647</v>
      </c>
      <c r="I24" s="72"/>
    </row>
    <row r="25" spans="1:9" s="3" customFormat="1">
      <c r="A25" s="79"/>
      <c r="B25" s="87" t="s">
        <v>9</v>
      </c>
      <c r="C25" s="153">
        <v>480</v>
      </c>
      <c r="D25" s="153">
        <v>6</v>
      </c>
      <c r="E25" s="81">
        <f t="shared" si="5"/>
        <v>486</v>
      </c>
      <c r="F25" s="89">
        <f ca="1">C25/OFFSET(C25,1,0)</f>
        <v>7.8960355321598952E-2</v>
      </c>
      <c r="G25" s="89">
        <f t="shared" ref="G25:H25" ca="1" si="13">D25/OFFSET(D25,1,0)</f>
        <v>1.054481546572935E-2</v>
      </c>
      <c r="H25" s="94">
        <f t="shared" ca="1" si="13"/>
        <v>7.3104693140794222E-2</v>
      </c>
      <c r="I25" s="72"/>
    </row>
    <row r="26" spans="1:9" s="3" customFormat="1">
      <c r="A26" s="79" t="s">
        <v>14</v>
      </c>
      <c r="B26" s="90" t="s">
        <v>15</v>
      </c>
      <c r="C26" s="81">
        <f>SUM(C22:C25)</f>
        <v>6079</v>
      </c>
      <c r="D26" s="81">
        <f>SUM(D22:D25)</f>
        <v>569</v>
      </c>
      <c r="E26" s="81">
        <f t="shared" si="5"/>
        <v>6648</v>
      </c>
      <c r="F26" s="89"/>
      <c r="G26" s="89"/>
      <c r="H26" s="89"/>
      <c r="I26" s="72"/>
    </row>
    <row r="27" spans="1:9" s="3" customFormat="1">
      <c r="A27" s="79"/>
      <c r="B27" s="84" t="s">
        <v>16</v>
      </c>
      <c r="C27" s="92"/>
      <c r="D27" s="92"/>
      <c r="E27" s="81"/>
      <c r="F27" s="2"/>
      <c r="G27" s="72"/>
      <c r="H27" s="72"/>
      <c r="I27" s="72"/>
    </row>
    <row r="28" spans="1:9" s="3" customFormat="1">
      <c r="A28" s="79"/>
      <c r="B28" s="87" t="s">
        <v>6</v>
      </c>
      <c r="C28" s="92">
        <v>3</v>
      </c>
      <c r="D28" s="92">
        <v>1</v>
      </c>
      <c r="E28" s="81">
        <f t="shared" si="5"/>
        <v>4</v>
      </c>
      <c r="F28" s="89">
        <f ca="1">C28/OFFSET(C28,4,0)</f>
        <v>1.6094420600858369E-3</v>
      </c>
      <c r="G28" s="89">
        <f t="shared" ref="G28:H28" ca="1" si="14">D28/OFFSET(D28,4,0)</f>
        <v>1.0593220338983051E-3</v>
      </c>
      <c r="H28" s="89">
        <f t="shared" ca="1" si="14"/>
        <v>1.4245014245014246E-3</v>
      </c>
      <c r="I28" s="72"/>
    </row>
    <row r="29" spans="1:9" s="3" customFormat="1" ht="15.6">
      <c r="A29" s="79"/>
      <c r="B29" s="87" t="s">
        <v>7</v>
      </c>
      <c r="C29" s="92">
        <v>0</v>
      </c>
      <c r="D29" s="92">
        <v>1</v>
      </c>
      <c r="E29" s="81">
        <f t="shared" si="5"/>
        <v>1</v>
      </c>
      <c r="F29" s="89">
        <f ca="1">C29/OFFSET(C29,3,0)</f>
        <v>0</v>
      </c>
      <c r="G29" s="89">
        <f t="shared" ref="G29:H29" ca="1" si="15">D29/OFFSET(D29,3,0)</f>
        <v>1.0593220338983051E-3</v>
      </c>
      <c r="H29" s="89">
        <f t="shared" ca="1" si="15"/>
        <v>3.5612535612535614E-4</v>
      </c>
      <c r="I29" s="70"/>
    </row>
    <row r="30" spans="1:9" s="3" customFormat="1">
      <c r="A30" s="79"/>
      <c r="B30" s="87" t="s">
        <v>8</v>
      </c>
      <c r="C30" s="92">
        <v>11</v>
      </c>
      <c r="D30" s="92">
        <v>6</v>
      </c>
      <c r="E30" s="81">
        <f t="shared" si="5"/>
        <v>17</v>
      </c>
      <c r="F30" s="89">
        <f ca="1">C30/OFFSET(C30,2,0)</f>
        <v>5.9012875536480691E-3</v>
      </c>
      <c r="G30" s="89">
        <f t="shared" ref="G30:H30" ca="1" si="16">D30/OFFSET(D30,2,0)</f>
        <v>6.3559322033898309E-3</v>
      </c>
      <c r="H30" s="89">
        <f t="shared" ca="1" si="16"/>
        <v>6.0541310541310537E-3</v>
      </c>
      <c r="I30" s="72"/>
    </row>
    <row r="31" spans="1:9" s="3" customFormat="1" ht="15.6">
      <c r="A31" s="79"/>
      <c r="B31" s="87" t="s">
        <v>9</v>
      </c>
      <c r="C31" s="92">
        <v>1850</v>
      </c>
      <c r="D31" s="92">
        <v>936</v>
      </c>
      <c r="E31" s="81">
        <f t="shared" si="5"/>
        <v>2786</v>
      </c>
      <c r="F31" s="89">
        <f ca="1">C31/OFFSET(C31,1,0)</f>
        <v>0.99248927038626611</v>
      </c>
      <c r="G31" s="89">
        <f t="shared" ref="G31:H31" ca="1" si="17">D31/OFFSET(D31,1,0)</f>
        <v>0.99152542372881358</v>
      </c>
      <c r="H31" s="94">
        <f t="shared" ca="1" si="17"/>
        <v>0.99216524216524216</v>
      </c>
      <c r="I31" s="70"/>
    </row>
    <row r="32" spans="1:9" s="3" customFormat="1">
      <c r="A32" s="79" t="s">
        <v>17</v>
      </c>
      <c r="B32" s="90" t="s">
        <v>18</v>
      </c>
      <c r="C32" s="81">
        <f>SUM(C28:C31)</f>
        <v>1864</v>
      </c>
      <c r="D32" s="81">
        <f>SUM(D28:D31)</f>
        <v>944</v>
      </c>
      <c r="E32" s="81">
        <f t="shared" si="5"/>
        <v>2808</v>
      </c>
      <c r="F32" s="2"/>
      <c r="G32" s="72"/>
      <c r="H32" s="72"/>
      <c r="I32" s="72"/>
    </row>
    <row r="33" spans="1:9" s="3" customFormat="1">
      <c r="A33" s="79" t="s">
        <v>19</v>
      </c>
      <c r="B33" s="96" t="s">
        <v>54</v>
      </c>
      <c r="C33" s="78">
        <f>C14+C20+C26+C32</f>
        <v>40732</v>
      </c>
      <c r="D33" s="78">
        <f>D14+D20+D26+D32</f>
        <v>35232</v>
      </c>
      <c r="E33" s="81">
        <f t="shared" si="5"/>
        <v>75964</v>
      </c>
      <c r="F33" s="68"/>
      <c r="G33" s="72"/>
      <c r="H33" s="72"/>
      <c r="I33" s="72"/>
    </row>
    <row r="34" spans="1:9" s="3" customFormat="1" ht="15.6">
      <c r="A34" s="97" t="s">
        <v>20</v>
      </c>
      <c r="B34" s="98" t="s">
        <v>21</v>
      </c>
      <c r="C34" s="152">
        <v>1850</v>
      </c>
      <c r="D34" s="152">
        <v>936</v>
      </c>
      <c r="E34" s="81">
        <f t="shared" si="5"/>
        <v>2786</v>
      </c>
      <c r="F34" s="68"/>
      <c r="G34" s="82"/>
      <c r="H34" s="100"/>
      <c r="I34" s="82"/>
    </row>
    <row r="35" spans="1:9" s="3" customFormat="1" ht="15.6">
      <c r="A35" s="79" t="s">
        <v>22</v>
      </c>
      <c r="B35" s="77" t="s">
        <v>23</v>
      </c>
      <c r="C35" s="78">
        <f>C33-C34</f>
        <v>38882</v>
      </c>
      <c r="D35" s="78">
        <f>D33-D34</f>
        <v>34296</v>
      </c>
      <c r="E35" s="81">
        <f t="shared" si="5"/>
        <v>73178</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3">
        <v>10468</v>
      </c>
      <c r="D39" s="153">
        <v>7766</v>
      </c>
      <c r="E39" s="81">
        <f t="shared" si="5"/>
        <v>18234</v>
      </c>
      <c r="F39" s="89">
        <f ca="1">C39/OFFSET(C39,4,0)</f>
        <v>0.55115042384036228</v>
      </c>
      <c r="G39" s="89">
        <f t="shared" ref="G39:H39" ca="1" si="18">D39/OFFSET(D39,4,0)</f>
        <v>0.51738840772818118</v>
      </c>
      <c r="H39" s="89">
        <f t="shared" ca="1" si="18"/>
        <v>0.53624680175278649</v>
      </c>
      <c r="I39" s="72"/>
    </row>
    <row r="40" spans="1:9" s="3" customFormat="1">
      <c r="A40" s="79"/>
      <c r="B40" s="87" t="s">
        <v>7</v>
      </c>
      <c r="C40" s="153">
        <v>3190</v>
      </c>
      <c r="D40" s="153">
        <v>4706</v>
      </c>
      <c r="E40" s="81">
        <f t="shared" si="5"/>
        <v>7896</v>
      </c>
      <c r="F40" s="89">
        <f ca="1">C40/OFFSET(C40,3,0)</f>
        <v>0.16795661559521929</v>
      </c>
      <c r="G40" s="89">
        <f t="shared" ref="G40:H40" ca="1" si="19">D40/OFFSET(D40,3,0)</f>
        <v>0.31352431712191869</v>
      </c>
      <c r="H40" s="89">
        <f t="shared" ca="1" si="19"/>
        <v>0.23221480457606683</v>
      </c>
      <c r="I40" s="72"/>
    </row>
    <row r="41" spans="1:9" s="3" customFormat="1">
      <c r="A41" s="79"/>
      <c r="B41" s="87" t="s">
        <v>8</v>
      </c>
      <c r="C41" s="153">
        <v>4672</v>
      </c>
      <c r="D41" s="153">
        <v>2334</v>
      </c>
      <c r="E41" s="81">
        <f t="shared" si="5"/>
        <v>7006</v>
      </c>
      <c r="F41" s="89">
        <f ca="1">C41/OFFSET(C41,2,0)</f>
        <v>0.24598536302848417</v>
      </c>
      <c r="G41" s="89">
        <f t="shared" ref="G41:H41" ca="1" si="20">D41/OFFSET(D41,2,0)</f>
        <v>0.15549633577614924</v>
      </c>
      <c r="H41" s="89">
        <f t="shared" ca="1" si="20"/>
        <v>0.20604064347263476</v>
      </c>
      <c r="I41" s="72"/>
    </row>
    <row r="42" spans="1:9" s="3" customFormat="1">
      <c r="A42" s="79"/>
      <c r="B42" s="87" t="s">
        <v>9</v>
      </c>
      <c r="C42" s="153">
        <v>663</v>
      </c>
      <c r="D42" s="153">
        <v>204</v>
      </c>
      <c r="E42" s="81">
        <f t="shared" si="5"/>
        <v>867</v>
      </c>
      <c r="F42" s="89">
        <f ca="1">C42/OFFSET(C42,1,0)</f>
        <v>3.4907597535934289E-2</v>
      </c>
      <c r="G42" s="89">
        <f t="shared" ref="G42:H42" ca="1" si="21">D42/OFFSET(D42,1,0)</f>
        <v>1.3590939373750832E-2</v>
      </c>
      <c r="H42" s="94">
        <f t="shared" ca="1" si="21"/>
        <v>2.5497750198511897E-2</v>
      </c>
      <c r="I42" s="72"/>
    </row>
    <row r="43" spans="1:9" s="3" customFormat="1">
      <c r="A43" s="79" t="s">
        <v>25</v>
      </c>
      <c r="B43" s="90" t="s">
        <v>26</v>
      </c>
      <c r="C43" s="78">
        <f>SUM(C39:C42)</f>
        <v>18993</v>
      </c>
      <c r="D43" s="78">
        <f>SUM(D39:D42)</f>
        <v>15010</v>
      </c>
      <c r="E43" s="81">
        <f t="shared" si="5"/>
        <v>34003</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3">
        <v>498</v>
      </c>
      <c r="D46" s="153">
        <v>233</v>
      </c>
      <c r="E46" s="81">
        <f t="shared" si="5"/>
        <v>731</v>
      </c>
      <c r="F46" s="89">
        <f ca="1">C46/OFFSET(C46,4,0)</f>
        <v>0.63037974683544307</v>
      </c>
      <c r="G46" s="89">
        <f t="shared" ref="G46:H46" ca="1" si="22">D46/OFFSET(D46,4,0)</f>
        <v>0.62972972972972974</v>
      </c>
      <c r="H46" s="89">
        <f t="shared" ca="1" si="22"/>
        <v>0.6301724137931034</v>
      </c>
      <c r="I46" s="72"/>
    </row>
    <row r="47" spans="1:9" s="3" customFormat="1">
      <c r="A47" s="79"/>
      <c r="B47" s="87" t="s">
        <v>7</v>
      </c>
      <c r="C47" s="153">
        <v>40</v>
      </c>
      <c r="D47" s="153">
        <v>51</v>
      </c>
      <c r="E47" s="81">
        <f t="shared" si="5"/>
        <v>91</v>
      </c>
      <c r="F47" s="89">
        <f ca="1">C47/OFFSET(C47,3,0)</f>
        <v>5.0632911392405063E-2</v>
      </c>
      <c r="G47" s="89">
        <f t="shared" ref="G47:H47" ca="1" si="23">D47/OFFSET(D47,3,0)</f>
        <v>0.13783783783783785</v>
      </c>
      <c r="H47" s="89">
        <f t="shared" ca="1" si="23"/>
        <v>7.844827586206897E-2</v>
      </c>
      <c r="I47" s="72"/>
    </row>
    <row r="48" spans="1:9" s="3" customFormat="1">
      <c r="A48" s="79"/>
      <c r="B48" s="87" t="s">
        <v>8</v>
      </c>
      <c r="C48" s="153">
        <v>170</v>
      </c>
      <c r="D48" s="153">
        <v>65</v>
      </c>
      <c r="E48" s="81">
        <f t="shared" si="5"/>
        <v>235</v>
      </c>
      <c r="F48" s="89">
        <f ca="1">C48/OFFSET(C48,2,0)</f>
        <v>0.21518987341772153</v>
      </c>
      <c r="G48" s="89">
        <f t="shared" ref="G48:H48" ca="1" si="24">D48/OFFSET(D48,2,0)</f>
        <v>0.17567567567567569</v>
      </c>
      <c r="H48" s="89">
        <f t="shared" ca="1" si="24"/>
        <v>0.20258620689655171</v>
      </c>
      <c r="I48" s="72"/>
    </row>
    <row r="49" spans="1:9" s="3" customFormat="1" ht="14.4">
      <c r="A49" s="79"/>
      <c r="B49" s="87" t="s">
        <v>9</v>
      </c>
      <c r="C49" s="153">
        <v>82</v>
      </c>
      <c r="D49" s="153">
        <v>21</v>
      </c>
      <c r="E49" s="81">
        <f t="shared" si="5"/>
        <v>103</v>
      </c>
      <c r="F49" s="89">
        <f ca="1">C49/OFFSET(C49,1,0)</f>
        <v>0.10379746835443038</v>
      </c>
      <c r="G49" s="89">
        <f t="shared" ref="G49:H49" ca="1" si="25">D49/OFFSET(D49,1,0)</f>
        <v>5.675675675675676E-2</v>
      </c>
      <c r="H49" s="94">
        <f t="shared" ca="1" si="25"/>
        <v>8.8793103448275859E-2</v>
      </c>
      <c r="I49" s="109"/>
    </row>
    <row r="50" spans="1:9" s="3" customFormat="1">
      <c r="A50" s="79" t="s">
        <v>27</v>
      </c>
      <c r="B50" s="77" t="s">
        <v>28</v>
      </c>
      <c r="C50" s="78">
        <f>SUM(C46:C49)</f>
        <v>790</v>
      </c>
      <c r="D50" s="78">
        <f>SUM(D46:D49)</f>
        <v>370</v>
      </c>
      <c r="E50" s="81">
        <f t="shared" si="5"/>
        <v>1160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3">
        <v>492</v>
      </c>
      <c r="D53" s="153">
        <v>954</v>
      </c>
      <c r="E53" s="81">
        <f t="shared" si="5"/>
        <v>1446</v>
      </c>
      <c r="F53" s="89">
        <f ca="1">C53/OFFSET(C53,4,0)</f>
        <v>0.58087367178276272</v>
      </c>
      <c r="G53" s="89">
        <f t="shared" ref="G53:H53" ca="1" si="26">D53/OFFSET(D53,4,0)</f>
        <v>0.62028608582574774</v>
      </c>
      <c r="H53" s="89">
        <f t="shared" ca="1" si="26"/>
        <v>0.60628930817610061</v>
      </c>
      <c r="I53" s="109"/>
    </row>
    <row r="54" spans="1:9" s="3" customFormat="1">
      <c r="A54" s="79"/>
      <c r="B54" s="87" t="s">
        <v>7</v>
      </c>
      <c r="C54" s="153">
        <v>83</v>
      </c>
      <c r="D54" s="153">
        <v>257</v>
      </c>
      <c r="E54" s="81">
        <f t="shared" si="5"/>
        <v>340</v>
      </c>
      <c r="F54" s="89">
        <f ca="1">C54/OFFSET(C54,3,0)</f>
        <v>9.7992916174734351E-2</v>
      </c>
      <c r="G54" s="89">
        <f t="shared" ref="G54:H54" ca="1" si="27">D54/OFFSET(D54,3,0)</f>
        <v>0.1671001300390117</v>
      </c>
      <c r="H54" s="89">
        <f t="shared" ca="1" si="27"/>
        <v>0.14255765199161424</v>
      </c>
      <c r="I54" s="72"/>
    </row>
    <row r="55" spans="1:9" s="3" customFormat="1">
      <c r="A55" s="79"/>
      <c r="B55" s="87" t="s">
        <v>8</v>
      </c>
      <c r="C55" s="153">
        <v>103</v>
      </c>
      <c r="D55" s="153">
        <v>213</v>
      </c>
      <c r="E55" s="81">
        <f t="shared" si="5"/>
        <v>316</v>
      </c>
      <c r="F55" s="89">
        <f ca="1">C55/OFFSET(C55,2,0)</f>
        <v>0.12160566706021252</v>
      </c>
      <c r="G55" s="89">
        <f t="shared" ref="G55:H55" ca="1" si="28">D55/OFFSET(D55,2,0)</f>
        <v>0.13849154746423928</v>
      </c>
      <c r="H55" s="89">
        <f t="shared" ca="1" si="28"/>
        <v>0.13249475890985324</v>
      </c>
      <c r="I55" s="115"/>
    </row>
    <row r="56" spans="1:9" s="3" customFormat="1">
      <c r="A56" s="79"/>
      <c r="B56" s="87" t="s">
        <v>9</v>
      </c>
      <c r="C56" s="153">
        <v>169</v>
      </c>
      <c r="D56" s="153">
        <v>114</v>
      </c>
      <c r="E56" s="81">
        <f t="shared" si="5"/>
        <v>283</v>
      </c>
      <c r="F56" s="89">
        <f ca="1">C56/OFFSET(C56,1,0)</f>
        <v>0.19952774498229045</v>
      </c>
      <c r="G56" s="89">
        <f t="shared" ref="G56:H56" ca="1" si="29">D56/OFFSET(D56,1,0)</f>
        <v>7.4122236671001304E-2</v>
      </c>
      <c r="H56" s="94">
        <f t="shared" ca="1" si="29"/>
        <v>0.11865828092243187</v>
      </c>
      <c r="I56" s="72"/>
    </row>
    <row r="57" spans="1:9" s="3" customFormat="1">
      <c r="A57" s="79" t="s">
        <v>29</v>
      </c>
      <c r="B57" s="77" t="s">
        <v>30</v>
      </c>
      <c r="C57" s="78">
        <f>SUM(C53:C56)</f>
        <v>847</v>
      </c>
      <c r="D57" s="78">
        <f>SUM(D53:D56)</f>
        <v>1538</v>
      </c>
      <c r="E57" s="81">
        <f t="shared" si="5"/>
        <v>2385</v>
      </c>
      <c r="F57" s="57"/>
      <c r="G57" s="57"/>
      <c r="H57" s="57"/>
      <c r="I57" s="72"/>
    </row>
    <row r="58" spans="1:9" s="3" customFormat="1">
      <c r="A58" s="79"/>
      <c r="B58" s="77"/>
      <c r="C58" s="92"/>
      <c r="D58" s="92"/>
      <c r="E58" s="81"/>
      <c r="F58" s="2"/>
      <c r="G58" s="72"/>
      <c r="H58" s="72"/>
      <c r="I58" s="72"/>
    </row>
    <row r="59" spans="1:9" s="3" customFormat="1">
      <c r="A59" s="117" t="s">
        <v>72</v>
      </c>
      <c r="B59" s="77" t="s">
        <v>31</v>
      </c>
      <c r="C59" s="151">
        <v>10249</v>
      </c>
      <c r="D59" s="151">
        <v>4633</v>
      </c>
      <c r="E59" s="81">
        <f t="shared" si="5"/>
        <v>14882</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200</v>
      </c>
      <c r="D62" s="153">
        <v>249</v>
      </c>
      <c r="E62" s="81">
        <f t="shared" si="5"/>
        <v>449</v>
      </c>
      <c r="F62" s="89">
        <f ca="1">C62/OFFSET(C62,4,0)</f>
        <v>2.2691173133651009E-2</v>
      </c>
      <c r="G62" s="89">
        <f t="shared" ref="G62:H62" ca="1" si="30">D62/OFFSET(D62,4,0)</f>
        <v>2.0691374439089246E-2</v>
      </c>
      <c r="H62" s="89">
        <f t="shared" ca="1" si="30"/>
        <v>2.1536838066001533E-2</v>
      </c>
      <c r="I62" s="112"/>
    </row>
    <row r="63" spans="1:9" s="3" customFormat="1">
      <c r="A63" s="79" t="s">
        <v>35</v>
      </c>
      <c r="B63" s="121" t="s">
        <v>36</v>
      </c>
      <c r="C63" s="153">
        <v>301</v>
      </c>
      <c r="D63" s="153">
        <v>1593</v>
      </c>
      <c r="E63" s="81">
        <f t="shared" si="5"/>
        <v>1894</v>
      </c>
      <c r="F63" s="89">
        <f ca="1">C63/OFFSET(C63,3,0)</f>
        <v>3.4150215566144768E-2</v>
      </c>
      <c r="G63" s="89">
        <f t="shared" ref="G63:H63" ca="1" si="31">D63/OFFSET(D63,3,0)</f>
        <v>0.13237493767658301</v>
      </c>
      <c r="H63" s="89">
        <f t="shared" ca="1" si="31"/>
        <v>9.0848042977743668E-2</v>
      </c>
      <c r="I63" s="72"/>
    </row>
    <row r="64" spans="1:9" s="3" customFormat="1">
      <c r="A64" s="79" t="s">
        <v>37</v>
      </c>
      <c r="B64" s="121" t="s">
        <v>38</v>
      </c>
      <c r="C64" s="153">
        <v>1709</v>
      </c>
      <c r="D64" s="153">
        <v>2700</v>
      </c>
      <c r="E64" s="81">
        <f t="shared" si="5"/>
        <v>4409</v>
      </c>
      <c r="F64" s="89">
        <f ca="1">C64/OFFSET(C64,2,0)</f>
        <v>0.19389607442704787</v>
      </c>
      <c r="G64" s="89">
        <f t="shared" ref="G64:H64" ca="1" si="32">D64/OFFSET(D64,2,0)</f>
        <v>0.22436430114675088</v>
      </c>
      <c r="H64" s="89">
        <f t="shared" ca="1" si="32"/>
        <v>0.21148311588641597</v>
      </c>
    </row>
    <row r="65" spans="1:9" s="3" customFormat="1">
      <c r="A65" s="79" t="s">
        <v>39</v>
      </c>
      <c r="B65" s="121" t="s">
        <v>40</v>
      </c>
      <c r="C65" s="153">
        <v>6604</v>
      </c>
      <c r="D65" s="153">
        <v>7492</v>
      </c>
      <c r="E65" s="81">
        <f t="shared" si="5"/>
        <v>14096</v>
      </c>
      <c r="F65" s="89">
        <f ca="1">C65/OFFSET(C65,1,0)</f>
        <v>0.74926253687315636</v>
      </c>
      <c r="G65" s="89">
        <f t="shared" ref="G65:H65" ca="1" si="33">D65/OFFSET(D65,1,0)</f>
        <v>0.62256938673757689</v>
      </c>
      <c r="H65" s="94">
        <f t="shared" ca="1" si="33"/>
        <v>0.67613200306983878</v>
      </c>
    </row>
    <row r="66" spans="1:9" s="3" customFormat="1">
      <c r="A66" s="79" t="s">
        <v>41</v>
      </c>
      <c r="B66" s="96" t="s">
        <v>55</v>
      </c>
      <c r="C66" s="78">
        <f>SUM(C62:C65)</f>
        <v>8814</v>
      </c>
      <c r="D66" s="78">
        <f>SUM(D62:D65)</f>
        <v>12034</v>
      </c>
      <c r="E66" s="81">
        <f t="shared" si="5"/>
        <v>20848</v>
      </c>
      <c r="F66" s="89">
        <f>C66/C33</f>
        <v>0.21639006186781892</v>
      </c>
      <c r="G66" s="89">
        <f t="shared" ref="G66:H66" si="34">D66/D33</f>
        <v>0.34156448683015439</v>
      </c>
      <c r="H66" s="89">
        <f t="shared" si="34"/>
        <v>0.27444579011110526</v>
      </c>
    </row>
    <row r="67" spans="1:9" s="3" customFormat="1">
      <c r="A67" s="97" t="s">
        <v>42</v>
      </c>
      <c r="B67" s="98" t="s">
        <v>21</v>
      </c>
      <c r="C67" s="152">
        <v>1850</v>
      </c>
      <c r="D67" s="152">
        <v>936</v>
      </c>
      <c r="E67" s="81">
        <f t="shared" si="5"/>
        <v>2786</v>
      </c>
      <c r="F67" s="2"/>
      <c r="G67" s="72"/>
      <c r="H67" s="72"/>
    </row>
    <row r="68" spans="1:9" s="3" customFormat="1" ht="14.4">
      <c r="A68" s="79" t="s">
        <v>43</v>
      </c>
      <c r="B68" s="77" t="s">
        <v>44</v>
      </c>
      <c r="C68" s="78">
        <f>C66-C67</f>
        <v>6964</v>
      </c>
      <c r="D68" s="78">
        <f>D66-D67</f>
        <v>11098</v>
      </c>
      <c r="E68" s="81">
        <f t="shared" si="5"/>
        <v>18062</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37843</v>
      </c>
      <c r="D70" s="91">
        <f>D43+D50+D57+D59+D60+D68</f>
        <v>32649</v>
      </c>
      <c r="E70" s="81">
        <f t="shared" si="5"/>
        <v>70492</v>
      </c>
      <c r="F70" s="2"/>
      <c r="G70" s="124"/>
      <c r="H70" s="112"/>
    </row>
    <row r="71" spans="1:9" s="3" customFormat="1">
      <c r="A71" s="79"/>
      <c r="B71" s="125"/>
      <c r="C71" s="92"/>
      <c r="D71" s="92"/>
      <c r="E71" s="81"/>
      <c r="F71" s="2"/>
      <c r="G71" s="72"/>
      <c r="H71" s="72"/>
    </row>
    <row r="72" spans="1:9" s="3" customFormat="1" ht="14.4">
      <c r="A72" s="79" t="s">
        <v>47</v>
      </c>
      <c r="B72" s="77" t="s">
        <v>48</v>
      </c>
      <c r="C72" s="151">
        <v>156</v>
      </c>
      <c r="D72" s="151">
        <v>624</v>
      </c>
      <c r="E72" s="81">
        <f t="shared" si="5"/>
        <v>780</v>
      </c>
      <c r="F72" s="68"/>
      <c r="G72" s="126"/>
      <c r="H72" s="127"/>
    </row>
    <row r="73" spans="1:9" s="3" customFormat="1">
      <c r="A73" s="79"/>
      <c r="B73" s="125"/>
      <c r="C73" s="92"/>
      <c r="D73" s="92"/>
      <c r="E73" s="81"/>
      <c r="F73" s="2"/>
      <c r="G73" s="72"/>
      <c r="H73" s="72"/>
      <c r="I73" s="72"/>
    </row>
    <row r="74" spans="1:9" s="3" customFormat="1">
      <c r="A74" s="79" t="s">
        <v>49</v>
      </c>
      <c r="B74" s="77" t="s">
        <v>50</v>
      </c>
      <c r="C74" s="81">
        <f>C70+C72</f>
        <v>37999</v>
      </c>
      <c r="D74" s="81">
        <f>D70+D72</f>
        <v>33273</v>
      </c>
      <c r="E74" s="81">
        <f>D74+C74</f>
        <v>71272</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1">
        <v>1362</v>
      </c>
      <c r="D76" s="151">
        <v>1250</v>
      </c>
      <c r="E76" s="81">
        <f>D76+C76</f>
        <v>2612</v>
      </c>
      <c r="F76" s="2"/>
      <c r="G76" s="72"/>
      <c r="H76" s="72"/>
      <c r="I76" s="72"/>
    </row>
    <row r="77" spans="1:9" s="3" customFormat="1" ht="30.75" customHeight="1">
      <c r="A77" s="296" t="s">
        <v>56</v>
      </c>
      <c r="B77" s="297"/>
      <c r="C77" s="131">
        <f>C6+C33-C67-C74</f>
        <v>2136</v>
      </c>
      <c r="D77" s="131">
        <f>D6+D33-D67-D74</f>
        <v>2320</v>
      </c>
      <c r="E77" s="132">
        <f>(E6+E33)-(E67+E74)</f>
        <v>4456</v>
      </c>
      <c r="F77" s="2"/>
      <c r="G77" s="72"/>
      <c r="H77" s="72"/>
      <c r="I77" s="72"/>
    </row>
    <row r="78" spans="1:9" s="3" customFormat="1" ht="16.2" customHeight="1">
      <c r="A78" s="133"/>
      <c r="B78" s="61" t="s">
        <v>67</v>
      </c>
      <c r="C78" s="134">
        <f>(C43+C57+C59+C60+C50)/(C43+C57+C59+C68+C60+C50)</f>
        <v>0.81597653462991837</v>
      </c>
      <c r="D78" s="134">
        <f t="shared" ref="D78:E78" si="35">(D43+D57+D59+D60+D50)/(D43+D57+D59+D68+D60+D50)</f>
        <v>0.66008147263315875</v>
      </c>
      <c r="E78" s="134">
        <f t="shared" si="35"/>
        <v>0.74377234296090333</v>
      </c>
      <c r="F78" s="135"/>
      <c r="G78" s="72"/>
      <c r="H78" s="72"/>
      <c r="I78" s="72"/>
    </row>
    <row r="79" spans="1:9" s="3" customFormat="1" ht="16.2" customHeight="1">
      <c r="A79" s="133"/>
      <c r="B79" s="61" t="s">
        <v>68</v>
      </c>
      <c r="C79" s="134">
        <f>(C43+C57+C59+C60+C50)/(C43+C57+C59+C68+C72+C67+C60+C50)</f>
        <v>0.77490024843785288</v>
      </c>
      <c r="D79" s="134">
        <f t="shared" ref="D79:E79" si="36">(D43+D57+D59+D60+D50)/(D43+D57+D59+D68+D72+D67+D60+D50)</f>
        <v>0.62998041451080122</v>
      </c>
      <c r="E79" s="134">
        <f t="shared" si="36"/>
        <v>0.7079586270220638</v>
      </c>
      <c r="F79" s="2"/>
      <c r="G79" s="72"/>
      <c r="H79" s="72"/>
      <c r="I79" s="72"/>
    </row>
    <row r="80" spans="1:9" ht="16.2" customHeight="1">
      <c r="A80" s="133"/>
      <c r="B80" s="61" t="s">
        <v>70</v>
      </c>
      <c r="C80" s="134">
        <f>C59/C35</f>
        <v>0.26359240779795279</v>
      </c>
      <c r="D80" s="134">
        <f t="shared" ref="D80:E80" si="37">D59/D35</f>
        <v>0.13508864007464427</v>
      </c>
      <c r="E80" s="134">
        <f t="shared" si="37"/>
        <v>0.20336713219820166</v>
      </c>
    </row>
    <row r="81" spans="1:11" ht="16.2" customHeight="1">
      <c r="A81" s="133"/>
      <c r="B81" s="61" t="s">
        <v>69</v>
      </c>
      <c r="C81" s="134">
        <f>D66/E66</f>
        <v>0.57722563315425945</v>
      </c>
      <c r="D81" s="134"/>
      <c r="E81" s="134"/>
    </row>
    <row r="82" spans="1:11" ht="16.2" customHeight="1">
      <c r="A82" s="133"/>
      <c r="B82" s="61" t="s">
        <v>89</v>
      </c>
      <c r="C82" s="136">
        <f>C20/C35</f>
        <v>4.5445193148500589E-2</v>
      </c>
      <c r="D82" s="136">
        <f t="shared" ref="D82:E82" si="38">D20/D35</f>
        <v>8.2808490786097505E-3</v>
      </c>
      <c r="E82" s="136">
        <f t="shared" si="38"/>
        <v>2.8027549263439831E-2</v>
      </c>
    </row>
    <row r="83" spans="1:11" ht="16.2" customHeight="1">
      <c r="A83" s="133"/>
      <c r="B83" s="61" t="s">
        <v>95</v>
      </c>
      <c r="C83" s="136">
        <f>(C43+C50+C57+C59+C60)/(C6+C33)</f>
        <v>0.73547695605573415</v>
      </c>
      <c r="D83" s="136">
        <f t="shared" ref="D83:E83" si="39">(D43+D50+D57+D59+D60)/(D6+D33)</f>
        <v>0.5899696131840455</v>
      </c>
      <c r="E83" s="136">
        <f t="shared" si="39"/>
        <v>0.66777899482894776</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0.81673201926366479</v>
      </c>
      <c r="D93" s="1" t="s">
        <v>66</v>
      </c>
      <c r="E93" s="139">
        <f>(D74-D68)/D74</f>
        <v>0.66645628587743821</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topLeftCell="A61" workbookViewId="0">
      <selection activeCell="C76" sqref="C76:D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20.77734375" style="58" customWidth="1"/>
    <col min="10" max="12" width="8" style="57" customWidth="1"/>
    <col min="13" max="13" width="8" style="58" customWidth="1"/>
    <col min="14" max="14" width="11.33203125" style="58"/>
    <col min="15" max="16384" width="8.88671875" style="57"/>
  </cols>
  <sheetData>
    <row r="1" spans="1:14" s="3" customFormat="1">
      <c r="A1" s="57"/>
      <c r="B1" s="65" t="s">
        <v>90</v>
      </c>
      <c r="C1" s="57"/>
      <c r="D1" s="57"/>
      <c r="E1" s="57"/>
      <c r="F1" s="2" t="s">
        <v>91</v>
      </c>
      <c r="G1" s="66"/>
      <c r="H1" s="67"/>
      <c r="I1" s="58"/>
      <c r="J1" s="57"/>
      <c r="K1" s="57"/>
      <c r="L1" s="57"/>
      <c r="M1" s="58"/>
      <c r="N1" s="58"/>
    </row>
    <row r="2" spans="1:14" s="3" customFormat="1" ht="15.6">
      <c r="A2" s="57"/>
      <c r="B2" s="65" t="s">
        <v>92</v>
      </c>
      <c r="C2" s="57"/>
      <c r="D2" s="57"/>
      <c r="E2" s="57"/>
      <c r="F2" s="68" t="s">
        <v>93</v>
      </c>
      <c r="G2" s="69"/>
      <c r="H2" s="70"/>
      <c r="I2" s="58"/>
      <c r="J2" s="57"/>
      <c r="K2" s="57"/>
      <c r="L2" s="57"/>
      <c r="M2" s="228" t="s">
        <v>938</v>
      </c>
      <c r="N2" s="58"/>
    </row>
    <row r="3" spans="1:14" s="3" customFormat="1" ht="13.8" thickBot="1">
      <c r="A3" s="71"/>
      <c r="B3" s="58"/>
      <c r="C3" s="57"/>
      <c r="D3" s="57"/>
      <c r="E3" s="57"/>
      <c r="F3" s="2"/>
      <c r="G3" s="72"/>
      <c r="H3" s="72"/>
      <c r="I3" s="58"/>
      <c r="J3" s="57"/>
      <c r="K3" s="58"/>
      <c r="L3" s="232">
        <v>2007</v>
      </c>
      <c r="M3" s="57"/>
      <c r="N3" s="153">
        <v>2007</v>
      </c>
    </row>
    <row r="4" spans="1:14" s="3" customFormat="1">
      <c r="A4" s="73"/>
      <c r="B4" s="60"/>
      <c r="C4" s="74" t="s">
        <v>0</v>
      </c>
      <c r="D4" s="74" t="s">
        <v>1</v>
      </c>
      <c r="E4" s="75" t="s">
        <v>2</v>
      </c>
      <c r="F4" s="2"/>
      <c r="G4" s="72"/>
      <c r="H4" s="72"/>
      <c r="I4" s="58"/>
      <c r="J4" s="57"/>
      <c r="K4" s="58"/>
      <c r="L4" s="174" t="s">
        <v>939</v>
      </c>
      <c r="M4" s="57"/>
      <c r="N4" s="57"/>
    </row>
    <row r="5" spans="1:14" s="3" customFormat="1">
      <c r="A5" s="76"/>
      <c r="B5" s="77"/>
      <c r="C5" s="78"/>
      <c r="D5" s="78"/>
      <c r="E5" s="78"/>
      <c r="F5" s="4"/>
      <c r="G5" s="72"/>
      <c r="H5" s="72"/>
      <c r="I5" s="174" t="s">
        <v>940</v>
      </c>
      <c r="J5" s="153">
        <v>136</v>
      </c>
      <c r="K5" s="232">
        <v>188</v>
      </c>
      <c r="L5" s="153">
        <v>324</v>
      </c>
      <c r="M5" s="57"/>
      <c r="N5" s="57"/>
    </row>
    <row r="6" spans="1:14" s="3" customFormat="1" ht="15.6">
      <c r="A6" s="79" t="s">
        <v>3</v>
      </c>
      <c r="B6" s="77" t="s">
        <v>63</v>
      </c>
      <c r="C6" s="153">
        <v>136</v>
      </c>
      <c r="D6" s="232">
        <v>188</v>
      </c>
      <c r="E6" s="81">
        <f>D6+C6</f>
        <v>324</v>
      </c>
      <c r="F6" s="68"/>
      <c r="G6" s="82"/>
      <c r="H6" s="70"/>
      <c r="I6" s="174" t="s">
        <v>941</v>
      </c>
      <c r="J6" s="57"/>
      <c r="K6" s="58"/>
      <c r="L6" s="57"/>
      <c r="M6" s="57"/>
      <c r="N6" s="57"/>
    </row>
    <row r="7" spans="1:14" s="3" customFormat="1" ht="15.6">
      <c r="A7" s="79"/>
      <c r="B7" s="77"/>
      <c r="C7" s="83"/>
      <c r="D7" s="83"/>
      <c r="E7" s="81"/>
      <c r="F7" s="68"/>
      <c r="G7" s="82"/>
      <c r="H7" s="82"/>
      <c r="I7" s="58"/>
      <c r="J7" s="57"/>
      <c r="K7" s="58"/>
      <c r="L7" s="57"/>
      <c r="M7" s="57"/>
      <c r="N7" s="57"/>
    </row>
    <row r="8" spans="1:14" s="3" customFormat="1" ht="15.6">
      <c r="A8" s="79"/>
      <c r="B8" s="77" t="s">
        <v>4</v>
      </c>
      <c r="C8" s="83"/>
      <c r="D8" s="83"/>
      <c r="E8" s="81"/>
      <c r="F8" s="68"/>
      <c r="G8" s="82"/>
      <c r="H8" s="70"/>
      <c r="I8" s="174" t="s">
        <v>942</v>
      </c>
      <c r="J8" s="57"/>
      <c r="K8" s="58"/>
      <c r="L8" s="57"/>
      <c r="M8" s="57"/>
      <c r="N8" s="57"/>
    </row>
    <row r="9" spans="1:14" s="3" customFormat="1" ht="15.6">
      <c r="A9" s="79"/>
      <c r="B9" s="84" t="s">
        <v>5</v>
      </c>
      <c r="C9" s="85"/>
      <c r="D9" s="85"/>
      <c r="E9" s="81"/>
      <c r="F9" s="2"/>
      <c r="G9" s="82"/>
      <c r="H9" s="86"/>
      <c r="I9" s="174" t="s">
        <v>5</v>
      </c>
      <c r="J9" s="57"/>
      <c r="K9" s="58"/>
      <c r="L9" s="57"/>
      <c r="M9" s="216" t="s">
        <v>943</v>
      </c>
      <c r="N9" s="57"/>
    </row>
    <row r="10" spans="1:14" s="3" customFormat="1">
      <c r="A10" s="79"/>
      <c r="B10" s="87" t="s">
        <v>6</v>
      </c>
      <c r="C10" s="243">
        <v>3251</v>
      </c>
      <c r="D10" s="292">
        <v>1768</v>
      </c>
      <c r="E10" s="81">
        <f>D10+C10</f>
        <v>5019</v>
      </c>
      <c r="F10" s="89">
        <f ca="1">C10/OFFSET(C10,4,0)</f>
        <v>0.71734333627537517</v>
      </c>
      <c r="G10" s="89">
        <f t="shared" ref="G10:H10" ca="1" si="0">D10/OFFSET(D10,4,0)</f>
        <v>0.51201853460758762</v>
      </c>
      <c r="H10" s="89">
        <f t="shared" ca="1" si="0"/>
        <v>0.62855353788353163</v>
      </c>
      <c r="I10" s="58"/>
      <c r="J10" s="57"/>
      <c r="K10" s="58"/>
      <c r="L10" s="57"/>
      <c r="M10" s="216" t="s">
        <v>944</v>
      </c>
      <c r="N10" s="57"/>
    </row>
    <row r="11" spans="1:14" s="3" customFormat="1">
      <c r="A11" s="79"/>
      <c r="B11" s="87" t="s">
        <v>7</v>
      </c>
      <c r="C11" s="230">
        <v>188</v>
      </c>
      <c r="D11" s="232">
        <v>691</v>
      </c>
      <c r="E11" s="81">
        <f t="shared" ref="E11:E14" si="1">D11+C11</f>
        <v>879</v>
      </c>
      <c r="F11" s="89">
        <f ca="1">C11/OFFSET(C11,3,0)</f>
        <v>4.1482789055604589E-2</v>
      </c>
      <c r="G11" s="89">
        <f t="shared" ref="G11:H11" ca="1" si="2">D11/OFFSET(D11,3,0)</f>
        <v>0.20011584129742252</v>
      </c>
      <c r="H11" s="89">
        <f t="shared" ca="1" si="2"/>
        <v>0.11008140262993112</v>
      </c>
      <c r="I11" s="174" t="s">
        <v>6</v>
      </c>
      <c r="J11" s="243">
        <v>3251</v>
      </c>
      <c r="K11" s="292">
        <v>1768</v>
      </c>
      <c r="L11" s="278">
        <v>5019</v>
      </c>
      <c r="M11" s="57"/>
      <c r="N11" s="57"/>
    </row>
    <row r="12" spans="1:14" s="3" customFormat="1">
      <c r="A12" s="79"/>
      <c r="B12" s="87" t="s">
        <v>8</v>
      </c>
      <c r="C12" s="230">
        <v>477</v>
      </c>
      <c r="D12" s="232">
        <v>494</v>
      </c>
      <c r="E12" s="81">
        <f t="shared" si="1"/>
        <v>971</v>
      </c>
      <c r="F12" s="89">
        <f ca="1">C12/OFFSET(C12,2,0)</f>
        <v>0.10525154457193292</v>
      </c>
      <c r="G12" s="89">
        <f t="shared" ref="G12:H12" ca="1" si="3">D12/OFFSET(D12,2,0)</f>
        <v>0.14306400231682595</v>
      </c>
      <c r="H12" s="89">
        <f t="shared" ca="1" si="3"/>
        <v>0.12160300563556668</v>
      </c>
      <c r="I12" s="174" t="s">
        <v>945</v>
      </c>
      <c r="J12" s="230">
        <v>188</v>
      </c>
      <c r="K12" s="232">
        <v>691</v>
      </c>
      <c r="L12" s="153">
        <v>879</v>
      </c>
      <c r="M12" s="216" t="s">
        <v>946</v>
      </c>
      <c r="N12" s="57"/>
    </row>
    <row r="13" spans="1:14" s="3" customFormat="1">
      <c r="A13" s="79"/>
      <c r="B13" s="87" t="s">
        <v>9</v>
      </c>
      <c r="C13" s="153">
        <v>616</v>
      </c>
      <c r="D13" s="232">
        <v>500</v>
      </c>
      <c r="E13" s="81">
        <f t="shared" si="1"/>
        <v>1116</v>
      </c>
      <c r="F13" s="89">
        <f ca="1">C13/OFFSET(C13,1,0)</f>
        <v>0.13592233009708737</v>
      </c>
      <c r="G13" s="89">
        <f t="shared" ref="G13:H13" ca="1" si="4">D13/OFFSET(D13,1,0)</f>
        <v>0.14480162177816391</v>
      </c>
      <c r="H13" s="89">
        <f t="shared" ca="1" si="4"/>
        <v>0.13976205385097057</v>
      </c>
      <c r="I13" s="174" t="s">
        <v>576</v>
      </c>
      <c r="J13" s="230">
        <v>477</v>
      </c>
      <c r="K13" s="232">
        <v>494</v>
      </c>
      <c r="L13" s="153">
        <v>971</v>
      </c>
      <c r="M13" s="216" t="s">
        <v>947</v>
      </c>
      <c r="N13" s="57"/>
    </row>
    <row r="14" spans="1:14" s="3" customFormat="1">
      <c r="A14" s="79" t="s">
        <v>10</v>
      </c>
      <c r="B14" s="90" t="s">
        <v>11</v>
      </c>
      <c r="C14" s="91">
        <f>SUM(C10:C13)</f>
        <v>4532</v>
      </c>
      <c r="D14" s="91">
        <f>SUM(D10:D13)</f>
        <v>3453</v>
      </c>
      <c r="E14" s="81">
        <f t="shared" si="1"/>
        <v>7985</v>
      </c>
      <c r="F14" s="89"/>
      <c r="G14" s="89"/>
      <c r="H14" s="89"/>
      <c r="I14" s="174" t="s">
        <v>9</v>
      </c>
      <c r="J14" s="153">
        <v>616</v>
      </c>
      <c r="K14" s="232">
        <v>500</v>
      </c>
      <c r="L14" s="278">
        <v>1116</v>
      </c>
      <c r="M14" s="216" t="s">
        <v>948</v>
      </c>
      <c r="N14" s="57"/>
    </row>
    <row r="15" spans="1:14" s="3" customFormat="1">
      <c r="A15" s="79"/>
      <c r="B15" s="84" t="s">
        <v>58</v>
      </c>
      <c r="C15" s="92"/>
      <c r="D15" s="92"/>
      <c r="E15" s="81"/>
      <c r="F15" s="2"/>
      <c r="G15" s="72"/>
      <c r="H15" s="72"/>
      <c r="I15" s="58"/>
      <c r="J15" s="57"/>
      <c r="K15" s="58"/>
      <c r="L15" s="57"/>
      <c r="M15" s="216" t="s">
        <v>949</v>
      </c>
      <c r="N15" s="57"/>
    </row>
    <row r="16" spans="1:14" s="3" customFormat="1">
      <c r="A16" s="79"/>
      <c r="B16" s="87" t="s">
        <v>6</v>
      </c>
      <c r="C16" s="153">
        <v>4</v>
      </c>
      <c r="D16" s="92"/>
      <c r="E16" s="81">
        <f t="shared" ref="E16:E72" si="5">D16+C16</f>
        <v>4</v>
      </c>
      <c r="F16" s="89">
        <f ca="1">C16/OFFSET(C16,4,0)</f>
        <v>1</v>
      </c>
      <c r="G16" s="89" t="e">
        <f t="shared" ref="G16:H16" ca="1" si="6">D16/OFFSET(D16,4,0)</f>
        <v>#DIV/0!</v>
      </c>
      <c r="H16" s="89">
        <f t="shared" ca="1" si="6"/>
        <v>1</v>
      </c>
      <c r="I16" s="174" t="s">
        <v>950</v>
      </c>
      <c r="J16" s="57"/>
      <c r="K16" s="174" t="s">
        <v>951</v>
      </c>
      <c r="L16" s="278">
        <v>7985</v>
      </c>
      <c r="M16" s="57"/>
      <c r="N16" s="57"/>
    </row>
    <row r="17" spans="1:14" s="3" customFormat="1">
      <c r="A17" s="79"/>
      <c r="B17" s="87" t="s">
        <v>7</v>
      </c>
      <c r="C17" s="92"/>
      <c r="D17" s="92"/>
      <c r="E17" s="81">
        <f t="shared" si="5"/>
        <v>0</v>
      </c>
      <c r="F17" s="89">
        <f ca="1">C17/OFFSET(C17,3,0)</f>
        <v>0</v>
      </c>
      <c r="G17" s="89" t="e">
        <f t="shared" ref="G17:H17" ca="1" si="7">D17/OFFSET(D17,3,0)</f>
        <v>#DIV/0!</v>
      </c>
      <c r="H17" s="89">
        <f t="shared" ca="1" si="7"/>
        <v>0</v>
      </c>
      <c r="I17" s="174" t="s">
        <v>952</v>
      </c>
      <c r="J17" s="57"/>
      <c r="K17" s="58"/>
      <c r="L17" s="57"/>
      <c r="M17" s="57"/>
      <c r="N17" s="57"/>
    </row>
    <row r="18" spans="1:14" s="3" customFormat="1">
      <c r="A18" s="79"/>
      <c r="B18" s="87" t="s">
        <v>8</v>
      </c>
      <c r="C18" s="92"/>
      <c r="D18" s="92"/>
      <c r="E18" s="81">
        <f t="shared" si="5"/>
        <v>0</v>
      </c>
      <c r="F18" s="89">
        <f ca="1">C18/OFFSET(C18,2,0)</f>
        <v>0</v>
      </c>
      <c r="G18" s="89" t="e">
        <f t="shared" ref="G18:H18" ca="1" si="8">D18/OFFSET(D18,2,0)</f>
        <v>#DIV/0!</v>
      </c>
      <c r="H18" s="89">
        <f t="shared" ca="1" si="8"/>
        <v>0</v>
      </c>
      <c r="I18" s="174" t="s">
        <v>953</v>
      </c>
      <c r="J18" s="153">
        <v>4</v>
      </c>
      <c r="K18" s="58"/>
      <c r="L18" s="153">
        <v>4</v>
      </c>
      <c r="M18" s="216" t="s">
        <v>954</v>
      </c>
      <c r="N18" s="57"/>
    </row>
    <row r="19" spans="1:14" s="3" customFormat="1">
      <c r="A19" s="79"/>
      <c r="B19" s="87" t="s">
        <v>9</v>
      </c>
      <c r="C19" s="92"/>
      <c r="D19" s="92"/>
      <c r="E19" s="81">
        <f t="shared" si="5"/>
        <v>0</v>
      </c>
      <c r="F19" s="89">
        <f ca="1">C19/OFFSET(C19,1,0)</f>
        <v>0</v>
      </c>
      <c r="G19" s="89" t="e">
        <f t="shared" ref="G19:H19" ca="1" si="9">D19/OFFSET(D19,1,0)</f>
        <v>#DIV/0!</v>
      </c>
      <c r="H19" s="94">
        <f t="shared" ca="1" si="9"/>
        <v>0</v>
      </c>
      <c r="I19" s="174" t="s">
        <v>955</v>
      </c>
      <c r="J19" s="57"/>
      <c r="K19" s="58"/>
      <c r="L19" s="57"/>
      <c r="M19" s="57"/>
      <c r="N19" s="57"/>
    </row>
    <row r="20" spans="1:14" s="3" customFormat="1">
      <c r="A20" s="79" t="s">
        <v>12</v>
      </c>
      <c r="B20" s="90" t="s">
        <v>13</v>
      </c>
      <c r="C20" s="81">
        <f>SUM(C16:C19)</f>
        <v>4</v>
      </c>
      <c r="D20" s="81">
        <f>SUM(D16:D19)</f>
        <v>0</v>
      </c>
      <c r="E20" s="81">
        <f t="shared" si="5"/>
        <v>4</v>
      </c>
      <c r="F20" s="89"/>
      <c r="G20" s="89"/>
      <c r="H20" s="89"/>
      <c r="I20" s="174" t="s">
        <v>952</v>
      </c>
      <c r="J20" s="57"/>
      <c r="K20" s="58"/>
      <c r="L20" s="57"/>
      <c r="M20" s="57"/>
      <c r="N20" s="57"/>
    </row>
    <row r="21" spans="1:14" s="3" customFormat="1">
      <c r="A21" s="79"/>
      <c r="B21" s="84" t="s">
        <v>59</v>
      </c>
      <c r="C21" s="92"/>
      <c r="D21" s="92"/>
      <c r="E21" s="81"/>
      <c r="F21" s="2"/>
      <c r="G21" s="72"/>
      <c r="H21" s="72"/>
      <c r="I21" s="174" t="s">
        <v>956</v>
      </c>
      <c r="J21" s="153">
        <v>4</v>
      </c>
      <c r="K21" s="232">
        <v>4</v>
      </c>
      <c r="L21" s="153">
        <v>8</v>
      </c>
      <c r="M21" s="216" t="s">
        <v>954</v>
      </c>
      <c r="N21" s="57"/>
    </row>
    <row r="22" spans="1:14" s="3" customFormat="1">
      <c r="A22" s="79"/>
      <c r="B22" s="87" t="s">
        <v>6</v>
      </c>
      <c r="C22" s="153">
        <v>4</v>
      </c>
      <c r="D22" s="232">
        <v>4</v>
      </c>
      <c r="E22" s="81">
        <f t="shared" si="5"/>
        <v>8</v>
      </c>
      <c r="F22" s="89">
        <f ca="1">C22/OFFSET(C22,4,0)</f>
        <v>1</v>
      </c>
      <c r="G22" s="89">
        <f t="shared" ref="G22:H22" ca="1" si="10">D22/OFFSET(D22,4,0)</f>
        <v>1</v>
      </c>
      <c r="H22" s="89">
        <f t="shared" ca="1" si="10"/>
        <v>1</v>
      </c>
      <c r="I22" s="174" t="s">
        <v>955</v>
      </c>
      <c r="J22" s="57"/>
      <c r="K22" s="58"/>
      <c r="L22" s="57"/>
      <c r="M22" s="57"/>
      <c r="N22" s="57"/>
    </row>
    <row r="23" spans="1:14" s="3" customFormat="1">
      <c r="A23" s="79"/>
      <c r="B23" s="87" t="s">
        <v>7</v>
      </c>
      <c r="C23" s="95"/>
      <c r="D23" s="95"/>
      <c r="E23" s="81">
        <f t="shared" si="5"/>
        <v>0</v>
      </c>
      <c r="F23" s="89">
        <f ca="1">C23/OFFSET(C23,3,0)</f>
        <v>0</v>
      </c>
      <c r="G23" s="89">
        <f t="shared" ref="G23:H23" ca="1" si="11">D23/OFFSET(D23,3,0)</f>
        <v>0</v>
      </c>
      <c r="H23" s="89">
        <f t="shared" ca="1" si="11"/>
        <v>0</v>
      </c>
      <c r="I23" s="174" t="s">
        <v>957</v>
      </c>
      <c r="J23" s="57"/>
      <c r="K23" s="58"/>
      <c r="L23" s="57"/>
      <c r="M23" s="57"/>
      <c r="N23" s="57"/>
    </row>
    <row r="24" spans="1:14" s="3" customFormat="1">
      <c r="A24" s="79"/>
      <c r="B24" s="87" t="s">
        <v>8</v>
      </c>
      <c r="C24" s="95"/>
      <c r="D24" s="95"/>
      <c r="E24" s="81">
        <f t="shared" si="5"/>
        <v>0</v>
      </c>
      <c r="F24" s="89">
        <f ca="1">C24/OFFSET(C24,2,0)</f>
        <v>0</v>
      </c>
      <c r="G24" s="89">
        <f t="shared" ref="G24:H24" ca="1" si="12">D24/OFFSET(D24,2,0)</f>
        <v>0</v>
      </c>
      <c r="H24" s="89">
        <f t="shared" ca="1" si="12"/>
        <v>0</v>
      </c>
      <c r="I24" s="58"/>
      <c r="J24" s="153">
        <v>247</v>
      </c>
      <c r="K24" s="232">
        <v>123</v>
      </c>
      <c r="L24" s="153">
        <v>370</v>
      </c>
      <c r="M24" s="216" t="s">
        <v>958</v>
      </c>
      <c r="N24" s="57"/>
    </row>
    <row r="25" spans="1:14" s="3" customFormat="1">
      <c r="A25" s="79"/>
      <c r="B25" s="87" t="s">
        <v>9</v>
      </c>
      <c r="C25" s="95"/>
      <c r="D25" s="95"/>
      <c r="E25" s="81">
        <f t="shared" si="5"/>
        <v>0</v>
      </c>
      <c r="F25" s="89">
        <f ca="1">C25/OFFSET(C25,1,0)</f>
        <v>0</v>
      </c>
      <c r="G25" s="89">
        <f t="shared" ref="G25:H25" ca="1" si="13">D25/OFFSET(D25,1,0)</f>
        <v>0</v>
      </c>
      <c r="H25" s="94">
        <f t="shared" ca="1" si="13"/>
        <v>0</v>
      </c>
      <c r="I25" s="174" t="s">
        <v>959</v>
      </c>
      <c r="J25" s="57"/>
      <c r="K25" s="58"/>
      <c r="L25" s="57"/>
      <c r="M25" s="57"/>
      <c r="N25" s="57"/>
    </row>
    <row r="26" spans="1:14" s="3" customFormat="1">
      <c r="A26" s="79" t="s">
        <v>14</v>
      </c>
      <c r="B26" s="90" t="s">
        <v>15</v>
      </c>
      <c r="C26" s="81">
        <f>SUM(C22:C25)</f>
        <v>4</v>
      </c>
      <c r="D26" s="81">
        <f>SUM(D22:D25)</f>
        <v>4</v>
      </c>
      <c r="E26" s="81">
        <f t="shared" si="5"/>
        <v>8</v>
      </c>
      <c r="F26" s="89"/>
      <c r="G26" s="89"/>
      <c r="H26" s="89"/>
      <c r="I26" s="174" t="s">
        <v>230</v>
      </c>
      <c r="J26" s="293">
        <v>4787</v>
      </c>
      <c r="K26" s="58"/>
      <c r="L26" s="216" t="s">
        <v>960</v>
      </c>
      <c r="M26" s="57"/>
      <c r="N26" s="57"/>
    </row>
    <row r="27" spans="1:14" s="3" customFormat="1">
      <c r="A27" s="79"/>
      <c r="B27" s="84" t="s">
        <v>16</v>
      </c>
      <c r="C27" s="92"/>
      <c r="D27" s="92"/>
      <c r="E27" s="81"/>
      <c r="F27" s="2"/>
      <c r="G27" s="72"/>
      <c r="H27" s="72"/>
      <c r="I27" s="174" t="s">
        <v>961</v>
      </c>
      <c r="J27" s="57"/>
      <c r="K27" s="58"/>
      <c r="L27" s="57"/>
      <c r="M27" s="57"/>
      <c r="N27" s="57"/>
    </row>
    <row r="28" spans="1:14" s="3" customFormat="1">
      <c r="A28" s="79"/>
      <c r="B28" s="87" t="s">
        <v>6</v>
      </c>
      <c r="C28" s="92"/>
      <c r="D28" s="92"/>
      <c r="E28" s="81">
        <f t="shared" si="5"/>
        <v>0</v>
      </c>
      <c r="F28" s="89">
        <f ca="1">C28/OFFSET(C28,4,0)</f>
        <v>0</v>
      </c>
      <c r="G28" s="89">
        <f t="shared" ref="G28:H28" ca="1" si="14">D28/OFFSET(D28,4,0)</f>
        <v>0</v>
      </c>
      <c r="H28" s="89">
        <f t="shared" ca="1" si="14"/>
        <v>0</v>
      </c>
      <c r="I28" s="174" t="s">
        <v>959</v>
      </c>
      <c r="J28" s="57"/>
      <c r="K28" s="58"/>
      <c r="L28" s="57"/>
      <c r="M28" s="57"/>
      <c r="N28" s="57"/>
    </row>
    <row r="29" spans="1:14" s="3" customFormat="1">
      <c r="A29" s="79"/>
      <c r="B29" s="87" t="s">
        <v>7</v>
      </c>
      <c r="C29" s="92"/>
      <c r="D29" s="92"/>
      <c r="E29" s="81">
        <f t="shared" si="5"/>
        <v>0</v>
      </c>
      <c r="F29" s="89">
        <f ca="1">C29/OFFSET(C29,3,0)</f>
        <v>0</v>
      </c>
      <c r="G29" s="89">
        <f t="shared" ref="G29:H29" ca="1" si="15">D29/OFFSET(D29,3,0)</f>
        <v>0</v>
      </c>
      <c r="H29" s="89">
        <f t="shared" ca="1" si="15"/>
        <v>0</v>
      </c>
      <c r="I29" s="58"/>
      <c r="J29" s="153">
        <v>247</v>
      </c>
      <c r="K29" s="232">
        <v>123</v>
      </c>
      <c r="L29" s="153">
        <v>370</v>
      </c>
      <c r="M29" s="57"/>
      <c r="N29" s="57"/>
    </row>
    <row r="30" spans="1:14" s="3" customFormat="1">
      <c r="A30" s="79"/>
      <c r="B30" s="87" t="s">
        <v>8</v>
      </c>
      <c r="C30" s="92"/>
      <c r="D30" s="92"/>
      <c r="E30" s="81">
        <f t="shared" si="5"/>
        <v>0</v>
      </c>
      <c r="F30" s="89">
        <f ca="1">C30/OFFSET(C30,2,0)</f>
        <v>0</v>
      </c>
      <c r="G30" s="89">
        <f t="shared" ref="G30:H30" ca="1" si="16">D30/OFFSET(D30,2,0)</f>
        <v>0</v>
      </c>
      <c r="H30" s="89">
        <f t="shared" ca="1" si="16"/>
        <v>0</v>
      </c>
      <c r="I30" s="174" t="s">
        <v>962</v>
      </c>
      <c r="J30" s="57"/>
      <c r="K30" s="58"/>
      <c r="L30" s="57"/>
      <c r="M30" s="57"/>
      <c r="N30" s="57"/>
    </row>
    <row r="31" spans="1:14" s="3" customFormat="1">
      <c r="A31" s="79"/>
      <c r="B31" s="87" t="s">
        <v>9</v>
      </c>
      <c r="C31" s="153">
        <v>247</v>
      </c>
      <c r="D31" s="232">
        <v>123</v>
      </c>
      <c r="E31" s="81">
        <f t="shared" si="5"/>
        <v>370</v>
      </c>
      <c r="F31" s="89">
        <f ca="1">C31/OFFSET(C31,1,0)</f>
        <v>1</v>
      </c>
      <c r="G31" s="89">
        <f t="shared" ref="G31:H31" ca="1" si="17">D31/OFFSET(D31,1,0)</f>
        <v>1</v>
      </c>
      <c r="H31" s="94">
        <f t="shared" ca="1" si="17"/>
        <v>1</v>
      </c>
      <c r="I31" s="174" t="s">
        <v>963</v>
      </c>
      <c r="J31" s="57"/>
      <c r="K31" s="58"/>
      <c r="L31" s="57"/>
      <c r="M31" s="57"/>
      <c r="N31" s="57"/>
    </row>
    <row r="32" spans="1:14" s="3" customFormat="1">
      <c r="A32" s="79" t="s">
        <v>17</v>
      </c>
      <c r="B32" s="90" t="s">
        <v>18</v>
      </c>
      <c r="C32" s="81">
        <f>SUM(C28:C31)</f>
        <v>247</v>
      </c>
      <c r="D32" s="81">
        <f>SUM(D28:D31)</f>
        <v>123</v>
      </c>
      <c r="E32" s="81">
        <f t="shared" si="5"/>
        <v>370</v>
      </c>
      <c r="F32" s="2"/>
      <c r="G32" s="72"/>
      <c r="H32" s="72"/>
      <c r="I32" s="174" t="s">
        <v>964</v>
      </c>
      <c r="J32" s="278">
        <v>4540</v>
      </c>
      <c r="K32" s="292">
        <v>3457</v>
      </c>
      <c r="L32" s="278">
        <v>7997</v>
      </c>
      <c r="M32" s="57"/>
      <c r="N32" s="57"/>
    </row>
    <row r="33" spans="1:14" s="3" customFormat="1">
      <c r="A33" s="79" t="s">
        <v>19</v>
      </c>
      <c r="B33" s="96" t="s">
        <v>54</v>
      </c>
      <c r="C33" s="78">
        <f>C14+C20+C26+C32</f>
        <v>4787</v>
      </c>
      <c r="D33" s="78">
        <f>D14+D20+D26+D32</f>
        <v>3580</v>
      </c>
      <c r="E33" s="81">
        <f t="shared" si="5"/>
        <v>8367</v>
      </c>
      <c r="F33" s="68"/>
      <c r="G33" s="72"/>
      <c r="H33" s="72"/>
      <c r="I33" s="174" t="s">
        <v>965</v>
      </c>
      <c r="J33" s="57"/>
      <c r="K33" s="58"/>
      <c r="L33" s="57"/>
      <c r="M33" s="216" t="s">
        <v>943</v>
      </c>
      <c r="N33" s="57"/>
    </row>
    <row r="34" spans="1:14" s="3" customFormat="1" ht="15.6">
      <c r="A34" s="97" t="s">
        <v>20</v>
      </c>
      <c r="B34" s="98" t="s">
        <v>21</v>
      </c>
      <c r="C34" s="99">
        <v>247</v>
      </c>
      <c r="D34" s="99">
        <v>123</v>
      </c>
      <c r="E34" s="81">
        <f t="shared" si="5"/>
        <v>370</v>
      </c>
      <c r="F34" s="68"/>
      <c r="G34" s="82"/>
      <c r="H34" s="100"/>
      <c r="I34" s="174" t="s">
        <v>6</v>
      </c>
      <c r="J34" s="278">
        <v>1285</v>
      </c>
      <c r="K34" s="292">
        <v>1526</v>
      </c>
      <c r="L34" s="278">
        <v>2811</v>
      </c>
      <c r="M34" s="216" t="s">
        <v>966</v>
      </c>
      <c r="N34" s="57"/>
    </row>
    <row r="35" spans="1:14" s="3" customFormat="1" ht="15.6">
      <c r="A35" s="79" t="s">
        <v>22</v>
      </c>
      <c r="B35" s="77" t="s">
        <v>23</v>
      </c>
      <c r="C35" s="78">
        <f>C33-C34</f>
        <v>4540</v>
      </c>
      <c r="D35" s="78">
        <f>D33-D34</f>
        <v>3457</v>
      </c>
      <c r="E35" s="81">
        <f t="shared" si="5"/>
        <v>7997</v>
      </c>
      <c r="F35" s="68"/>
      <c r="G35" s="101"/>
      <c r="H35" s="102"/>
      <c r="I35" s="174" t="s">
        <v>945</v>
      </c>
      <c r="J35" s="153">
        <v>137</v>
      </c>
      <c r="K35" s="232">
        <v>475</v>
      </c>
      <c r="L35" s="153">
        <v>612</v>
      </c>
      <c r="M35" s="216" t="s">
        <v>967</v>
      </c>
      <c r="N35" s="57"/>
    </row>
    <row r="36" spans="1:14" s="3" customFormat="1" ht="16.2" thickBot="1">
      <c r="A36" s="103"/>
      <c r="B36" s="104"/>
      <c r="C36" s="92"/>
      <c r="D36" s="92"/>
      <c r="E36" s="81"/>
      <c r="F36" s="68"/>
      <c r="G36" s="93"/>
      <c r="H36" s="70"/>
      <c r="I36" s="174" t="s">
        <v>576</v>
      </c>
      <c r="J36" s="153">
        <v>154</v>
      </c>
      <c r="K36" s="232">
        <v>80</v>
      </c>
      <c r="L36" s="153">
        <v>234</v>
      </c>
      <c r="M36" s="216" t="s">
        <v>968</v>
      </c>
      <c r="N36" s="57"/>
    </row>
    <row r="37" spans="1:14" s="3" customFormat="1" ht="13.8" thickTop="1">
      <c r="A37" s="105"/>
      <c r="B37" s="106"/>
      <c r="C37" s="92"/>
      <c r="D37" s="92"/>
      <c r="E37" s="81"/>
      <c r="F37" s="2"/>
      <c r="G37" s="72"/>
      <c r="H37" s="72"/>
      <c r="I37" s="174" t="s">
        <v>9</v>
      </c>
      <c r="J37" s="153">
        <v>16</v>
      </c>
      <c r="K37" s="232">
        <v>21</v>
      </c>
      <c r="L37" s="153">
        <v>37</v>
      </c>
      <c r="M37" s="216" t="s">
        <v>969</v>
      </c>
      <c r="N37" s="57"/>
    </row>
    <row r="38" spans="1:14" s="3" customFormat="1" ht="15.6">
      <c r="A38" s="79"/>
      <c r="B38" s="77" t="s">
        <v>24</v>
      </c>
      <c r="C38" s="92"/>
      <c r="D38" s="92"/>
      <c r="E38" s="81"/>
      <c r="F38" s="68"/>
      <c r="G38" s="70"/>
      <c r="H38" s="82"/>
      <c r="I38" s="174" t="s">
        <v>972</v>
      </c>
      <c r="J38" s="278">
        <v>1592</v>
      </c>
      <c r="K38" s="292">
        <v>2102</v>
      </c>
      <c r="L38" s="278">
        <v>3694</v>
      </c>
      <c r="M38" s="216" t="s">
        <v>970</v>
      </c>
      <c r="N38" s="57"/>
    </row>
    <row r="39" spans="1:14" s="3" customFormat="1">
      <c r="A39" s="79"/>
      <c r="B39" s="87" t="s">
        <v>6</v>
      </c>
      <c r="C39" s="278">
        <v>1285</v>
      </c>
      <c r="D39" s="292">
        <v>1526</v>
      </c>
      <c r="E39" s="81">
        <f t="shared" si="5"/>
        <v>2811</v>
      </c>
      <c r="F39" s="89">
        <f ca="1">C39/OFFSET(C39,4,0)</f>
        <v>0.80716080402010049</v>
      </c>
      <c r="G39" s="89">
        <f t="shared" ref="G39:H39" ca="1" si="18">D39/OFFSET(D39,4,0)</f>
        <v>0.72597526165556614</v>
      </c>
      <c r="H39" s="89">
        <f t="shared" ca="1" si="18"/>
        <v>0.76096372495939357</v>
      </c>
      <c r="I39" s="174" t="s">
        <v>973</v>
      </c>
      <c r="J39" s="57"/>
      <c r="K39" s="58"/>
      <c r="L39" s="57"/>
      <c r="M39" s="216" t="s">
        <v>971</v>
      </c>
      <c r="N39" s="57"/>
    </row>
    <row r="40" spans="1:14" s="3" customFormat="1">
      <c r="A40" s="79"/>
      <c r="B40" s="87" t="s">
        <v>7</v>
      </c>
      <c r="C40" s="153">
        <v>137</v>
      </c>
      <c r="D40" s="232">
        <v>475</v>
      </c>
      <c r="E40" s="81">
        <f t="shared" si="5"/>
        <v>612</v>
      </c>
      <c r="F40" s="89">
        <f ca="1">C40/OFFSET(C40,3,0)</f>
        <v>8.6055276381909546E-2</v>
      </c>
      <c r="G40" s="89">
        <f t="shared" ref="G40:H40" ca="1" si="19">D40/OFFSET(D40,3,0)</f>
        <v>0.22597526165556614</v>
      </c>
      <c r="H40" s="89">
        <f t="shared" ca="1" si="19"/>
        <v>0.16567406605305901</v>
      </c>
      <c r="I40" s="174" t="s">
        <v>974</v>
      </c>
      <c r="J40" s="57"/>
      <c r="K40" s="58"/>
      <c r="L40" s="57"/>
      <c r="M40" s="57"/>
      <c r="N40" s="57"/>
    </row>
    <row r="41" spans="1:14" s="3" customFormat="1">
      <c r="A41" s="79"/>
      <c r="B41" s="87" t="s">
        <v>8</v>
      </c>
      <c r="C41" s="153">
        <v>154</v>
      </c>
      <c r="D41" s="232">
        <v>80</v>
      </c>
      <c r="E41" s="81">
        <f t="shared" si="5"/>
        <v>234</v>
      </c>
      <c r="F41" s="89">
        <f ca="1">C41/OFFSET(C41,2,0)</f>
        <v>9.6733668341708545E-2</v>
      </c>
      <c r="G41" s="89">
        <f t="shared" ref="G41:H41" ca="1" si="20">D41/OFFSET(D41,2,0)</f>
        <v>3.8058991436726926E-2</v>
      </c>
      <c r="H41" s="89">
        <f t="shared" ca="1" si="20"/>
        <v>6.3345966432051981E-2</v>
      </c>
      <c r="I41" s="174" t="s">
        <v>6</v>
      </c>
      <c r="J41" s="153">
        <v>18</v>
      </c>
      <c r="K41" s="232">
        <v>53</v>
      </c>
      <c r="L41" s="153">
        <v>71</v>
      </c>
      <c r="M41" s="57"/>
      <c r="N41" s="57"/>
    </row>
    <row r="42" spans="1:14" s="3" customFormat="1">
      <c r="A42" s="79"/>
      <c r="B42" s="87" t="s">
        <v>9</v>
      </c>
      <c r="C42" s="153">
        <v>16</v>
      </c>
      <c r="D42" s="232">
        <v>21</v>
      </c>
      <c r="E42" s="81">
        <f t="shared" si="5"/>
        <v>37</v>
      </c>
      <c r="F42" s="89">
        <f ca="1">C42/OFFSET(C42,1,0)</f>
        <v>1.0050251256281407E-2</v>
      </c>
      <c r="G42" s="89">
        <f t="shared" ref="G42:H42" ca="1" si="21">D42/OFFSET(D42,1,0)</f>
        <v>9.990485252140819E-3</v>
      </c>
      <c r="H42" s="94">
        <f t="shared" ca="1" si="21"/>
        <v>1.0016242555495398E-2</v>
      </c>
      <c r="I42" s="174" t="s">
        <v>945</v>
      </c>
      <c r="J42" s="153">
        <v>6</v>
      </c>
      <c r="K42" s="232">
        <v>34</v>
      </c>
      <c r="L42" s="153">
        <v>40</v>
      </c>
      <c r="M42" s="57"/>
      <c r="N42" s="57"/>
    </row>
    <row r="43" spans="1:14" s="3" customFormat="1">
      <c r="A43" s="79" t="s">
        <v>25</v>
      </c>
      <c r="B43" s="90" t="s">
        <v>26</v>
      </c>
      <c r="C43" s="78">
        <f>SUM(C39:C42)</f>
        <v>1592</v>
      </c>
      <c r="D43" s="78">
        <f>SUM(D39:D42)</f>
        <v>2102</v>
      </c>
      <c r="E43" s="81">
        <f t="shared" si="5"/>
        <v>3694</v>
      </c>
      <c r="F43" s="89"/>
      <c r="G43" s="89"/>
      <c r="H43" s="89"/>
      <c r="I43" s="174" t="s">
        <v>576</v>
      </c>
      <c r="J43" s="153">
        <v>65</v>
      </c>
      <c r="K43" s="232">
        <v>11</v>
      </c>
      <c r="L43" s="153">
        <v>76</v>
      </c>
      <c r="M43" s="216" t="s">
        <v>975</v>
      </c>
      <c r="N43" s="57"/>
    </row>
    <row r="44" spans="1:14" s="3" customFormat="1">
      <c r="A44" s="79"/>
      <c r="B44" s="77"/>
      <c r="C44" s="92"/>
      <c r="D44" s="92"/>
      <c r="E44" s="81"/>
      <c r="F44" s="2"/>
      <c r="G44" s="72"/>
      <c r="H44" s="72"/>
      <c r="I44" s="174" t="s">
        <v>9</v>
      </c>
      <c r="J44" s="153">
        <v>27</v>
      </c>
      <c r="K44" s="232">
        <v>4</v>
      </c>
      <c r="L44" s="153">
        <v>31</v>
      </c>
      <c r="M44" s="216" t="s">
        <v>975</v>
      </c>
      <c r="N44" s="57"/>
    </row>
    <row r="45" spans="1:14" s="3" customFormat="1">
      <c r="A45" s="79"/>
      <c r="B45" s="77" t="s">
        <v>60</v>
      </c>
      <c r="C45" s="92"/>
      <c r="D45" s="92"/>
      <c r="E45" s="81"/>
      <c r="F45" s="2"/>
      <c r="G45" s="72"/>
      <c r="H45" s="72"/>
      <c r="I45" s="174" t="s">
        <v>976</v>
      </c>
      <c r="J45" s="57"/>
      <c r="K45" s="57"/>
      <c r="L45" s="57"/>
      <c r="M45" s="216" t="s">
        <v>975</v>
      </c>
      <c r="N45" s="57"/>
    </row>
    <row r="46" spans="1:14" s="3" customFormat="1">
      <c r="A46" s="79"/>
      <c r="B46" s="87" t="s">
        <v>6</v>
      </c>
      <c r="C46" s="153">
        <v>18</v>
      </c>
      <c r="D46" s="232">
        <v>53</v>
      </c>
      <c r="E46" s="81">
        <f t="shared" si="5"/>
        <v>71</v>
      </c>
      <c r="F46" s="89">
        <f ca="1">C46/OFFSET(C46,4,0)</f>
        <v>0.15517241379310345</v>
      </c>
      <c r="G46" s="89">
        <f t="shared" ref="G46:H46" ca="1" si="22">D46/OFFSET(D46,4,0)</f>
        <v>0.51960784313725494</v>
      </c>
      <c r="H46" s="89">
        <f t="shared" ca="1" si="22"/>
        <v>0.3256880733944954</v>
      </c>
      <c r="I46" s="58"/>
      <c r="J46" s="153">
        <v>116</v>
      </c>
      <c r="K46" s="153">
        <v>102</v>
      </c>
      <c r="L46" s="153">
        <v>218</v>
      </c>
      <c r="M46" s="216" t="s">
        <v>975</v>
      </c>
      <c r="N46" s="57"/>
    </row>
    <row r="47" spans="1:14" s="3" customFormat="1">
      <c r="A47" s="79"/>
      <c r="B47" s="87" t="s">
        <v>7</v>
      </c>
      <c r="C47" s="153">
        <v>6</v>
      </c>
      <c r="D47" s="232">
        <v>34</v>
      </c>
      <c r="E47" s="81">
        <f t="shared" si="5"/>
        <v>40</v>
      </c>
      <c r="F47" s="89">
        <f ca="1">C47/OFFSET(C47,3,0)</f>
        <v>5.1724137931034482E-2</v>
      </c>
      <c r="G47" s="89">
        <f t="shared" ref="G47:H47" ca="1" si="23">D47/OFFSET(D47,3,0)</f>
        <v>0.33333333333333331</v>
      </c>
      <c r="H47" s="89">
        <f t="shared" ca="1" si="23"/>
        <v>0.1834862385321101</v>
      </c>
      <c r="I47" s="174" t="s">
        <v>717</v>
      </c>
      <c r="J47" s="57"/>
      <c r="K47" s="57"/>
      <c r="L47" s="57"/>
      <c r="M47" s="58"/>
      <c r="N47" s="58"/>
    </row>
    <row r="48" spans="1:14" s="3" customFormat="1">
      <c r="A48" s="79"/>
      <c r="B48" s="87" t="s">
        <v>8</v>
      </c>
      <c r="C48" s="153">
        <v>65</v>
      </c>
      <c r="D48" s="232">
        <v>11</v>
      </c>
      <c r="E48" s="81">
        <f t="shared" si="5"/>
        <v>76</v>
      </c>
      <c r="F48" s="89">
        <f ca="1">C48/OFFSET(C48,2,0)</f>
        <v>0.56034482758620685</v>
      </c>
      <c r="G48" s="89">
        <f t="shared" ref="G48:H48" ca="1" si="24">D48/OFFSET(D48,2,0)</f>
        <v>0.10784313725490197</v>
      </c>
      <c r="H48" s="89">
        <f t="shared" ca="1" si="24"/>
        <v>0.34862385321100919</v>
      </c>
      <c r="I48" s="174" t="s">
        <v>977</v>
      </c>
      <c r="J48" s="57"/>
      <c r="K48" s="57"/>
      <c r="L48" s="57"/>
      <c r="M48" s="58"/>
      <c r="N48" s="58"/>
    </row>
    <row r="49" spans="1:14" s="3" customFormat="1">
      <c r="A49" s="79"/>
      <c r="B49" s="87" t="s">
        <v>9</v>
      </c>
      <c r="C49" s="153">
        <v>27</v>
      </c>
      <c r="D49" s="232">
        <v>4</v>
      </c>
      <c r="E49" s="81">
        <f t="shared" si="5"/>
        <v>31</v>
      </c>
      <c r="F49" s="89">
        <f ca="1">C49/OFFSET(C49,1,0)</f>
        <v>0.23275862068965517</v>
      </c>
      <c r="G49" s="89">
        <f t="shared" ref="G49:H49" ca="1" si="25">D49/OFFSET(D49,1,0)</f>
        <v>3.9215686274509803E-2</v>
      </c>
      <c r="H49" s="94">
        <f t="shared" ca="1" si="25"/>
        <v>0.14220183486238533</v>
      </c>
      <c r="I49" s="174" t="s">
        <v>978</v>
      </c>
      <c r="J49" s="57"/>
      <c r="K49" s="57"/>
      <c r="L49" s="57"/>
      <c r="M49" s="58"/>
      <c r="N49" s="58"/>
    </row>
    <row r="50" spans="1:14" s="3" customFormat="1">
      <c r="A50" s="79" t="s">
        <v>27</v>
      </c>
      <c r="B50" s="77" t="s">
        <v>28</v>
      </c>
      <c r="C50" s="78">
        <f>SUM(C46:C49)</f>
        <v>116</v>
      </c>
      <c r="D50" s="78">
        <f>SUM(D46:D49)</f>
        <v>102</v>
      </c>
      <c r="E50" s="81">
        <f t="shared" si="5"/>
        <v>218</v>
      </c>
      <c r="F50" s="57"/>
      <c r="G50" s="57"/>
      <c r="H50" s="57"/>
      <c r="I50" s="174" t="s">
        <v>6</v>
      </c>
      <c r="J50" s="153">
        <v>15</v>
      </c>
      <c r="K50" s="153">
        <v>29</v>
      </c>
      <c r="L50" s="153">
        <v>44</v>
      </c>
      <c r="M50" s="58"/>
      <c r="N50" s="58"/>
    </row>
    <row r="51" spans="1:14" s="3" customFormat="1" ht="14.4">
      <c r="A51" s="79"/>
      <c r="B51" s="77"/>
      <c r="C51" s="92"/>
      <c r="D51" s="92"/>
      <c r="E51" s="81"/>
      <c r="F51" s="68"/>
      <c r="G51" s="109"/>
      <c r="H51" s="110"/>
      <c r="I51" s="174" t="s">
        <v>945</v>
      </c>
      <c r="J51" s="153">
        <v>20</v>
      </c>
      <c r="K51" s="153">
        <v>12</v>
      </c>
      <c r="L51" s="153">
        <v>32</v>
      </c>
      <c r="M51" s="58"/>
      <c r="N51" s="58"/>
    </row>
    <row r="52" spans="1:14" s="3" customFormat="1" ht="14.4">
      <c r="A52" s="79"/>
      <c r="B52" s="77" t="s">
        <v>61</v>
      </c>
      <c r="C52" s="92"/>
      <c r="D52" s="92"/>
      <c r="E52" s="81"/>
      <c r="F52" s="2"/>
      <c r="G52" s="112"/>
      <c r="H52" s="111"/>
      <c r="I52" s="174" t="s">
        <v>576</v>
      </c>
      <c r="J52" s="153">
        <v>17</v>
      </c>
      <c r="K52" s="153">
        <v>20</v>
      </c>
      <c r="L52" s="153">
        <v>37</v>
      </c>
      <c r="M52" s="174" t="s">
        <v>975</v>
      </c>
      <c r="N52" s="58"/>
    </row>
    <row r="53" spans="1:14" s="3" customFormat="1">
      <c r="A53" s="79"/>
      <c r="B53" s="87" t="s">
        <v>6</v>
      </c>
      <c r="C53" s="153">
        <v>15</v>
      </c>
      <c r="D53" s="153">
        <v>29</v>
      </c>
      <c r="E53" s="81">
        <f t="shared" si="5"/>
        <v>44</v>
      </c>
      <c r="F53" s="89">
        <f ca="1">C53/OFFSET(C53,4,0)</f>
        <v>0.22388059701492538</v>
      </c>
      <c r="G53" s="89">
        <f t="shared" ref="G53:H53" ca="1" si="26">D53/OFFSET(D53,4,0)</f>
        <v>0.40845070422535212</v>
      </c>
      <c r="H53" s="89">
        <f t="shared" ca="1" si="26"/>
        <v>0.3188405797101449</v>
      </c>
      <c r="I53" s="174" t="s">
        <v>9</v>
      </c>
      <c r="J53" s="153">
        <v>15</v>
      </c>
      <c r="K53" s="153">
        <v>10</v>
      </c>
      <c r="L53" s="153">
        <v>25</v>
      </c>
      <c r="M53" s="174" t="s">
        <v>975</v>
      </c>
      <c r="N53" s="58"/>
    </row>
    <row r="54" spans="1:14" s="3" customFormat="1">
      <c r="A54" s="79"/>
      <c r="B54" s="87" t="s">
        <v>7</v>
      </c>
      <c r="C54" s="153">
        <v>20</v>
      </c>
      <c r="D54" s="153">
        <v>12</v>
      </c>
      <c r="E54" s="81">
        <f t="shared" si="5"/>
        <v>32</v>
      </c>
      <c r="F54" s="89">
        <f ca="1">C54/OFFSET(C54,3,0)</f>
        <v>0.29850746268656714</v>
      </c>
      <c r="G54" s="89">
        <f t="shared" ref="G54:H54" ca="1" si="27">D54/OFFSET(D54,3,0)</f>
        <v>0.16901408450704225</v>
      </c>
      <c r="H54" s="89">
        <f t="shared" ca="1" si="27"/>
        <v>0.2318840579710145</v>
      </c>
      <c r="I54" s="174" t="s">
        <v>979</v>
      </c>
      <c r="J54" s="153">
        <v>67</v>
      </c>
      <c r="K54" s="153">
        <v>71</v>
      </c>
      <c r="L54" s="153">
        <v>138</v>
      </c>
      <c r="M54" s="174" t="s">
        <v>975</v>
      </c>
      <c r="N54" s="58"/>
    </row>
    <row r="55" spans="1:14" s="3" customFormat="1">
      <c r="A55" s="79"/>
      <c r="B55" s="87" t="s">
        <v>8</v>
      </c>
      <c r="C55" s="153">
        <v>17</v>
      </c>
      <c r="D55" s="153">
        <v>20</v>
      </c>
      <c r="E55" s="81">
        <f t="shared" si="5"/>
        <v>37</v>
      </c>
      <c r="F55" s="89">
        <f ca="1">C55/OFFSET(C55,2,0)</f>
        <v>0.2537313432835821</v>
      </c>
      <c r="G55" s="89">
        <f t="shared" ref="G55:H55" ca="1" si="28">D55/OFFSET(D55,2,0)</f>
        <v>0.28169014084507044</v>
      </c>
      <c r="H55" s="89">
        <f t="shared" ca="1" si="28"/>
        <v>0.26811594202898553</v>
      </c>
      <c r="I55" s="174" t="s">
        <v>717</v>
      </c>
      <c r="J55" s="57"/>
      <c r="K55" s="57"/>
      <c r="L55" s="57"/>
      <c r="M55" s="174" t="s">
        <v>975</v>
      </c>
      <c r="N55" s="58"/>
    </row>
    <row r="56" spans="1:14" s="3" customFormat="1">
      <c r="A56" s="79"/>
      <c r="B56" s="87" t="s">
        <v>9</v>
      </c>
      <c r="C56" s="153">
        <v>15</v>
      </c>
      <c r="D56" s="153">
        <v>10</v>
      </c>
      <c r="E56" s="81">
        <f t="shared" si="5"/>
        <v>25</v>
      </c>
      <c r="F56" s="89">
        <f ca="1">C56/OFFSET(C56,1,0)</f>
        <v>0.22388059701492538</v>
      </c>
      <c r="G56" s="89">
        <f t="shared" ref="G56:H56" ca="1" si="29">D56/OFFSET(D56,1,0)</f>
        <v>0.14084507042253522</v>
      </c>
      <c r="H56" s="94">
        <f t="shared" ca="1" si="29"/>
        <v>0.18115942028985507</v>
      </c>
      <c r="I56" s="174" t="s">
        <v>980</v>
      </c>
      <c r="J56" s="278">
        <v>1908</v>
      </c>
      <c r="K56" s="153">
        <v>117</v>
      </c>
      <c r="L56" s="278">
        <v>2025</v>
      </c>
      <c r="M56" s="58"/>
      <c r="N56" s="58"/>
    </row>
    <row r="57" spans="1:14" s="3" customFormat="1">
      <c r="A57" s="79" t="s">
        <v>29</v>
      </c>
      <c r="B57" s="77" t="s">
        <v>30</v>
      </c>
      <c r="C57" s="78">
        <f>SUM(C53:C56)</f>
        <v>67</v>
      </c>
      <c r="D57" s="78">
        <f>SUM(D53:D56)</f>
        <v>71</v>
      </c>
      <c r="E57" s="81">
        <f t="shared" si="5"/>
        <v>138</v>
      </c>
      <c r="F57" s="57"/>
      <c r="G57" s="57"/>
      <c r="H57" s="57"/>
      <c r="I57" s="174" t="s">
        <v>981</v>
      </c>
      <c r="J57" s="57"/>
      <c r="K57" s="57"/>
      <c r="L57" s="57"/>
      <c r="M57" s="58"/>
      <c r="N57" s="58"/>
    </row>
    <row r="58" spans="1:14" s="3" customFormat="1">
      <c r="A58" s="79"/>
      <c r="B58" s="77"/>
      <c r="C58" s="92"/>
      <c r="D58" s="92"/>
      <c r="E58" s="81"/>
      <c r="F58" s="2"/>
      <c r="G58" s="72"/>
      <c r="H58" s="72"/>
      <c r="I58" s="174" t="s">
        <v>6</v>
      </c>
      <c r="J58" s="153">
        <v>18</v>
      </c>
      <c r="K58" s="153">
        <v>25</v>
      </c>
      <c r="L58" s="153">
        <v>43</v>
      </c>
      <c r="M58" s="174" t="s">
        <v>954</v>
      </c>
      <c r="N58" s="58"/>
    </row>
    <row r="59" spans="1:14" s="3" customFormat="1">
      <c r="A59" s="117" t="s">
        <v>72</v>
      </c>
      <c r="B59" s="77" t="s">
        <v>31</v>
      </c>
      <c r="C59" s="278">
        <v>1908</v>
      </c>
      <c r="D59" s="153">
        <v>117</v>
      </c>
      <c r="E59" s="81">
        <f t="shared" si="5"/>
        <v>2025</v>
      </c>
      <c r="F59" s="2"/>
      <c r="G59" s="72"/>
      <c r="H59" s="72"/>
      <c r="I59" s="174" t="s">
        <v>945</v>
      </c>
      <c r="J59" s="153">
        <v>25</v>
      </c>
      <c r="K59" s="153">
        <v>170</v>
      </c>
      <c r="L59" s="153">
        <v>195</v>
      </c>
      <c r="M59" s="58"/>
      <c r="N59" s="58"/>
    </row>
    <row r="60" spans="1:14" s="3" customFormat="1">
      <c r="A60" s="117" t="s">
        <v>73</v>
      </c>
      <c r="B60" s="119" t="s">
        <v>71</v>
      </c>
      <c r="C60" s="120"/>
      <c r="D60" s="120"/>
      <c r="E60" s="81">
        <f t="shared" si="5"/>
        <v>0</v>
      </c>
      <c r="F60" s="2"/>
      <c r="G60" s="72"/>
      <c r="H60" s="72"/>
      <c r="I60" s="174" t="s">
        <v>576</v>
      </c>
      <c r="J60" s="153">
        <v>241</v>
      </c>
      <c r="K60" s="153">
        <v>383</v>
      </c>
      <c r="L60" s="153">
        <v>624</v>
      </c>
      <c r="M60" s="174" t="s">
        <v>975</v>
      </c>
      <c r="N60" s="58"/>
    </row>
    <row r="61" spans="1:14" s="3" customFormat="1" ht="14.4">
      <c r="A61" s="79"/>
      <c r="B61" s="77" t="s">
        <v>32</v>
      </c>
      <c r="C61" s="92"/>
      <c r="D61" s="92"/>
      <c r="E61" s="81"/>
      <c r="F61" s="2"/>
      <c r="G61" s="72"/>
      <c r="H61" s="110"/>
      <c r="I61" s="174" t="s">
        <v>9</v>
      </c>
      <c r="J61" s="153">
        <v>780</v>
      </c>
      <c r="K61" s="153">
        <v>498</v>
      </c>
      <c r="L61" s="278">
        <v>1278</v>
      </c>
      <c r="M61" s="174" t="s">
        <v>975</v>
      </c>
      <c r="N61" s="58"/>
    </row>
    <row r="62" spans="1:14" s="3" customFormat="1">
      <c r="A62" s="79" t="s">
        <v>33</v>
      </c>
      <c r="B62" s="121" t="s">
        <v>34</v>
      </c>
      <c r="C62" s="153">
        <v>18</v>
      </c>
      <c r="D62" s="153">
        <v>25</v>
      </c>
      <c r="E62" s="81">
        <f t="shared" si="5"/>
        <v>43</v>
      </c>
      <c r="F62" s="89">
        <f ca="1">C62/OFFSET(C62,4,0)</f>
        <v>1.6917293233082706E-2</v>
      </c>
      <c r="G62" s="89">
        <f t="shared" ref="G62:H62" ca="1" si="30">D62/OFFSET(D62,4,0)</f>
        <v>2.3234200743494422E-2</v>
      </c>
      <c r="H62" s="89">
        <f t="shared" ca="1" si="30"/>
        <v>2.0093457943925235E-2</v>
      </c>
      <c r="I62" s="174" t="s">
        <v>243</v>
      </c>
      <c r="J62" s="278">
        <v>1064</v>
      </c>
      <c r="K62" s="278">
        <v>1076</v>
      </c>
      <c r="L62" s="278">
        <v>2140</v>
      </c>
      <c r="M62" s="174" t="s">
        <v>975</v>
      </c>
      <c r="N62" s="58"/>
    </row>
    <row r="63" spans="1:14" s="3" customFormat="1">
      <c r="A63" s="79" t="s">
        <v>35</v>
      </c>
      <c r="B63" s="121" t="s">
        <v>36</v>
      </c>
      <c r="C63" s="153">
        <v>25</v>
      </c>
      <c r="D63" s="153">
        <v>170</v>
      </c>
      <c r="E63" s="81">
        <f t="shared" si="5"/>
        <v>195</v>
      </c>
      <c r="F63" s="89">
        <f ca="1">C63/OFFSET(C63,3,0)</f>
        <v>2.3496240601503758E-2</v>
      </c>
      <c r="G63" s="89">
        <f t="shared" ref="G63:H63" ca="1" si="31">D63/OFFSET(D63,3,0)</f>
        <v>0.15799256505576209</v>
      </c>
      <c r="H63" s="89">
        <f t="shared" ca="1" si="31"/>
        <v>9.11214953271028E-2</v>
      </c>
      <c r="I63" s="174" t="s">
        <v>982</v>
      </c>
      <c r="J63" s="57"/>
      <c r="K63" s="57"/>
      <c r="L63" s="57"/>
      <c r="M63" s="174" t="s">
        <v>975</v>
      </c>
      <c r="N63" s="58"/>
    </row>
    <row r="64" spans="1:14" s="3" customFormat="1">
      <c r="A64" s="79" t="s">
        <v>37</v>
      </c>
      <c r="B64" s="121" t="s">
        <v>38</v>
      </c>
      <c r="C64" s="153">
        <v>241</v>
      </c>
      <c r="D64" s="153">
        <v>383</v>
      </c>
      <c r="E64" s="81">
        <f t="shared" si="5"/>
        <v>624</v>
      </c>
      <c r="F64" s="89">
        <f ca="1">C64/OFFSET(C64,2,0)</f>
        <v>0.22650375939849623</v>
      </c>
      <c r="G64" s="89">
        <f t="shared" ref="G64:H64" ca="1" si="32">D64/OFFSET(D64,2,0)</f>
        <v>0.35594795539033458</v>
      </c>
      <c r="H64" s="89">
        <f t="shared" ca="1" si="32"/>
        <v>0.29158878504672897</v>
      </c>
      <c r="I64" s="174" t="s">
        <v>983</v>
      </c>
      <c r="J64" s="153">
        <v>247</v>
      </c>
      <c r="K64" s="153">
        <v>123</v>
      </c>
      <c r="L64" s="153">
        <v>370</v>
      </c>
      <c r="M64" s="58"/>
      <c r="N64" s="58"/>
    </row>
    <row r="65" spans="1:14" s="3" customFormat="1">
      <c r="A65" s="79" t="s">
        <v>39</v>
      </c>
      <c r="B65" s="121" t="s">
        <v>40</v>
      </c>
      <c r="C65" s="153">
        <v>780</v>
      </c>
      <c r="D65" s="153">
        <v>498</v>
      </c>
      <c r="E65" s="81">
        <f t="shared" si="5"/>
        <v>1278</v>
      </c>
      <c r="F65" s="89">
        <f ca="1">C65/OFFSET(C65,1,0)</f>
        <v>0.73308270676691734</v>
      </c>
      <c r="G65" s="89">
        <f t="shared" ref="G65:H65" ca="1" si="33">D65/OFFSET(D65,1,0)</f>
        <v>0.46282527881040891</v>
      </c>
      <c r="H65" s="94">
        <f t="shared" ca="1" si="33"/>
        <v>0.59719626168224305</v>
      </c>
      <c r="I65" s="174" t="s">
        <v>248</v>
      </c>
      <c r="J65" s="57"/>
      <c r="K65" s="57"/>
      <c r="L65" s="57"/>
      <c r="M65" s="58"/>
      <c r="N65" s="58"/>
    </row>
    <row r="66" spans="1:14" s="3" customFormat="1">
      <c r="A66" s="79" t="s">
        <v>41</v>
      </c>
      <c r="B66" s="96" t="s">
        <v>55</v>
      </c>
      <c r="C66" s="78">
        <f>SUM(C62:C65)</f>
        <v>1064</v>
      </c>
      <c r="D66" s="78">
        <f>SUM(D62:D65)</f>
        <v>1076</v>
      </c>
      <c r="E66" s="81">
        <f t="shared" si="5"/>
        <v>2140</v>
      </c>
      <c r="F66" s="89">
        <f>C66/C33</f>
        <v>0.22226864424482976</v>
      </c>
      <c r="G66" s="89">
        <f t="shared" ref="G66:H66" si="34">D66/D33</f>
        <v>0.30055865921787711</v>
      </c>
      <c r="H66" s="89">
        <f t="shared" si="34"/>
        <v>0.25576670252181188</v>
      </c>
      <c r="I66" s="174" t="s">
        <v>984</v>
      </c>
      <c r="J66" s="153">
        <v>817</v>
      </c>
      <c r="K66" s="153">
        <v>953</v>
      </c>
      <c r="L66" s="278">
        <v>1770</v>
      </c>
      <c r="M66" s="58"/>
      <c r="N66" s="58"/>
    </row>
    <row r="67" spans="1:14" s="3" customFormat="1">
      <c r="A67" s="97" t="s">
        <v>42</v>
      </c>
      <c r="B67" s="98" t="s">
        <v>21</v>
      </c>
      <c r="C67" s="99">
        <v>247</v>
      </c>
      <c r="D67" s="99">
        <v>123</v>
      </c>
      <c r="E67" s="81">
        <f t="shared" si="5"/>
        <v>370</v>
      </c>
      <c r="F67" s="2"/>
      <c r="G67" s="72"/>
      <c r="H67" s="72"/>
      <c r="I67" s="174" t="s">
        <v>985</v>
      </c>
      <c r="J67" s="57"/>
      <c r="K67" s="57"/>
      <c r="L67" s="57"/>
      <c r="M67" s="58"/>
      <c r="N67" s="58"/>
    </row>
    <row r="68" spans="1:14" s="3" customFormat="1" ht="14.4">
      <c r="A68" s="79" t="s">
        <v>43</v>
      </c>
      <c r="B68" s="77" t="s">
        <v>44</v>
      </c>
      <c r="C68" s="78">
        <f>C66-C67</f>
        <v>817</v>
      </c>
      <c r="D68" s="78">
        <f>D66-D67</f>
        <v>953</v>
      </c>
      <c r="E68" s="81">
        <f t="shared" si="5"/>
        <v>1770</v>
      </c>
      <c r="F68" s="2"/>
      <c r="G68" s="111"/>
      <c r="H68" s="123"/>
      <c r="I68" s="174" t="s">
        <v>982</v>
      </c>
      <c r="J68" s="278">
        <v>4500</v>
      </c>
      <c r="K68" s="278">
        <v>3345</v>
      </c>
      <c r="L68" s="278">
        <v>7845</v>
      </c>
      <c r="M68" s="58"/>
      <c r="N68" s="58"/>
    </row>
    <row r="69" spans="1:14" s="3" customFormat="1">
      <c r="A69" s="79"/>
      <c r="B69" s="77"/>
      <c r="C69" s="92"/>
      <c r="D69" s="92"/>
      <c r="E69" s="81"/>
      <c r="F69" s="2"/>
      <c r="G69" s="72"/>
      <c r="H69" s="72"/>
      <c r="I69" s="174" t="s">
        <v>986</v>
      </c>
      <c r="J69" s="57"/>
      <c r="K69" s="57"/>
      <c r="L69" s="57"/>
      <c r="M69" s="58"/>
      <c r="N69" s="58"/>
    </row>
    <row r="70" spans="1:14" s="3" customFormat="1" ht="14.4">
      <c r="A70" s="79" t="s">
        <v>45</v>
      </c>
      <c r="B70" s="77" t="s">
        <v>46</v>
      </c>
      <c r="C70" s="91">
        <f>C43+C50+C57+C59+C60+C68</f>
        <v>4500</v>
      </c>
      <c r="D70" s="91">
        <f>D43+D50+D57+D59+D60+D68</f>
        <v>3345</v>
      </c>
      <c r="E70" s="81">
        <f t="shared" si="5"/>
        <v>7845</v>
      </c>
      <c r="F70" s="2"/>
      <c r="G70" s="124"/>
      <c r="H70" s="112"/>
      <c r="I70" s="174" t="s">
        <v>987</v>
      </c>
      <c r="J70" s="153">
        <v>25</v>
      </c>
      <c r="K70" s="153">
        <v>90</v>
      </c>
      <c r="L70" s="153">
        <v>115</v>
      </c>
      <c r="M70" s="58"/>
      <c r="N70" s="58"/>
    </row>
    <row r="71" spans="1:14" s="3" customFormat="1">
      <c r="A71" s="79"/>
      <c r="B71" s="125"/>
      <c r="C71" s="92"/>
      <c r="D71" s="92"/>
      <c r="E71" s="81"/>
      <c r="F71" s="2"/>
      <c r="G71" s="72"/>
      <c r="H71" s="72"/>
      <c r="I71" s="174" t="s">
        <v>988</v>
      </c>
      <c r="J71" s="278">
        <v>4525</v>
      </c>
      <c r="K71" s="278">
        <v>3435</v>
      </c>
      <c r="L71" s="278">
        <v>7960</v>
      </c>
      <c r="M71" s="58"/>
      <c r="N71" s="58"/>
    </row>
    <row r="72" spans="1:14" s="3" customFormat="1" ht="14.4">
      <c r="A72" s="79" t="s">
        <v>47</v>
      </c>
      <c r="B72" s="77" t="s">
        <v>48</v>
      </c>
      <c r="C72" s="153">
        <v>25</v>
      </c>
      <c r="D72" s="153">
        <v>90</v>
      </c>
      <c r="E72" s="81">
        <f t="shared" si="5"/>
        <v>115</v>
      </c>
      <c r="F72" s="68"/>
      <c r="G72" s="126"/>
      <c r="H72" s="127"/>
      <c r="I72" s="174" t="s">
        <v>989</v>
      </c>
      <c r="J72" s="57"/>
      <c r="K72" s="57"/>
      <c r="L72" s="57"/>
      <c r="M72" s="58"/>
      <c r="N72" s="58"/>
    </row>
    <row r="73" spans="1:14" s="3" customFormat="1">
      <c r="A73" s="79"/>
      <c r="B73" s="125"/>
      <c r="C73" s="92"/>
      <c r="D73" s="92"/>
      <c r="E73" s="81"/>
      <c r="F73" s="2"/>
      <c r="G73" s="72"/>
      <c r="H73" s="72"/>
      <c r="I73" s="58"/>
      <c r="J73" s="153">
        <v>151</v>
      </c>
      <c r="K73" s="153">
        <v>210</v>
      </c>
      <c r="L73" s="153">
        <v>361</v>
      </c>
      <c r="M73" s="58"/>
      <c r="N73" s="58"/>
    </row>
    <row r="74" spans="1:14" s="3" customFormat="1">
      <c r="A74" s="79" t="s">
        <v>49</v>
      </c>
      <c r="B74" s="77" t="s">
        <v>50</v>
      </c>
      <c r="C74" s="81">
        <f>C70+C72</f>
        <v>4525</v>
      </c>
      <c r="D74" s="81">
        <f>D70+D72</f>
        <v>3435</v>
      </c>
      <c r="E74" s="81">
        <f>D74+C74</f>
        <v>7960</v>
      </c>
      <c r="F74" s="2"/>
      <c r="G74" s="72"/>
      <c r="H74" s="72"/>
      <c r="I74" s="174" t="s">
        <v>941</v>
      </c>
      <c r="J74" s="57"/>
      <c r="K74" s="57"/>
      <c r="L74" s="57"/>
      <c r="M74" s="58"/>
      <c r="N74" s="58"/>
    </row>
    <row r="75" spans="1:14" s="3" customFormat="1">
      <c r="A75" s="79"/>
      <c r="B75" s="77" t="s">
        <v>94</v>
      </c>
      <c r="C75" s="92"/>
      <c r="D75" s="92"/>
      <c r="E75" s="81">
        <f>D75+C75</f>
        <v>0</v>
      </c>
      <c r="F75" s="2"/>
      <c r="G75" s="72"/>
      <c r="H75" s="72"/>
      <c r="I75" s="174" t="s">
        <v>990</v>
      </c>
      <c r="J75" s="153">
        <v>151</v>
      </c>
      <c r="K75" s="153">
        <v>210</v>
      </c>
      <c r="L75" s="153">
        <v>361</v>
      </c>
      <c r="M75" s="58"/>
      <c r="N75" s="58"/>
    </row>
    <row r="76" spans="1:14" s="3" customFormat="1" ht="13.8" thickBot="1">
      <c r="A76" s="128" t="s">
        <v>51</v>
      </c>
      <c r="B76" s="129" t="s">
        <v>64</v>
      </c>
      <c r="C76" s="153">
        <v>151</v>
      </c>
      <c r="D76" s="153">
        <v>210</v>
      </c>
      <c r="E76" s="81">
        <f>D76+C76</f>
        <v>361</v>
      </c>
      <c r="F76" s="2"/>
      <c r="G76" s="72"/>
      <c r="H76" s="72"/>
      <c r="I76" s="174" t="s">
        <v>991</v>
      </c>
      <c r="J76" s="236">
        <v>0.82</v>
      </c>
      <c r="K76" s="236">
        <v>0.72</v>
      </c>
      <c r="L76" s="236">
        <v>0.77</v>
      </c>
      <c r="M76" s="58"/>
      <c r="N76" s="58"/>
    </row>
    <row r="77" spans="1:14" s="3" customFormat="1" ht="30.75" customHeight="1">
      <c r="A77" s="296" t="s">
        <v>56</v>
      </c>
      <c r="B77" s="297"/>
      <c r="C77" s="131">
        <f>C6+C33-C67-C74</f>
        <v>151</v>
      </c>
      <c r="D77" s="131">
        <f>D6+D33-D67-D74</f>
        <v>210</v>
      </c>
      <c r="E77" s="132">
        <f>(E6+E33)-(E67+E74)</f>
        <v>361</v>
      </c>
      <c r="F77" s="2"/>
      <c r="G77" s="72"/>
      <c r="H77" s="72"/>
      <c r="I77" s="58"/>
      <c r="J77" s="57"/>
      <c r="K77" s="57"/>
      <c r="L77" s="57"/>
      <c r="M77" s="58"/>
      <c r="N77" s="58"/>
    </row>
    <row r="78" spans="1:14" s="3" customFormat="1" ht="16.2" customHeight="1">
      <c r="A78" s="133"/>
      <c r="B78" s="61" t="s">
        <v>67</v>
      </c>
      <c r="C78" s="134">
        <f>(C43+C57+C59+C60+C50)/(C43+C57+C59+C68+C60+C50)</f>
        <v>0.81844444444444442</v>
      </c>
      <c r="D78" s="134">
        <f t="shared" ref="D78:E78" si="35">(D43+D57+D59+D60+D50)/(D43+D57+D59+D68+D60+D50)</f>
        <v>0.71509715994020928</v>
      </c>
      <c r="E78" s="134">
        <f t="shared" si="35"/>
        <v>0.77437858508604207</v>
      </c>
      <c r="F78" s="135"/>
      <c r="G78" s="72"/>
      <c r="H78" s="72"/>
      <c r="I78" s="174" t="s">
        <v>992</v>
      </c>
      <c r="J78" s="57"/>
      <c r="K78" s="57"/>
      <c r="L78" s="57"/>
      <c r="M78" s="58"/>
      <c r="N78" s="58"/>
    </row>
    <row r="79" spans="1:14" s="3" customFormat="1" ht="16.2" customHeight="1">
      <c r="A79" s="133"/>
      <c r="B79" s="61" t="s">
        <v>68</v>
      </c>
      <c r="C79" s="134">
        <f>(C43+C57+C59+C60+C50)/(C43+C57+C59+C68+C72+C67+C60+C50)</f>
        <v>0.77179379715004193</v>
      </c>
      <c r="D79" s="134">
        <f t="shared" ref="D79:E79" si="36">(D43+D57+D59+D60+D50)/(D43+D57+D59+D68+D72+D67+D60+D50)</f>
        <v>0.67228780213603145</v>
      </c>
      <c r="E79" s="134">
        <f t="shared" si="36"/>
        <v>0.7292917166866747</v>
      </c>
      <c r="F79" s="2"/>
      <c r="G79" s="72"/>
      <c r="H79" s="72"/>
      <c r="I79" s="174" t="s">
        <v>993</v>
      </c>
      <c r="J79" s="57"/>
      <c r="K79" s="57"/>
      <c r="L79" s="57"/>
      <c r="M79" s="58"/>
      <c r="N79" s="58"/>
    </row>
    <row r="80" spans="1:14" ht="16.2" customHeight="1">
      <c r="A80" s="133"/>
      <c r="B80" s="61" t="s">
        <v>70</v>
      </c>
      <c r="C80" s="134">
        <f>C59/C35</f>
        <v>0.42026431718061674</v>
      </c>
      <c r="D80" s="134">
        <f t="shared" ref="D80:E80" si="37">D59/D35</f>
        <v>3.3844373734451837E-2</v>
      </c>
      <c r="E80" s="134">
        <f t="shared" si="37"/>
        <v>0.25321995748405651</v>
      </c>
      <c r="I80" s="174" t="s">
        <v>994</v>
      </c>
    </row>
    <row r="81" spans="1:14" ht="16.2" customHeight="1">
      <c r="A81" s="133"/>
      <c r="B81" s="61" t="s">
        <v>69</v>
      </c>
      <c r="C81" s="134">
        <f>D66/E66</f>
        <v>0.50280373831775704</v>
      </c>
      <c r="D81" s="134"/>
      <c r="E81" s="134"/>
      <c r="I81" s="174" t="s">
        <v>995</v>
      </c>
    </row>
    <row r="82" spans="1:14" ht="16.2" customHeight="1">
      <c r="A82" s="133"/>
      <c r="B82" s="61" t="s">
        <v>89</v>
      </c>
      <c r="C82" s="136">
        <f>C20/C35</f>
        <v>8.81057268722467E-4</v>
      </c>
      <c r="D82" s="136">
        <f t="shared" ref="D82:E82" si="38">D20/D35</f>
        <v>0</v>
      </c>
      <c r="E82" s="136">
        <f t="shared" si="38"/>
        <v>5.0018757033887707E-4</v>
      </c>
      <c r="I82" s="174" t="s">
        <v>996</v>
      </c>
    </row>
    <row r="83" spans="1:14" ht="16.2" customHeight="1">
      <c r="A83" s="133"/>
      <c r="B83" s="61" t="s">
        <v>95</v>
      </c>
      <c r="C83" s="136">
        <f>(C43+C50+C57+C59+C60)/(C6+C33)</f>
        <v>0.74812106439163117</v>
      </c>
      <c r="D83" s="136">
        <f t="shared" ref="D83:E83" si="39">(D43+D50+D57+D59+D60)/(D6+D33)</f>
        <v>0.63481953290870485</v>
      </c>
      <c r="E83" s="136">
        <f t="shared" si="39"/>
        <v>0.69899896444597864</v>
      </c>
    </row>
    <row r="84" spans="1:14" ht="82.2" customHeight="1">
      <c r="A84" s="298" t="s">
        <v>57</v>
      </c>
      <c r="B84" s="299"/>
      <c r="C84" s="299"/>
      <c r="D84" s="299"/>
      <c r="E84" s="299"/>
      <c r="I84" s="174" t="s">
        <v>452</v>
      </c>
    </row>
    <row r="85" spans="1:14">
      <c r="A85" s="137"/>
    </row>
    <row r="86" spans="1:14" s="139" customFormat="1" ht="19.5" customHeight="1">
      <c r="A86" s="138" t="s">
        <v>62</v>
      </c>
      <c r="B86" s="62"/>
      <c r="F86" s="2"/>
      <c r="G86" s="72"/>
      <c r="H86" s="72"/>
      <c r="I86" s="174" t="s">
        <v>997</v>
      </c>
      <c r="J86" s="57"/>
      <c r="K86" s="57"/>
      <c r="L86" s="57"/>
      <c r="M86" s="58"/>
      <c r="N86" s="58"/>
    </row>
    <row r="87" spans="1:14" s="139" customFormat="1" ht="19.5" customHeight="1">
      <c r="A87" s="138"/>
      <c r="B87" s="62"/>
      <c r="F87" s="2"/>
      <c r="G87" s="72"/>
      <c r="H87" s="72"/>
      <c r="I87" s="174" t="s">
        <v>998</v>
      </c>
      <c r="J87" s="57"/>
      <c r="K87" s="57"/>
      <c r="L87" s="57"/>
      <c r="M87" s="58"/>
      <c r="N87" s="58"/>
    </row>
    <row r="88" spans="1:14" s="139" customFormat="1" ht="19.5" customHeight="1">
      <c r="A88" s="138"/>
      <c r="B88" s="62"/>
      <c r="F88" s="2"/>
      <c r="G88" s="72"/>
      <c r="H88" s="72"/>
      <c r="I88" s="174" t="s">
        <v>999</v>
      </c>
      <c r="J88" s="57"/>
      <c r="K88" s="57"/>
      <c r="L88" s="57"/>
      <c r="M88" s="58"/>
      <c r="N88" s="58"/>
    </row>
    <row r="89" spans="1:14" s="139" customFormat="1" ht="19.5" customHeight="1">
      <c r="A89" s="138"/>
      <c r="B89" s="62"/>
      <c r="F89" s="2"/>
      <c r="G89" s="72"/>
      <c r="H89" s="72"/>
      <c r="I89" s="174" t="s">
        <v>1000</v>
      </c>
      <c r="J89" s="57"/>
      <c r="K89" s="57"/>
      <c r="L89" s="57"/>
      <c r="M89" s="58"/>
      <c r="N89" s="58"/>
    </row>
    <row r="90" spans="1:14" s="139" customFormat="1" ht="19.5" customHeight="1">
      <c r="A90" s="138"/>
      <c r="B90" s="62"/>
      <c r="F90" s="2"/>
      <c r="G90" s="72"/>
      <c r="H90" s="72"/>
      <c r="I90" s="174" t="s">
        <v>1001</v>
      </c>
      <c r="J90" s="57"/>
      <c r="K90" s="57"/>
      <c r="L90" s="57"/>
      <c r="M90" s="58"/>
      <c r="N90" s="58"/>
    </row>
    <row r="91" spans="1:14" s="139" customFormat="1" ht="19.5" customHeight="1">
      <c r="A91" s="138"/>
      <c r="B91" s="62"/>
      <c r="F91" s="2"/>
      <c r="G91" s="72"/>
      <c r="H91" s="72"/>
      <c r="I91" s="58"/>
      <c r="J91" s="57"/>
      <c r="K91" s="57"/>
      <c r="L91" s="57"/>
      <c r="M91" s="58"/>
      <c r="N91" s="58"/>
    </row>
    <row r="92" spans="1:14" s="139" customFormat="1" ht="19.5" customHeight="1">
      <c r="A92" s="138"/>
      <c r="B92" s="62"/>
      <c r="F92" s="2"/>
      <c r="G92" s="72"/>
      <c r="H92" s="72"/>
      <c r="I92" s="174" t="s">
        <v>1002</v>
      </c>
      <c r="J92" s="57"/>
      <c r="K92" s="57"/>
      <c r="L92" s="57"/>
      <c r="M92" s="58"/>
      <c r="N92" s="58"/>
    </row>
    <row r="93" spans="1:14" s="139" customFormat="1" ht="19.5" customHeight="1">
      <c r="A93" s="138"/>
      <c r="B93" s="1" t="s">
        <v>65</v>
      </c>
      <c r="C93" s="139">
        <f>(C74-C68)/C74</f>
        <v>0.81944751381215475</v>
      </c>
      <c r="D93" s="1" t="s">
        <v>66</v>
      </c>
      <c r="E93" s="139">
        <f>(D74-D68)/D74</f>
        <v>0.72256186317321691</v>
      </c>
      <c r="F93" s="2"/>
      <c r="G93" s="72"/>
      <c r="H93" s="72"/>
      <c r="I93" s="58"/>
      <c r="J93" s="57"/>
      <c r="K93" s="57"/>
      <c r="L93" s="57"/>
      <c r="M93" s="58"/>
      <c r="N93" s="58"/>
    </row>
    <row r="94" spans="1:14" ht="68.25" customHeight="1">
      <c r="A94" s="300" t="s">
        <v>52</v>
      </c>
      <c r="B94" s="300"/>
      <c r="C94" s="300"/>
      <c r="D94" s="300"/>
      <c r="E94" s="300"/>
      <c r="I94" s="245" t="s">
        <v>6</v>
      </c>
    </row>
    <row r="95" spans="1:14" ht="25.5" customHeight="1"/>
    <row r="96" spans="1:14" ht="18.75" customHeight="1">
      <c r="A96" s="140" t="s">
        <v>53</v>
      </c>
      <c r="I96" s="174" t="s">
        <v>1003</v>
      </c>
    </row>
    <row r="97" spans="9:10">
      <c r="I97" s="174" t="s">
        <v>1004</v>
      </c>
    </row>
    <row r="98" spans="9:10">
      <c r="I98" s="174" t="s">
        <v>1005</v>
      </c>
    </row>
    <row r="99" spans="9:10">
      <c r="I99" s="174" t="s">
        <v>1006</v>
      </c>
    </row>
    <row r="100" spans="9:10">
      <c r="I100" s="174" t="s">
        <v>1007</v>
      </c>
    </row>
    <row r="102" spans="9:10">
      <c r="I102" s="174" t="s">
        <v>1008</v>
      </c>
      <c r="J102" s="216" t="s">
        <v>1009</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16" s="3" customFormat="1" ht="13.8">
      <c r="A1" s="57"/>
      <c r="B1" s="65" t="s">
        <v>90</v>
      </c>
      <c r="C1" s="57" t="s">
        <v>223</v>
      </c>
      <c r="D1" s="57"/>
      <c r="E1" s="57"/>
      <c r="F1" s="2" t="s">
        <v>91</v>
      </c>
      <c r="G1" s="66"/>
      <c r="H1" s="67"/>
      <c r="I1" s="67"/>
      <c r="K1" s="205" t="s">
        <v>223</v>
      </c>
      <c r="L1" s="58"/>
      <c r="M1" s="58"/>
      <c r="N1" s="57"/>
      <c r="O1" s="57"/>
      <c r="P1" s="57"/>
    </row>
    <row r="2" spans="1:16" s="3" customFormat="1" ht="15.6">
      <c r="A2" s="57"/>
      <c r="B2" s="65" t="s">
        <v>92</v>
      </c>
      <c r="C2" s="57" t="s">
        <v>285</v>
      </c>
      <c r="D2" s="57"/>
      <c r="E2" s="57"/>
      <c r="F2" s="68" t="s">
        <v>93</v>
      </c>
      <c r="G2" s="69"/>
      <c r="H2" s="70"/>
      <c r="I2" s="70"/>
      <c r="K2" s="58"/>
      <c r="L2" s="58"/>
      <c r="M2" s="58"/>
      <c r="N2" s="57"/>
      <c r="O2" s="57"/>
      <c r="P2" s="57"/>
    </row>
    <row r="3" spans="1:16" s="3" customFormat="1" ht="14.4" thickBot="1">
      <c r="A3" s="71"/>
      <c r="B3" s="58"/>
      <c r="C3" s="57"/>
      <c r="D3" s="57"/>
      <c r="E3" s="57"/>
      <c r="F3" s="2"/>
      <c r="G3" s="72"/>
      <c r="H3" s="72"/>
      <c r="I3" s="72"/>
      <c r="K3" s="205" t="s">
        <v>280</v>
      </c>
      <c r="L3" s="58"/>
      <c r="M3" s="58"/>
      <c r="N3" s="57"/>
      <c r="O3" s="57"/>
      <c r="P3" s="57"/>
    </row>
    <row r="4" spans="1:16" s="3" customFormat="1">
      <c r="A4" s="73"/>
      <c r="B4" s="60"/>
      <c r="C4" s="74" t="s">
        <v>0</v>
      </c>
      <c r="D4" s="74" t="s">
        <v>1</v>
      </c>
      <c r="E4" s="75" t="s">
        <v>2</v>
      </c>
      <c r="F4" s="2"/>
      <c r="G4" s="72"/>
      <c r="H4" s="72"/>
      <c r="I4" s="72"/>
      <c r="K4" s="58"/>
      <c r="L4" s="58"/>
      <c r="M4" s="58"/>
      <c r="N4" s="57"/>
      <c r="O4" s="57"/>
      <c r="P4" s="57"/>
    </row>
    <row r="5" spans="1:16" s="3" customFormat="1">
      <c r="A5" s="76"/>
      <c r="B5" s="77"/>
      <c r="C5" s="78"/>
      <c r="D5" s="78"/>
      <c r="E5" s="78"/>
      <c r="F5" s="4"/>
      <c r="G5" s="72"/>
      <c r="H5" s="72"/>
      <c r="I5" s="72"/>
      <c r="K5" s="58"/>
      <c r="L5" s="58"/>
      <c r="M5" s="175" t="s">
        <v>281</v>
      </c>
      <c r="N5" s="206" t="s">
        <v>0</v>
      </c>
      <c r="O5" s="206" t="s">
        <v>1</v>
      </c>
      <c r="P5" s="206" t="s">
        <v>2</v>
      </c>
    </row>
    <row r="6" spans="1:16" s="3" customFormat="1" ht="15.6">
      <c r="A6" s="79" t="s">
        <v>3</v>
      </c>
      <c r="B6" s="77" t="s">
        <v>63</v>
      </c>
      <c r="C6" s="151">
        <v>151</v>
      </c>
      <c r="D6" s="151">
        <v>210</v>
      </c>
      <c r="E6" s="81">
        <f>D6+C6</f>
        <v>361</v>
      </c>
      <c r="F6" s="68"/>
      <c r="G6" s="82"/>
      <c r="H6" s="70"/>
      <c r="I6" s="70"/>
      <c r="K6" s="58"/>
      <c r="L6" s="58"/>
      <c r="M6" s="175" t="s">
        <v>282</v>
      </c>
      <c r="N6" s="57"/>
      <c r="O6" s="57"/>
      <c r="P6" s="57"/>
    </row>
    <row r="7" spans="1:16" s="3" customFormat="1" ht="15.6">
      <c r="A7" s="79"/>
      <c r="B7" s="77"/>
      <c r="C7" s="83"/>
      <c r="D7" s="83"/>
      <c r="E7" s="81"/>
      <c r="F7" s="68"/>
      <c r="G7" s="82"/>
      <c r="H7" s="82"/>
      <c r="I7" s="70"/>
      <c r="K7" s="175" t="s">
        <v>3</v>
      </c>
      <c r="L7" s="58"/>
      <c r="M7" s="175" t="s">
        <v>283</v>
      </c>
      <c r="N7" s="151">
        <v>151</v>
      </c>
      <c r="O7" s="151">
        <v>210</v>
      </c>
      <c r="P7" s="151">
        <v>361</v>
      </c>
    </row>
    <row r="8" spans="1:16" s="3" customFormat="1" ht="15.6">
      <c r="A8" s="79"/>
      <c r="B8" s="77" t="s">
        <v>4</v>
      </c>
      <c r="C8" s="83"/>
      <c r="D8" s="83"/>
      <c r="E8" s="81"/>
      <c r="F8" s="68"/>
      <c r="G8" s="82"/>
      <c r="H8" s="70"/>
      <c r="I8" s="82"/>
      <c r="K8" s="58"/>
      <c r="L8" s="175" t="s">
        <v>4</v>
      </c>
      <c r="M8" s="58"/>
      <c r="N8" s="57"/>
      <c r="O8" s="57"/>
      <c r="P8" s="57"/>
    </row>
    <row r="9" spans="1:16" s="3" customFormat="1" ht="15.6">
      <c r="A9" s="79"/>
      <c r="B9" s="84" t="s">
        <v>5</v>
      </c>
      <c r="C9" s="85"/>
      <c r="D9" s="85"/>
      <c r="E9" s="81"/>
      <c r="F9" s="2"/>
      <c r="G9" s="82"/>
      <c r="H9" s="86"/>
      <c r="I9" s="70"/>
      <c r="K9" s="58"/>
      <c r="L9" s="207" t="s">
        <v>5</v>
      </c>
      <c r="M9" s="58"/>
      <c r="N9" s="57"/>
      <c r="O9" s="57"/>
      <c r="P9" s="57"/>
    </row>
    <row r="10" spans="1:16" s="3" customFormat="1" ht="15.6">
      <c r="A10" s="79"/>
      <c r="B10" s="87" t="s">
        <v>6</v>
      </c>
      <c r="C10" s="153">
        <v>2721</v>
      </c>
      <c r="D10" s="153">
        <v>1689</v>
      </c>
      <c r="E10" s="81">
        <f>D10+C10</f>
        <v>4410</v>
      </c>
      <c r="F10" s="89">
        <f ca="1">C10/OFFSET(C10,4,0)</f>
        <v>0.64280652019844087</v>
      </c>
      <c r="G10" s="89">
        <f t="shared" ref="G10:H10" ca="1" si="0">D10/OFFSET(D10,4,0)</f>
        <v>0.49472759226713531</v>
      </c>
      <c r="H10" s="89">
        <f t="shared" ca="1" si="0"/>
        <v>0.57669674382110636</v>
      </c>
      <c r="I10" s="70"/>
      <c r="K10" s="174" t="s">
        <v>6</v>
      </c>
      <c r="L10" s="58"/>
      <c r="M10" s="58"/>
      <c r="N10" s="153">
        <v>2721</v>
      </c>
      <c r="O10" s="153">
        <v>1689</v>
      </c>
      <c r="P10" s="151">
        <v>4410</v>
      </c>
    </row>
    <row r="11" spans="1:16" s="3" customFormat="1">
      <c r="A11" s="79"/>
      <c r="B11" s="87" t="s">
        <v>7</v>
      </c>
      <c r="C11" s="153">
        <v>229</v>
      </c>
      <c r="D11" s="153">
        <v>479</v>
      </c>
      <c r="E11" s="81">
        <f t="shared" ref="E11:E14" si="1">D11+C11</f>
        <v>708</v>
      </c>
      <c r="F11" s="89">
        <f ca="1">C11/OFFSET(C11,3,0)</f>
        <v>5.4098747932908101E-2</v>
      </c>
      <c r="G11" s="89">
        <f t="shared" ref="G11:H11" ca="1" si="2">D11/OFFSET(D11,3,0)</f>
        <v>0.14030462800234328</v>
      </c>
      <c r="H11" s="89">
        <f t="shared" ca="1" si="2"/>
        <v>9.2585327579442919E-2</v>
      </c>
      <c r="I11" s="72"/>
      <c r="K11" s="58"/>
      <c r="L11" s="174" t="s">
        <v>228</v>
      </c>
      <c r="M11" s="58"/>
      <c r="N11" s="153">
        <v>229</v>
      </c>
      <c r="O11" s="153">
        <v>479</v>
      </c>
      <c r="P11" s="151">
        <v>708</v>
      </c>
    </row>
    <row r="12" spans="1:16" s="3" customFormat="1">
      <c r="A12" s="79"/>
      <c r="B12" s="87" t="s">
        <v>8</v>
      </c>
      <c r="C12" s="153">
        <v>468</v>
      </c>
      <c r="D12" s="153">
        <v>547</v>
      </c>
      <c r="E12" s="81">
        <f t="shared" si="1"/>
        <v>1015</v>
      </c>
      <c r="F12" s="89">
        <f ca="1">C12/OFFSET(C12,2,0)</f>
        <v>0.1105598866052445</v>
      </c>
      <c r="G12" s="89">
        <f t="shared" ref="G12:H12" ca="1" si="3">D12/OFFSET(D12,2,0)</f>
        <v>0.16022261277094318</v>
      </c>
      <c r="H12" s="89">
        <f t="shared" ca="1" si="3"/>
        <v>0.13273179024454035</v>
      </c>
      <c r="I12" s="72"/>
      <c r="K12" s="58"/>
      <c r="L12" s="174" t="s">
        <v>229</v>
      </c>
      <c r="M12" s="58"/>
      <c r="N12" s="153">
        <v>468</v>
      </c>
      <c r="O12" s="153">
        <v>547</v>
      </c>
      <c r="P12" s="151">
        <v>1015</v>
      </c>
    </row>
    <row r="13" spans="1:16" s="3" customFormat="1">
      <c r="A13" s="79"/>
      <c r="B13" s="87" t="s">
        <v>9</v>
      </c>
      <c r="C13" s="153">
        <v>815</v>
      </c>
      <c r="D13" s="153">
        <v>699</v>
      </c>
      <c r="E13" s="81">
        <f t="shared" si="1"/>
        <v>1514</v>
      </c>
      <c r="F13" s="89">
        <f ca="1">C13/OFFSET(C13,1,0)</f>
        <v>0.19253484526340656</v>
      </c>
      <c r="G13" s="89">
        <f t="shared" ref="G13:H13" ca="1" si="4">D13/OFFSET(D13,1,0)</f>
        <v>0.2047451669595782</v>
      </c>
      <c r="H13" s="89">
        <f t="shared" ca="1" si="4"/>
        <v>0.19798613835491041</v>
      </c>
      <c r="I13" s="72"/>
      <c r="K13" s="58"/>
      <c r="L13" s="174" t="s">
        <v>9</v>
      </c>
      <c r="M13" s="58"/>
      <c r="N13" s="153">
        <v>815</v>
      </c>
      <c r="O13" s="153">
        <v>699</v>
      </c>
      <c r="P13" s="151">
        <v>1514</v>
      </c>
    </row>
    <row r="14" spans="1:16" s="3" customFormat="1">
      <c r="A14" s="79" t="s">
        <v>10</v>
      </c>
      <c r="B14" s="90" t="s">
        <v>11</v>
      </c>
      <c r="C14" s="91">
        <f>SUM(C10:C13)</f>
        <v>4233</v>
      </c>
      <c r="D14" s="91">
        <f>SUM(D10:D13)</f>
        <v>3414</v>
      </c>
      <c r="E14" s="81">
        <f t="shared" si="1"/>
        <v>7647</v>
      </c>
      <c r="F14" s="89"/>
      <c r="G14" s="89"/>
      <c r="H14" s="89"/>
      <c r="I14" s="72"/>
      <c r="K14" s="175" t="s">
        <v>10</v>
      </c>
      <c r="L14" s="175" t="s">
        <v>11</v>
      </c>
      <c r="M14" s="58"/>
      <c r="N14" s="151">
        <v>4233</v>
      </c>
      <c r="O14" s="151">
        <v>3414</v>
      </c>
      <c r="P14" s="151">
        <v>7647</v>
      </c>
    </row>
    <row r="15" spans="1:16" s="3" customFormat="1">
      <c r="A15" s="79"/>
      <c r="B15" s="84" t="s">
        <v>58</v>
      </c>
      <c r="C15" s="92"/>
      <c r="D15" s="92"/>
      <c r="E15" s="81"/>
      <c r="F15" s="2"/>
      <c r="G15" s="72"/>
      <c r="H15" s="72"/>
      <c r="I15" s="72"/>
      <c r="K15" s="58"/>
      <c r="L15" s="58"/>
      <c r="M15" s="207" t="s">
        <v>266</v>
      </c>
      <c r="N15" s="57"/>
      <c r="O15" s="57"/>
      <c r="P15" s="57"/>
    </row>
    <row r="16" spans="1:16" s="3" customFormat="1">
      <c r="A16" s="79"/>
      <c r="B16" s="87" t="s">
        <v>6</v>
      </c>
      <c r="C16" s="153">
        <v>1</v>
      </c>
      <c r="D16" s="153">
        <v>30</v>
      </c>
      <c r="E16" s="81">
        <f t="shared" ref="E16:E72" si="5">D16+C16</f>
        <v>31</v>
      </c>
      <c r="F16" s="89">
        <f ca="1">C16/OFFSET(C16,4,0)</f>
        <v>0.33333333333333331</v>
      </c>
      <c r="G16" s="89">
        <f t="shared" ref="G16:H16" ca="1" si="6">D16/OFFSET(D16,4,0)</f>
        <v>0.9375</v>
      </c>
      <c r="H16" s="89">
        <f t="shared" ca="1" si="6"/>
        <v>0.88571428571428568</v>
      </c>
      <c r="I16" s="72"/>
      <c r="K16" s="174" t="s">
        <v>6</v>
      </c>
      <c r="L16" s="58"/>
      <c r="M16" s="58"/>
      <c r="N16" s="153">
        <v>1</v>
      </c>
      <c r="O16" s="153">
        <v>30</v>
      </c>
      <c r="P16" s="151">
        <v>31</v>
      </c>
    </row>
    <row r="17" spans="1:16" s="3" customFormat="1">
      <c r="A17" s="79"/>
      <c r="B17" s="87" t="s">
        <v>7</v>
      </c>
      <c r="C17" s="153">
        <v>0</v>
      </c>
      <c r="D17" s="153">
        <v>0</v>
      </c>
      <c r="E17" s="81">
        <f t="shared" si="5"/>
        <v>0</v>
      </c>
      <c r="F17" s="89">
        <f ca="1">C17/OFFSET(C17,3,0)</f>
        <v>0</v>
      </c>
      <c r="G17" s="89">
        <f t="shared" ref="G17:H17" ca="1" si="7">D17/OFFSET(D17,3,0)</f>
        <v>0</v>
      </c>
      <c r="H17" s="89">
        <f t="shared" ca="1" si="7"/>
        <v>0</v>
      </c>
      <c r="I17" s="72"/>
      <c r="K17" s="58"/>
      <c r="L17" s="174" t="s">
        <v>228</v>
      </c>
      <c r="M17" s="58"/>
      <c r="N17" s="153">
        <v>0</v>
      </c>
      <c r="O17" s="153">
        <v>0</v>
      </c>
      <c r="P17" s="151">
        <v>0</v>
      </c>
    </row>
    <row r="18" spans="1:16" s="3" customFormat="1" ht="15.6">
      <c r="A18" s="79"/>
      <c r="B18" s="87" t="s">
        <v>8</v>
      </c>
      <c r="C18" s="153">
        <v>2</v>
      </c>
      <c r="D18" s="153">
        <v>2</v>
      </c>
      <c r="E18" s="81">
        <f t="shared" si="5"/>
        <v>4</v>
      </c>
      <c r="F18" s="89">
        <f ca="1">C18/OFFSET(C18,2,0)</f>
        <v>0.66666666666666663</v>
      </c>
      <c r="G18" s="89">
        <f t="shared" ref="G18:H18" ca="1" si="8">D18/OFFSET(D18,2,0)</f>
        <v>6.25E-2</v>
      </c>
      <c r="H18" s="89">
        <f t="shared" ca="1" si="8"/>
        <v>0.11428571428571428</v>
      </c>
      <c r="I18" s="93"/>
      <c r="K18" s="58"/>
      <c r="L18" s="174" t="s">
        <v>229</v>
      </c>
      <c r="M18" s="58"/>
      <c r="N18" s="153">
        <v>2</v>
      </c>
      <c r="O18" s="153">
        <v>2</v>
      </c>
      <c r="P18" s="151">
        <v>4</v>
      </c>
    </row>
    <row r="19" spans="1:16" s="3" customFormat="1">
      <c r="A19" s="79"/>
      <c r="B19" s="87" t="s">
        <v>9</v>
      </c>
      <c r="C19" s="153">
        <v>0</v>
      </c>
      <c r="D19" s="153">
        <v>0</v>
      </c>
      <c r="E19" s="81">
        <f t="shared" si="5"/>
        <v>0</v>
      </c>
      <c r="F19" s="89">
        <f ca="1">C19/OFFSET(C19,1,0)</f>
        <v>0</v>
      </c>
      <c r="G19" s="89">
        <f t="shared" ref="G19:H19" ca="1" si="9">D19/OFFSET(D19,1,0)</f>
        <v>0</v>
      </c>
      <c r="H19" s="94">
        <f t="shared" ca="1" si="9"/>
        <v>0</v>
      </c>
      <c r="I19" s="72"/>
      <c r="K19" s="58"/>
      <c r="L19" s="174" t="s">
        <v>9</v>
      </c>
      <c r="M19" s="58"/>
      <c r="N19" s="153">
        <v>0</v>
      </c>
      <c r="O19" s="153">
        <v>0</v>
      </c>
      <c r="P19" s="151">
        <v>0</v>
      </c>
    </row>
    <row r="20" spans="1:16" s="3" customFormat="1">
      <c r="A20" s="79" t="s">
        <v>12</v>
      </c>
      <c r="B20" s="90" t="s">
        <v>13</v>
      </c>
      <c r="C20" s="81">
        <f>SUM(C16:C19)</f>
        <v>3</v>
      </c>
      <c r="D20" s="81">
        <f>SUM(D16:D19)</f>
        <v>32</v>
      </c>
      <c r="E20" s="81">
        <f t="shared" si="5"/>
        <v>35</v>
      </c>
      <c r="F20" s="89"/>
      <c r="G20" s="89"/>
      <c r="H20" s="89"/>
      <c r="I20" s="72"/>
      <c r="K20" s="175" t="s">
        <v>12</v>
      </c>
      <c r="L20" s="58"/>
      <c r="M20" s="175" t="s">
        <v>13</v>
      </c>
      <c r="N20" s="151">
        <v>3</v>
      </c>
      <c r="O20" s="151">
        <v>32</v>
      </c>
      <c r="P20" s="151">
        <v>35</v>
      </c>
    </row>
    <row r="21" spans="1:16" s="3" customFormat="1">
      <c r="A21" s="79"/>
      <c r="B21" s="84" t="s">
        <v>59</v>
      </c>
      <c r="C21" s="92"/>
      <c r="D21" s="92"/>
      <c r="E21" s="81"/>
      <c r="F21" s="2"/>
      <c r="G21" s="72"/>
      <c r="H21" s="72"/>
      <c r="I21" s="72"/>
      <c r="K21" s="58"/>
      <c r="L21" s="58"/>
      <c r="M21" s="207" t="s">
        <v>267</v>
      </c>
      <c r="N21" s="57"/>
      <c r="O21" s="57"/>
      <c r="P21" s="57"/>
    </row>
    <row r="22" spans="1:16" s="3" customFormat="1" ht="15.6">
      <c r="A22" s="79"/>
      <c r="B22" s="87" t="s">
        <v>6</v>
      </c>
      <c r="C22" s="153">
        <v>4</v>
      </c>
      <c r="D22" s="153">
        <v>1</v>
      </c>
      <c r="E22" s="81">
        <f t="shared" si="5"/>
        <v>5</v>
      </c>
      <c r="F22" s="89">
        <f ca="1">C22/OFFSET(C22,4,0)</f>
        <v>1</v>
      </c>
      <c r="G22" s="89">
        <f t="shared" ref="G22:H22" ca="1" si="10">D22/OFFSET(D22,4,0)</f>
        <v>1</v>
      </c>
      <c r="H22" s="89">
        <f t="shared" ca="1" si="10"/>
        <v>1</v>
      </c>
      <c r="I22" s="93"/>
      <c r="K22" s="174" t="s">
        <v>6</v>
      </c>
      <c r="L22" s="58"/>
      <c r="M22" s="58"/>
      <c r="N22" s="153">
        <v>4</v>
      </c>
      <c r="O22" s="153">
        <v>1</v>
      </c>
      <c r="P22" s="151">
        <v>5</v>
      </c>
    </row>
    <row r="23" spans="1:16" s="3" customFormat="1">
      <c r="A23" s="79"/>
      <c r="B23" s="87" t="s">
        <v>7</v>
      </c>
      <c r="C23" s="153">
        <v>0</v>
      </c>
      <c r="D23" s="153">
        <v>0</v>
      </c>
      <c r="E23" s="81">
        <f t="shared" si="5"/>
        <v>0</v>
      </c>
      <c r="F23" s="89">
        <f ca="1">C23/OFFSET(C23,3,0)</f>
        <v>0</v>
      </c>
      <c r="G23" s="89">
        <f t="shared" ref="G23:H23" ca="1" si="11">D23/OFFSET(D23,3,0)</f>
        <v>0</v>
      </c>
      <c r="H23" s="89">
        <f t="shared" ca="1" si="11"/>
        <v>0</v>
      </c>
      <c r="I23" s="72"/>
      <c r="K23" s="58"/>
      <c r="L23" s="174" t="s">
        <v>228</v>
      </c>
      <c r="M23" s="58"/>
      <c r="N23" s="153">
        <v>0</v>
      </c>
      <c r="O23" s="153">
        <v>0</v>
      </c>
      <c r="P23" s="151">
        <v>0</v>
      </c>
    </row>
    <row r="24" spans="1:16" s="3" customFormat="1">
      <c r="A24" s="79"/>
      <c r="B24" s="87" t="s">
        <v>8</v>
      </c>
      <c r="C24" s="153">
        <v>0</v>
      </c>
      <c r="D24" s="153">
        <v>0</v>
      </c>
      <c r="E24" s="81">
        <f t="shared" si="5"/>
        <v>0</v>
      </c>
      <c r="F24" s="89">
        <f ca="1">C24/OFFSET(C24,2,0)</f>
        <v>0</v>
      </c>
      <c r="G24" s="89">
        <f t="shared" ref="G24:H24" ca="1" si="12">D24/OFFSET(D24,2,0)</f>
        <v>0</v>
      </c>
      <c r="H24" s="89">
        <f t="shared" ca="1" si="12"/>
        <v>0</v>
      </c>
      <c r="I24" s="72"/>
      <c r="K24" s="58"/>
      <c r="L24" s="174" t="s">
        <v>229</v>
      </c>
      <c r="M24" s="58"/>
      <c r="N24" s="153">
        <v>0</v>
      </c>
      <c r="O24" s="153">
        <v>0</v>
      </c>
      <c r="P24" s="151">
        <v>0</v>
      </c>
    </row>
    <row r="25" spans="1:16" s="3" customFormat="1">
      <c r="A25" s="79"/>
      <c r="B25" s="87" t="s">
        <v>9</v>
      </c>
      <c r="C25" s="153">
        <v>0</v>
      </c>
      <c r="D25" s="153">
        <v>0</v>
      </c>
      <c r="E25" s="81">
        <f t="shared" si="5"/>
        <v>0</v>
      </c>
      <c r="F25" s="89">
        <f ca="1">C25/OFFSET(C25,1,0)</f>
        <v>0</v>
      </c>
      <c r="G25" s="89">
        <f t="shared" ref="G25:H25" ca="1" si="13">D25/OFFSET(D25,1,0)</f>
        <v>0</v>
      </c>
      <c r="H25" s="94">
        <f t="shared" ca="1" si="13"/>
        <v>0</v>
      </c>
      <c r="I25" s="72"/>
      <c r="K25" s="58"/>
      <c r="L25" s="174" t="s">
        <v>9</v>
      </c>
      <c r="M25" s="58"/>
      <c r="N25" s="153">
        <v>0</v>
      </c>
      <c r="O25" s="153">
        <v>0</v>
      </c>
      <c r="P25" s="151">
        <v>0</v>
      </c>
    </row>
    <row r="26" spans="1:16" s="3" customFormat="1">
      <c r="A26" s="79" t="s">
        <v>14</v>
      </c>
      <c r="B26" s="90" t="s">
        <v>15</v>
      </c>
      <c r="C26" s="81">
        <f>SUM(C22:C25)</f>
        <v>4</v>
      </c>
      <c r="D26" s="81">
        <f>SUM(D22:D25)</f>
        <v>1</v>
      </c>
      <c r="E26" s="81">
        <f t="shared" si="5"/>
        <v>5</v>
      </c>
      <c r="F26" s="89"/>
      <c r="G26" s="89"/>
      <c r="H26" s="89"/>
      <c r="I26" s="72"/>
      <c r="K26" s="175" t="s">
        <v>14</v>
      </c>
      <c r="L26" s="58"/>
      <c r="M26" s="175" t="s">
        <v>15</v>
      </c>
      <c r="N26" s="151">
        <v>4</v>
      </c>
      <c r="O26" s="151">
        <v>1</v>
      </c>
      <c r="P26" s="151">
        <v>5</v>
      </c>
    </row>
    <row r="27" spans="1:16" s="3" customFormat="1">
      <c r="A27" s="79"/>
      <c r="B27" s="84" t="s">
        <v>16</v>
      </c>
      <c r="C27" s="92"/>
      <c r="D27" s="92"/>
      <c r="E27" s="81"/>
      <c r="F27" s="2"/>
      <c r="G27" s="72"/>
      <c r="H27" s="72"/>
      <c r="I27" s="72"/>
      <c r="K27" s="58"/>
      <c r="L27" s="58"/>
      <c r="M27" s="207" t="s">
        <v>16</v>
      </c>
      <c r="N27" s="57"/>
      <c r="O27" s="57"/>
      <c r="P27" s="57"/>
    </row>
    <row r="28" spans="1:16" s="3" customFormat="1">
      <c r="A28" s="79"/>
      <c r="B28" s="87" t="s">
        <v>6</v>
      </c>
      <c r="C28" s="153">
        <v>0</v>
      </c>
      <c r="D28" s="153">
        <v>0</v>
      </c>
      <c r="E28" s="81">
        <f t="shared" si="5"/>
        <v>0</v>
      </c>
      <c r="F28" s="89">
        <f ca="1">C28/OFFSET(C28,4,0)</f>
        <v>0</v>
      </c>
      <c r="G28" s="89">
        <f t="shared" ref="G28:H28" ca="1" si="14">D28/OFFSET(D28,4,0)</f>
        <v>0</v>
      </c>
      <c r="H28" s="89">
        <f t="shared" ca="1" si="14"/>
        <v>0</v>
      </c>
      <c r="I28" s="72"/>
      <c r="K28" s="174" t="s">
        <v>6</v>
      </c>
      <c r="L28" s="58"/>
      <c r="M28" s="58"/>
      <c r="N28" s="153">
        <v>0</v>
      </c>
      <c r="O28" s="153">
        <v>0</v>
      </c>
      <c r="P28" s="151">
        <v>0</v>
      </c>
    </row>
    <row r="29" spans="1:16" s="3" customFormat="1" ht="15.6">
      <c r="A29" s="79"/>
      <c r="B29" s="87" t="s">
        <v>7</v>
      </c>
      <c r="C29" s="153">
        <v>0</v>
      </c>
      <c r="D29" s="153">
        <v>0</v>
      </c>
      <c r="E29" s="81">
        <f t="shared" si="5"/>
        <v>0</v>
      </c>
      <c r="F29" s="89">
        <f ca="1">C29/OFFSET(C29,3,0)</f>
        <v>0</v>
      </c>
      <c r="G29" s="89">
        <f t="shared" ref="G29:H29" ca="1" si="15">D29/OFFSET(D29,3,0)</f>
        <v>0</v>
      </c>
      <c r="H29" s="89">
        <f t="shared" ca="1" si="15"/>
        <v>0</v>
      </c>
      <c r="I29" s="70"/>
      <c r="K29" s="58"/>
      <c r="L29" s="174" t="s">
        <v>228</v>
      </c>
      <c r="M29" s="58"/>
      <c r="N29" s="153">
        <v>0</v>
      </c>
      <c r="O29" s="153">
        <v>0</v>
      </c>
      <c r="P29" s="151">
        <v>0</v>
      </c>
    </row>
    <row r="30" spans="1:16" s="3" customFormat="1">
      <c r="A30" s="79"/>
      <c r="B30" s="87" t="s">
        <v>8</v>
      </c>
      <c r="C30" s="153">
        <v>0</v>
      </c>
      <c r="D30" s="153">
        <v>0</v>
      </c>
      <c r="E30" s="81">
        <f t="shared" si="5"/>
        <v>0</v>
      </c>
      <c r="F30" s="89">
        <f ca="1">C30/OFFSET(C30,2,0)</f>
        <v>0</v>
      </c>
      <c r="G30" s="89">
        <f t="shared" ref="G30:H30" ca="1" si="16">D30/OFFSET(D30,2,0)</f>
        <v>0</v>
      </c>
      <c r="H30" s="89">
        <f t="shared" ca="1" si="16"/>
        <v>0</v>
      </c>
      <c r="I30" s="72"/>
      <c r="K30" s="58"/>
      <c r="L30" s="174" t="s">
        <v>229</v>
      </c>
      <c r="M30" s="58"/>
      <c r="N30" s="153">
        <v>0</v>
      </c>
      <c r="O30" s="153">
        <v>0</v>
      </c>
      <c r="P30" s="151">
        <v>0</v>
      </c>
    </row>
    <row r="31" spans="1:16" s="3" customFormat="1" ht="15.6">
      <c r="A31" s="79"/>
      <c r="B31" s="87" t="s">
        <v>9</v>
      </c>
      <c r="C31" s="153">
        <v>277</v>
      </c>
      <c r="D31" s="153">
        <v>126</v>
      </c>
      <c r="E31" s="81">
        <f t="shared" si="5"/>
        <v>403</v>
      </c>
      <c r="F31" s="89">
        <f ca="1">C31/OFFSET(C31,1,0)</f>
        <v>1</v>
      </c>
      <c r="G31" s="89">
        <f t="shared" ref="G31:H31" ca="1" si="17">D31/OFFSET(D31,1,0)</f>
        <v>1</v>
      </c>
      <c r="H31" s="94">
        <f t="shared" ca="1" si="17"/>
        <v>1</v>
      </c>
      <c r="I31" s="70"/>
      <c r="K31" s="58"/>
      <c r="L31" s="174" t="s">
        <v>9</v>
      </c>
      <c r="M31" s="58"/>
      <c r="N31" s="153">
        <v>277</v>
      </c>
      <c r="O31" s="153">
        <v>126</v>
      </c>
      <c r="P31" s="151">
        <v>403</v>
      </c>
    </row>
    <row r="32" spans="1:16" s="3" customFormat="1">
      <c r="A32" s="79" t="s">
        <v>17</v>
      </c>
      <c r="B32" s="90" t="s">
        <v>18</v>
      </c>
      <c r="C32" s="81">
        <f>SUM(C28:C31)</f>
        <v>277</v>
      </c>
      <c r="D32" s="81">
        <f>SUM(D28:D31)</f>
        <v>126</v>
      </c>
      <c r="E32" s="81">
        <f t="shared" si="5"/>
        <v>403</v>
      </c>
      <c r="F32" s="2"/>
      <c r="G32" s="72"/>
      <c r="H32" s="72"/>
      <c r="I32" s="72"/>
      <c r="K32" s="175" t="s">
        <v>17</v>
      </c>
      <c r="L32" s="58"/>
      <c r="M32" s="175" t="s">
        <v>18</v>
      </c>
      <c r="N32" s="151">
        <v>277</v>
      </c>
      <c r="O32" s="151">
        <v>126</v>
      </c>
      <c r="P32" s="151">
        <v>403</v>
      </c>
    </row>
    <row r="33" spans="1:16" s="3" customFormat="1">
      <c r="A33" s="79" t="s">
        <v>19</v>
      </c>
      <c r="B33" s="96" t="s">
        <v>54</v>
      </c>
      <c r="C33" s="78">
        <f>C14+C20+C26+C32</f>
        <v>4517</v>
      </c>
      <c r="D33" s="78">
        <f>D14+D20+D26+D32</f>
        <v>3573</v>
      </c>
      <c r="E33" s="81">
        <f t="shared" si="5"/>
        <v>8090</v>
      </c>
      <c r="F33" s="68"/>
      <c r="G33" s="72"/>
      <c r="H33" s="72"/>
      <c r="I33" s="72"/>
      <c r="K33" s="175" t="s">
        <v>19</v>
      </c>
      <c r="L33" s="175" t="s">
        <v>230</v>
      </c>
      <c r="M33" s="174" t="s">
        <v>231</v>
      </c>
      <c r="N33" s="151">
        <v>4517</v>
      </c>
      <c r="O33" s="151">
        <v>3573</v>
      </c>
      <c r="P33" s="151">
        <v>8090</v>
      </c>
    </row>
    <row r="34" spans="1:16" s="3" customFormat="1" ht="15.6">
      <c r="A34" s="97" t="s">
        <v>20</v>
      </c>
      <c r="B34" s="98" t="s">
        <v>21</v>
      </c>
      <c r="C34" s="99">
        <v>277</v>
      </c>
      <c r="D34" s="99">
        <v>126</v>
      </c>
      <c r="E34" s="81">
        <f t="shared" si="5"/>
        <v>403</v>
      </c>
      <c r="F34" s="68"/>
      <c r="G34" s="82"/>
      <c r="H34" s="100"/>
      <c r="I34" s="82"/>
      <c r="K34" s="208" t="s">
        <v>20</v>
      </c>
      <c r="L34" s="58"/>
      <c r="M34" s="221" t="s">
        <v>232</v>
      </c>
      <c r="N34" s="153">
        <v>277</v>
      </c>
      <c r="O34" s="153">
        <v>126</v>
      </c>
      <c r="P34" s="152">
        <v>403</v>
      </c>
    </row>
    <row r="35" spans="1:16" s="3" customFormat="1" ht="15.6">
      <c r="A35" s="79" t="s">
        <v>22</v>
      </c>
      <c r="B35" s="77" t="s">
        <v>23</v>
      </c>
      <c r="C35" s="78">
        <f>C33-C34</f>
        <v>4240</v>
      </c>
      <c r="D35" s="78">
        <f>D33-D34</f>
        <v>3447</v>
      </c>
      <c r="E35" s="81">
        <f t="shared" si="5"/>
        <v>7687</v>
      </c>
      <c r="F35" s="68"/>
      <c r="G35" s="101"/>
      <c r="H35" s="102"/>
      <c r="I35" s="101"/>
      <c r="K35" s="175" t="s">
        <v>22</v>
      </c>
      <c r="L35" s="58"/>
      <c r="M35" s="175" t="s">
        <v>233</v>
      </c>
      <c r="N35" s="151">
        <v>4240</v>
      </c>
      <c r="O35" s="151">
        <v>3447</v>
      </c>
      <c r="P35" s="151">
        <v>7687</v>
      </c>
    </row>
    <row r="36" spans="1:16" s="3" customFormat="1" ht="16.2" thickBot="1">
      <c r="A36" s="103"/>
      <c r="B36" s="104"/>
      <c r="C36" s="92"/>
      <c r="D36" s="92"/>
      <c r="E36" s="81"/>
      <c r="F36" s="68"/>
      <c r="G36" s="93"/>
      <c r="H36" s="70"/>
      <c r="I36" s="82"/>
      <c r="K36" s="58"/>
      <c r="L36" s="58"/>
      <c r="M36" s="175" t="s">
        <v>234</v>
      </c>
      <c r="N36" s="57"/>
      <c r="O36" s="57"/>
      <c r="P36" s="57"/>
    </row>
    <row r="37" spans="1:16" s="3" customFormat="1" ht="13.8" thickTop="1">
      <c r="A37" s="105"/>
      <c r="B37" s="106"/>
      <c r="C37" s="92"/>
      <c r="D37" s="92"/>
      <c r="E37" s="81"/>
      <c r="F37" s="2"/>
      <c r="G37" s="72"/>
      <c r="H37" s="72"/>
      <c r="I37" s="72"/>
      <c r="K37" s="174" t="s">
        <v>6</v>
      </c>
      <c r="L37" s="58"/>
      <c r="M37" s="58"/>
      <c r="N37" s="153">
        <v>1300</v>
      </c>
      <c r="O37" s="153">
        <v>1627</v>
      </c>
      <c r="P37" s="151">
        <v>2927</v>
      </c>
    </row>
    <row r="38" spans="1:16" s="3" customFormat="1" ht="15.6">
      <c r="A38" s="79"/>
      <c r="B38" s="77" t="s">
        <v>24</v>
      </c>
      <c r="C38" s="92"/>
      <c r="D38" s="92"/>
      <c r="E38" s="81"/>
      <c r="F38" s="68"/>
      <c r="G38" s="70"/>
      <c r="H38" s="82"/>
      <c r="I38" s="82"/>
      <c r="K38" s="58"/>
      <c r="L38" s="174" t="s">
        <v>228</v>
      </c>
      <c r="M38" s="58"/>
      <c r="N38" s="153">
        <v>183</v>
      </c>
      <c r="O38" s="153">
        <v>254</v>
      </c>
      <c r="P38" s="151">
        <v>437</v>
      </c>
    </row>
    <row r="39" spans="1:16" s="3" customFormat="1">
      <c r="A39" s="79"/>
      <c r="B39" s="87" t="s">
        <v>6</v>
      </c>
      <c r="C39" s="153">
        <v>1300</v>
      </c>
      <c r="D39" s="153">
        <v>1627</v>
      </c>
      <c r="E39" s="81">
        <f t="shared" si="5"/>
        <v>2927</v>
      </c>
      <c r="F39" s="89">
        <f ca="1">C39/OFFSET(C39,4,0)</f>
        <v>0.77984403119376122</v>
      </c>
      <c r="G39" s="89">
        <f t="shared" ref="G39:H39" ca="1" si="18">D39/OFFSET(D39,4,0)</f>
        <v>0.76999526739233315</v>
      </c>
      <c r="H39" s="89">
        <f t="shared" ca="1" si="18"/>
        <v>0.77433862433862433</v>
      </c>
      <c r="I39" s="72"/>
      <c r="K39" s="58"/>
      <c r="L39" s="174" t="s">
        <v>229</v>
      </c>
      <c r="M39" s="58"/>
      <c r="N39" s="153">
        <v>167</v>
      </c>
      <c r="O39" s="153">
        <v>211</v>
      </c>
      <c r="P39" s="151">
        <v>378</v>
      </c>
    </row>
    <row r="40" spans="1:16" s="3" customFormat="1">
      <c r="A40" s="79"/>
      <c r="B40" s="87" t="s">
        <v>7</v>
      </c>
      <c r="C40" s="153">
        <v>183</v>
      </c>
      <c r="D40" s="153">
        <v>254</v>
      </c>
      <c r="E40" s="81">
        <f t="shared" si="5"/>
        <v>437</v>
      </c>
      <c r="F40" s="89">
        <f ca="1">C40/OFFSET(C40,3,0)</f>
        <v>0.10977804439112178</v>
      </c>
      <c r="G40" s="89">
        <f t="shared" ref="G40:H40" ca="1" si="19">D40/OFFSET(D40,3,0)</f>
        <v>0.12020823473734027</v>
      </c>
      <c r="H40" s="89">
        <f t="shared" ca="1" si="19"/>
        <v>0.1156084656084656</v>
      </c>
      <c r="I40" s="72"/>
      <c r="K40" s="58"/>
      <c r="L40" s="174" t="s">
        <v>9</v>
      </c>
      <c r="M40" s="58"/>
      <c r="N40" s="153">
        <v>17</v>
      </c>
      <c r="O40" s="153">
        <v>21</v>
      </c>
      <c r="P40" s="151">
        <v>38</v>
      </c>
    </row>
    <row r="41" spans="1:16" s="3" customFormat="1">
      <c r="A41" s="79"/>
      <c r="B41" s="87" t="s">
        <v>8</v>
      </c>
      <c r="C41" s="153">
        <v>167</v>
      </c>
      <c r="D41" s="153">
        <v>211</v>
      </c>
      <c r="E41" s="81">
        <f t="shared" si="5"/>
        <v>378</v>
      </c>
      <c r="F41" s="89">
        <f ca="1">C41/OFFSET(C41,2,0)</f>
        <v>0.10017996400719856</v>
      </c>
      <c r="G41" s="89">
        <f t="shared" ref="G41:H41" ca="1" si="20">D41/OFFSET(D41,2,0)</f>
        <v>9.9858021769995267E-2</v>
      </c>
      <c r="H41" s="89">
        <f t="shared" ca="1" si="20"/>
        <v>0.1</v>
      </c>
      <c r="I41" s="72"/>
      <c r="K41" s="175" t="s">
        <v>25</v>
      </c>
      <c r="L41" s="175" t="s">
        <v>26</v>
      </c>
      <c r="M41" s="58"/>
      <c r="N41" s="151">
        <v>1667</v>
      </c>
      <c r="O41" s="151">
        <v>2113</v>
      </c>
      <c r="P41" s="151">
        <v>3780</v>
      </c>
    </row>
    <row r="42" spans="1:16" s="3" customFormat="1">
      <c r="A42" s="79"/>
      <c r="B42" s="87" t="s">
        <v>9</v>
      </c>
      <c r="C42" s="153">
        <v>17</v>
      </c>
      <c r="D42" s="153">
        <v>21</v>
      </c>
      <c r="E42" s="81">
        <f t="shared" si="5"/>
        <v>38</v>
      </c>
      <c r="F42" s="89">
        <f ca="1">C42/OFFSET(C42,1,0)</f>
        <v>1.0197960407918417E-2</v>
      </c>
      <c r="G42" s="89">
        <f t="shared" ref="G42:H42" ca="1" si="21">D42/OFFSET(D42,1,0)</f>
        <v>9.9384761003312831E-3</v>
      </c>
      <c r="H42" s="94">
        <f t="shared" ca="1" si="21"/>
        <v>1.0052910052910053E-2</v>
      </c>
      <c r="I42" s="72"/>
      <c r="K42" s="58"/>
      <c r="L42" s="58"/>
      <c r="M42" s="175" t="s">
        <v>268</v>
      </c>
      <c r="N42" s="57"/>
      <c r="O42" s="57"/>
      <c r="P42" s="57"/>
    </row>
    <row r="43" spans="1:16" s="3" customFormat="1">
      <c r="A43" s="79" t="s">
        <v>25</v>
      </c>
      <c r="B43" s="90" t="s">
        <v>26</v>
      </c>
      <c r="C43" s="78">
        <f>SUM(C39:C42)</f>
        <v>1667</v>
      </c>
      <c r="D43" s="78">
        <f>SUM(D39:D42)</f>
        <v>2113</v>
      </c>
      <c r="E43" s="81">
        <f t="shared" si="5"/>
        <v>3780</v>
      </c>
      <c r="F43" s="89"/>
      <c r="G43" s="89"/>
      <c r="H43" s="89"/>
      <c r="I43" s="72"/>
      <c r="K43" s="174" t="s">
        <v>6</v>
      </c>
      <c r="L43" s="58"/>
      <c r="M43" s="58"/>
      <c r="N43" s="153">
        <v>48</v>
      </c>
      <c r="O43" s="153">
        <v>100</v>
      </c>
      <c r="P43" s="151">
        <v>148</v>
      </c>
    </row>
    <row r="44" spans="1:16" s="3" customFormat="1">
      <c r="A44" s="79"/>
      <c r="B44" s="77"/>
      <c r="C44" s="92"/>
      <c r="D44" s="92"/>
      <c r="E44" s="81"/>
      <c r="F44" s="2"/>
      <c r="G44" s="72"/>
      <c r="H44" s="72"/>
      <c r="I44" s="72"/>
      <c r="K44" s="58"/>
      <c r="L44" s="174" t="s">
        <v>228</v>
      </c>
      <c r="M44" s="58"/>
      <c r="N44" s="153">
        <v>16</v>
      </c>
      <c r="O44" s="153">
        <v>7</v>
      </c>
      <c r="P44" s="151">
        <v>23</v>
      </c>
    </row>
    <row r="45" spans="1:16" s="3" customFormat="1">
      <c r="A45" s="79"/>
      <c r="B45" s="77" t="s">
        <v>60</v>
      </c>
      <c r="C45" s="92"/>
      <c r="D45" s="92"/>
      <c r="E45" s="81"/>
      <c r="F45" s="2"/>
      <c r="G45" s="72"/>
      <c r="H45" s="72"/>
      <c r="I45" s="72"/>
      <c r="K45" s="58"/>
      <c r="L45" s="174" t="s">
        <v>229</v>
      </c>
      <c r="M45" s="58"/>
      <c r="N45" s="153">
        <v>61</v>
      </c>
      <c r="O45" s="153">
        <v>6</v>
      </c>
      <c r="P45" s="151">
        <v>67</v>
      </c>
    </row>
    <row r="46" spans="1:16" s="3" customFormat="1">
      <c r="A46" s="79"/>
      <c r="B46" s="87" t="s">
        <v>6</v>
      </c>
      <c r="C46" s="153">
        <v>48</v>
      </c>
      <c r="D46" s="153">
        <v>100</v>
      </c>
      <c r="E46" s="81">
        <f t="shared" si="5"/>
        <v>148</v>
      </c>
      <c r="F46" s="89">
        <f ca="1">C46/OFFSET(C46,4,0)</f>
        <v>0.29813664596273293</v>
      </c>
      <c r="G46" s="89">
        <f t="shared" ref="G46:H46" ca="1" si="22">D46/OFFSET(D46,4,0)</f>
        <v>0.86206896551724133</v>
      </c>
      <c r="H46" s="89">
        <f t="shared" ca="1" si="22"/>
        <v>0.53429602888086647</v>
      </c>
      <c r="I46" s="72"/>
      <c r="K46" s="58"/>
      <c r="L46" s="174" t="s">
        <v>9</v>
      </c>
      <c r="M46" s="58"/>
      <c r="N46" s="153">
        <v>36</v>
      </c>
      <c r="O46" s="153">
        <v>3</v>
      </c>
      <c r="P46" s="151">
        <v>39</v>
      </c>
    </row>
    <row r="47" spans="1:16" s="3" customFormat="1">
      <c r="A47" s="79"/>
      <c r="B47" s="87" t="s">
        <v>7</v>
      </c>
      <c r="C47" s="153">
        <v>16</v>
      </c>
      <c r="D47" s="153">
        <v>7</v>
      </c>
      <c r="E47" s="81">
        <f t="shared" si="5"/>
        <v>23</v>
      </c>
      <c r="F47" s="89">
        <f ca="1">C47/OFFSET(C47,3,0)</f>
        <v>9.9378881987577633E-2</v>
      </c>
      <c r="G47" s="89">
        <f t="shared" ref="G47:H47" ca="1" si="23">D47/OFFSET(D47,3,0)</f>
        <v>6.0344827586206899E-2</v>
      </c>
      <c r="H47" s="89">
        <f t="shared" ca="1" si="23"/>
        <v>8.3032490974729242E-2</v>
      </c>
      <c r="I47" s="72"/>
      <c r="K47" s="175" t="s">
        <v>27</v>
      </c>
      <c r="L47" s="58"/>
      <c r="M47" s="175" t="s">
        <v>236</v>
      </c>
      <c r="N47" s="151">
        <v>161</v>
      </c>
      <c r="O47" s="151">
        <v>116</v>
      </c>
      <c r="P47" s="151">
        <v>277</v>
      </c>
    </row>
    <row r="48" spans="1:16" s="3" customFormat="1">
      <c r="A48" s="79"/>
      <c r="B48" s="87" t="s">
        <v>8</v>
      </c>
      <c r="C48" s="153">
        <v>61</v>
      </c>
      <c r="D48" s="153">
        <v>6</v>
      </c>
      <c r="E48" s="81">
        <f t="shared" si="5"/>
        <v>67</v>
      </c>
      <c r="F48" s="89">
        <f ca="1">C48/OFFSET(C48,2,0)</f>
        <v>0.37888198757763975</v>
      </c>
      <c r="G48" s="89">
        <f t="shared" ref="G48:H48" ca="1" si="24">D48/OFFSET(D48,2,0)</f>
        <v>5.1724137931034482E-2</v>
      </c>
      <c r="H48" s="89">
        <f t="shared" ca="1" si="24"/>
        <v>0.24187725631768953</v>
      </c>
      <c r="I48" s="72"/>
      <c r="K48" s="58"/>
      <c r="L48" s="58"/>
      <c r="M48" s="175" t="s">
        <v>269</v>
      </c>
      <c r="N48" s="57"/>
      <c r="O48" s="57"/>
      <c r="P48" s="57"/>
    </row>
    <row r="49" spans="1:16" s="3" customFormat="1" ht="14.4">
      <c r="A49" s="79"/>
      <c r="B49" s="87" t="s">
        <v>9</v>
      </c>
      <c r="C49" s="153">
        <v>36</v>
      </c>
      <c r="D49" s="153">
        <v>3</v>
      </c>
      <c r="E49" s="81">
        <f t="shared" si="5"/>
        <v>39</v>
      </c>
      <c r="F49" s="89">
        <f ca="1">C49/OFFSET(C49,1,0)</f>
        <v>0.2236024844720497</v>
      </c>
      <c r="G49" s="89">
        <f t="shared" ref="G49:H49" ca="1" si="25">D49/OFFSET(D49,1,0)</f>
        <v>2.5862068965517241E-2</v>
      </c>
      <c r="H49" s="94">
        <f t="shared" ca="1" si="25"/>
        <v>0.1407942238267148</v>
      </c>
      <c r="I49" s="109"/>
      <c r="K49" s="174" t="s">
        <v>6</v>
      </c>
      <c r="L49" s="58"/>
      <c r="M49" s="58"/>
      <c r="N49" s="153">
        <v>17</v>
      </c>
      <c r="O49" s="153">
        <v>9</v>
      </c>
      <c r="P49" s="151">
        <v>26</v>
      </c>
    </row>
    <row r="50" spans="1:16" s="3" customFormat="1">
      <c r="A50" s="79" t="s">
        <v>27</v>
      </c>
      <c r="B50" s="77" t="s">
        <v>28</v>
      </c>
      <c r="C50" s="78">
        <f>SUM(C46:C49)</f>
        <v>161</v>
      </c>
      <c r="D50" s="78">
        <f>SUM(D46:D49)</f>
        <v>116</v>
      </c>
      <c r="E50" s="81">
        <f t="shared" si="5"/>
        <v>277</v>
      </c>
      <c r="F50" s="57"/>
      <c r="G50" s="57"/>
      <c r="H50" s="57"/>
      <c r="I50" s="72"/>
      <c r="K50" s="58"/>
      <c r="L50" s="174" t="s">
        <v>228</v>
      </c>
      <c r="M50" s="58"/>
      <c r="N50" s="153">
        <v>9</v>
      </c>
      <c r="O50" s="153">
        <v>6</v>
      </c>
      <c r="P50" s="151">
        <v>15</v>
      </c>
    </row>
    <row r="51" spans="1:16" s="3" customFormat="1" ht="14.4">
      <c r="A51" s="79"/>
      <c r="B51" s="77"/>
      <c r="C51" s="92"/>
      <c r="D51" s="92"/>
      <c r="E51" s="81"/>
      <c r="F51" s="68"/>
      <c r="G51" s="109"/>
      <c r="H51" s="110"/>
      <c r="I51" s="111"/>
      <c r="K51" s="58"/>
      <c r="L51" s="174" t="s">
        <v>229</v>
      </c>
      <c r="M51" s="58"/>
      <c r="N51" s="153">
        <v>6</v>
      </c>
      <c r="O51" s="153">
        <v>12</v>
      </c>
      <c r="P51" s="151">
        <v>18</v>
      </c>
    </row>
    <row r="52" spans="1:16" s="3" customFormat="1" ht="15.6">
      <c r="A52" s="79"/>
      <c r="B52" s="77" t="s">
        <v>61</v>
      </c>
      <c r="C52" s="92"/>
      <c r="D52" s="92"/>
      <c r="E52" s="81"/>
      <c r="F52" s="2"/>
      <c r="G52" s="112"/>
      <c r="H52" s="111"/>
      <c r="I52" s="113"/>
      <c r="K52" s="58"/>
      <c r="L52" s="174" t="s">
        <v>9</v>
      </c>
      <c r="M52" s="58"/>
      <c r="N52" s="153">
        <v>9</v>
      </c>
      <c r="O52" s="153">
        <v>4</v>
      </c>
      <c r="P52" s="151">
        <v>13</v>
      </c>
    </row>
    <row r="53" spans="1:16" s="3" customFormat="1" ht="14.4">
      <c r="A53" s="79"/>
      <c r="B53" s="87" t="s">
        <v>6</v>
      </c>
      <c r="C53" s="153">
        <v>17</v>
      </c>
      <c r="D53" s="153">
        <v>9</v>
      </c>
      <c r="E53" s="81">
        <f t="shared" si="5"/>
        <v>26</v>
      </c>
      <c r="F53" s="89">
        <f ca="1">C53/OFFSET(C53,4,0)</f>
        <v>0.41463414634146339</v>
      </c>
      <c r="G53" s="89">
        <f t="shared" ref="G53:H53" ca="1" si="26">D53/OFFSET(D53,4,0)</f>
        <v>0.29032258064516131</v>
      </c>
      <c r="H53" s="89">
        <f t="shared" ca="1" si="26"/>
        <v>0.3611111111111111</v>
      </c>
      <c r="I53" s="109"/>
      <c r="K53" s="175" t="s">
        <v>29</v>
      </c>
      <c r="L53" s="58"/>
      <c r="M53" s="175" t="s">
        <v>238</v>
      </c>
      <c r="N53" s="151">
        <v>41</v>
      </c>
      <c r="O53" s="151">
        <v>31</v>
      </c>
      <c r="P53" s="151">
        <v>72</v>
      </c>
    </row>
    <row r="54" spans="1:16" s="3" customFormat="1">
      <c r="A54" s="79"/>
      <c r="B54" s="87" t="s">
        <v>7</v>
      </c>
      <c r="C54" s="153">
        <v>9</v>
      </c>
      <c r="D54" s="153">
        <v>6</v>
      </c>
      <c r="E54" s="81">
        <f t="shared" si="5"/>
        <v>15</v>
      </c>
      <c r="F54" s="89">
        <f ca="1">C54/OFFSET(C54,3,0)</f>
        <v>0.21951219512195122</v>
      </c>
      <c r="G54" s="89">
        <f t="shared" ref="G54:H54" ca="1" si="27">D54/OFFSET(D54,3,0)</f>
        <v>0.19354838709677419</v>
      </c>
      <c r="H54" s="89">
        <f t="shared" ca="1" si="27"/>
        <v>0.20833333333333334</v>
      </c>
      <c r="I54" s="72"/>
      <c r="K54" s="58"/>
      <c r="L54" s="58"/>
      <c r="M54" s="58"/>
      <c r="N54" s="57"/>
      <c r="O54" s="57"/>
      <c r="P54" s="57"/>
    </row>
    <row r="55" spans="1:16" s="3" customFormat="1">
      <c r="A55" s="79"/>
      <c r="B55" s="87" t="s">
        <v>8</v>
      </c>
      <c r="C55" s="153">
        <v>6</v>
      </c>
      <c r="D55" s="153">
        <v>12</v>
      </c>
      <c r="E55" s="81">
        <f t="shared" si="5"/>
        <v>18</v>
      </c>
      <c r="F55" s="89">
        <f ca="1">C55/OFFSET(C55,2,0)</f>
        <v>0.14634146341463414</v>
      </c>
      <c r="G55" s="89">
        <f t="shared" ref="G55:H55" ca="1" si="28">D55/OFFSET(D55,2,0)</f>
        <v>0.38709677419354838</v>
      </c>
      <c r="H55" s="89">
        <f t="shared" ca="1" si="28"/>
        <v>0.25</v>
      </c>
      <c r="I55" s="115"/>
      <c r="K55" s="175" t="s">
        <v>239</v>
      </c>
      <c r="L55" s="175" t="s">
        <v>31</v>
      </c>
      <c r="M55" s="58"/>
      <c r="N55" s="153">
        <v>1582</v>
      </c>
      <c r="O55" s="153">
        <v>130</v>
      </c>
      <c r="P55" s="151">
        <v>1712</v>
      </c>
    </row>
    <row r="56" spans="1:16" s="3" customFormat="1">
      <c r="A56" s="79"/>
      <c r="B56" s="87" t="s">
        <v>9</v>
      </c>
      <c r="C56" s="153">
        <v>9</v>
      </c>
      <c r="D56" s="153">
        <v>4</v>
      </c>
      <c r="E56" s="81">
        <f t="shared" si="5"/>
        <v>13</v>
      </c>
      <c r="F56" s="89">
        <f ca="1">C56/OFFSET(C56,1,0)</f>
        <v>0.21951219512195122</v>
      </c>
      <c r="G56" s="89">
        <f t="shared" ref="G56:H56" ca="1" si="29">D56/OFFSET(D56,1,0)</f>
        <v>0.12903225806451613</v>
      </c>
      <c r="H56" s="94">
        <f t="shared" ca="1" si="29"/>
        <v>0.18055555555555555</v>
      </c>
      <c r="I56" s="72"/>
      <c r="K56" s="58"/>
      <c r="L56" s="175" t="s">
        <v>240</v>
      </c>
      <c r="M56" s="58"/>
      <c r="N56" s="57"/>
      <c r="O56" s="57"/>
      <c r="P56" s="57"/>
    </row>
    <row r="57" spans="1:16" s="3" customFormat="1">
      <c r="A57" s="79" t="s">
        <v>29</v>
      </c>
      <c r="B57" s="77" t="s">
        <v>30</v>
      </c>
      <c r="C57" s="78">
        <f>SUM(C53:C56)</f>
        <v>41</v>
      </c>
      <c r="D57" s="78">
        <f>SUM(D53:D56)</f>
        <v>31</v>
      </c>
      <c r="E57" s="81">
        <f t="shared" si="5"/>
        <v>72</v>
      </c>
      <c r="F57" s="57"/>
      <c r="G57" s="57"/>
      <c r="H57" s="57"/>
      <c r="I57" s="72"/>
      <c r="K57" s="175" t="s">
        <v>33</v>
      </c>
      <c r="L57" s="174" t="s">
        <v>6</v>
      </c>
      <c r="M57" s="207" t="s">
        <v>241</v>
      </c>
      <c r="N57" s="153">
        <v>0</v>
      </c>
      <c r="O57" s="153">
        <v>2</v>
      </c>
      <c r="P57" s="151">
        <v>2</v>
      </c>
    </row>
    <row r="58" spans="1:16" s="3" customFormat="1">
      <c r="A58" s="79"/>
      <c r="B58" s="77"/>
      <c r="C58" s="92"/>
      <c r="D58" s="92"/>
      <c r="E58" s="81"/>
      <c r="F58" s="2"/>
      <c r="G58" s="72"/>
      <c r="H58" s="72"/>
      <c r="I58" s="72"/>
      <c r="K58" s="175" t="s">
        <v>35</v>
      </c>
      <c r="L58" s="174" t="s">
        <v>228</v>
      </c>
      <c r="M58" s="207" t="s">
        <v>241</v>
      </c>
      <c r="N58" s="153">
        <v>21</v>
      </c>
      <c r="O58" s="153">
        <v>212</v>
      </c>
      <c r="P58" s="151">
        <v>233</v>
      </c>
    </row>
    <row r="59" spans="1:16" s="3" customFormat="1">
      <c r="A59" s="117" t="s">
        <v>72</v>
      </c>
      <c r="B59" s="77" t="s">
        <v>31</v>
      </c>
      <c r="C59" s="153">
        <v>1582</v>
      </c>
      <c r="D59" s="153">
        <v>130</v>
      </c>
      <c r="E59" s="81">
        <f t="shared" si="5"/>
        <v>1712</v>
      </c>
      <c r="F59" s="2"/>
      <c r="G59" s="72"/>
      <c r="H59" s="72"/>
      <c r="I59" s="72"/>
      <c r="K59" s="175" t="s">
        <v>37</v>
      </c>
      <c r="L59" s="174" t="s">
        <v>229</v>
      </c>
      <c r="M59" s="207" t="s">
        <v>241</v>
      </c>
      <c r="N59" s="153">
        <v>234</v>
      </c>
      <c r="O59" s="153">
        <v>318</v>
      </c>
      <c r="P59" s="151">
        <v>552</v>
      </c>
    </row>
    <row r="60" spans="1:16" s="3" customFormat="1">
      <c r="A60" s="117" t="s">
        <v>73</v>
      </c>
      <c r="B60" s="119" t="s">
        <v>71</v>
      </c>
      <c r="C60" s="120"/>
      <c r="D60" s="120"/>
      <c r="E60" s="81">
        <f t="shared" si="5"/>
        <v>0</v>
      </c>
      <c r="F60" s="2"/>
      <c r="G60" s="72"/>
      <c r="H60" s="72"/>
      <c r="I60" s="72"/>
      <c r="K60" s="175" t="s">
        <v>39</v>
      </c>
      <c r="L60" s="58"/>
      <c r="M60" s="174" t="s">
        <v>242</v>
      </c>
      <c r="N60" s="153">
        <v>753</v>
      </c>
      <c r="O60" s="153">
        <v>671</v>
      </c>
      <c r="P60" s="151">
        <v>1424</v>
      </c>
    </row>
    <row r="61" spans="1:16" s="3" customFormat="1" ht="14.4">
      <c r="A61" s="79"/>
      <c r="B61" s="77" t="s">
        <v>32</v>
      </c>
      <c r="C61" s="92"/>
      <c r="D61" s="92"/>
      <c r="E61" s="81"/>
      <c r="F61" s="2"/>
      <c r="G61" s="72"/>
      <c r="H61" s="110"/>
      <c r="I61" s="109"/>
      <c r="K61" s="175" t="s">
        <v>41</v>
      </c>
      <c r="L61" s="175" t="s">
        <v>243</v>
      </c>
      <c r="M61" s="174" t="s">
        <v>244</v>
      </c>
      <c r="N61" s="151">
        <v>1008</v>
      </c>
      <c r="O61" s="151">
        <v>1203</v>
      </c>
      <c r="P61" s="151">
        <v>2211</v>
      </c>
    </row>
    <row r="62" spans="1:16" s="3" customFormat="1" ht="14.4">
      <c r="A62" s="79" t="s">
        <v>33</v>
      </c>
      <c r="B62" s="121" t="s">
        <v>34</v>
      </c>
      <c r="C62" s="153">
        <v>0</v>
      </c>
      <c r="D62" s="153">
        <v>2</v>
      </c>
      <c r="E62" s="81">
        <f t="shared" si="5"/>
        <v>2</v>
      </c>
      <c r="F62" s="89">
        <f ca="1">C62/OFFSET(C62,4,0)</f>
        <v>0</v>
      </c>
      <c r="G62" s="89">
        <f t="shared" ref="G62:H62" ca="1" si="30">D62/OFFSET(D62,4,0)</f>
        <v>1.6625103906899418E-3</v>
      </c>
      <c r="H62" s="89">
        <f t="shared" ca="1" si="30"/>
        <v>9.0456806874717323E-4</v>
      </c>
      <c r="I62" s="112"/>
      <c r="K62" s="208" t="s">
        <v>42</v>
      </c>
      <c r="L62" s="58"/>
      <c r="M62" s="221" t="s">
        <v>232</v>
      </c>
      <c r="N62" s="153">
        <v>277</v>
      </c>
      <c r="O62" s="153">
        <v>126</v>
      </c>
      <c r="P62" s="152">
        <v>403</v>
      </c>
    </row>
    <row r="63" spans="1:16" s="3" customFormat="1">
      <c r="A63" s="79" t="s">
        <v>35</v>
      </c>
      <c r="B63" s="121" t="s">
        <v>36</v>
      </c>
      <c r="C63" s="153">
        <v>21</v>
      </c>
      <c r="D63" s="153">
        <v>212</v>
      </c>
      <c r="E63" s="81">
        <f t="shared" si="5"/>
        <v>233</v>
      </c>
      <c r="F63" s="89">
        <f ca="1">C63/OFFSET(C63,3,0)</f>
        <v>2.0833333333333332E-2</v>
      </c>
      <c r="G63" s="89">
        <f t="shared" ref="G63:H63" ca="1" si="31">D63/OFFSET(D63,3,0)</f>
        <v>0.17622610141313383</v>
      </c>
      <c r="H63" s="89">
        <f t="shared" ca="1" si="31"/>
        <v>0.10538218000904569</v>
      </c>
      <c r="I63" s="72"/>
      <c r="K63" s="175" t="s">
        <v>43</v>
      </c>
      <c r="L63" s="175" t="s">
        <v>44</v>
      </c>
      <c r="M63" s="58"/>
      <c r="N63" s="151">
        <v>731</v>
      </c>
      <c r="O63" s="151">
        <v>1077</v>
      </c>
      <c r="P63" s="151">
        <v>1808</v>
      </c>
    </row>
    <row r="64" spans="1:16" s="3" customFormat="1">
      <c r="A64" s="79" t="s">
        <v>37</v>
      </c>
      <c r="B64" s="121" t="s">
        <v>38</v>
      </c>
      <c r="C64" s="153">
        <v>234</v>
      </c>
      <c r="D64" s="153">
        <v>318</v>
      </c>
      <c r="E64" s="81">
        <f t="shared" si="5"/>
        <v>552</v>
      </c>
      <c r="F64" s="89">
        <f ca="1">C64/OFFSET(C64,2,0)</f>
        <v>0.23214285714285715</v>
      </c>
      <c r="G64" s="89">
        <f t="shared" ref="G64:H64" ca="1" si="32">D64/OFFSET(D64,2,0)</f>
        <v>0.26433915211970077</v>
      </c>
      <c r="H64" s="89">
        <f t="shared" ca="1" si="32"/>
        <v>0.24966078697421981</v>
      </c>
      <c r="K64" s="58"/>
      <c r="L64" s="58"/>
      <c r="M64" s="175" t="s">
        <v>245</v>
      </c>
      <c r="N64" s="57"/>
      <c r="O64" s="57"/>
      <c r="P64" s="57"/>
    </row>
    <row r="65" spans="1:16" s="3" customFormat="1">
      <c r="A65" s="79" t="s">
        <v>39</v>
      </c>
      <c r="B65" s="121" t="s">
        <v>40</v>
      </c>
      <c r="C65" s="153">
        <v>753</v>
      </c>
      <c r="D65" s="153">
        <v>671</v>
      </c>
      <c r="E65" s="81">
        <f t="shared" si="5"/>
        <v>1424</v>
      </c>
      <c r="F65" s="89">
        <f ca="1">C65/OFFSET(C65,1,0)</f>
        <v>0.74702380952380953</v>
      </c>
      <c r="G65" s="89">
        <f t="shared" ref="G65:H65" ca="1" si="33">D65/OFFSET(D65,1,0)</f>
        <v>0.55777223607647552</v>
      </c>
      <c r="H65" s="94">
        <f t="shared" ca="1" si="33"/>
        <v>0.64405246494798729</v>
      </c>
      <c r="K65" s="175" t="s">
        <v>45</v>
      </c>
      <c r="L65" s="207" t="s">
        <v>246</v>
      </c>
      <c r="M65" s="58"/>
      <c r="N65" s="153">
        <v>4182</v>
      </c>
      <c r="O65" s="153">
        <v>3467</v>
      </c>
      <c r="P65" s="153">
        <v>7649</v>
      </c>
    </row>
    <row r="66" spans="1:16" s="3" customFormat="1">
      <c r="A66" s="79" t="s">
        <v>41</v>
      </c>
      <c r="B66" s="96" t="s">
        <v>55</v>
      </c>
      <c r="C66" s="78">
        <f>SUM(C62:C65)</f>
        <v>1008</v>
      </c>
      <c r="D66" s="78">
        <f>SUM(D62:D65)</f>
        <v>1203</v>
      </c>
      <c r="E66" s="81">
        <f t="shared" si="5"/>
        <v>2211</v>
      </c>
      <c r="F66" s="89">
        <f>C66/C33</f>
        <v>0.22315696258578702</v>
      </c>
      <c r="G66" s="89">
        <f t="shared" ref="G66:H66" si="34">D66/D33</f>
        <v>0.33669185558354325</v>
      </c>
      <c r="H66" s="89">
        <f t="shared" si="34"/>
        <v>0.27330037082818293</v>
      </c>
      <c r="K66" s="175" t="s">
        <v>47</v>
      </c>
      <c r="L66" s="175" t="s">
        <v>48</v>
      </c>
      <c r="M66" s="58"/>
      <c r="N66" s="153">
        <v>25</v>
      </c>
      <c r="O66" s="153">
        <v>56</v>
      </c>
      <c r="P66" s="151">
        <v>81</v>
      </c>
    </row>
    <row r="67" spans="1:16" s="3" customFormat="1">
      <c r="A67" s="97" t="s">
        <v>42</v>
      </c>
      <c r="B67" s="98" t="s">
        <v>21</v>
      </c>
      <c r="C67" s="99">
        <v>277</v>
      </c>
      <c r="D67" s="99">
        <v>126</v>
      </c>
      <c r="E67" s="81">
        <f t="shared" si="5"/>
        <v>403</v>
      </c>
      <c r="F67" s="2"/>
      <c r="G67" s="72"/>
      <c r="H67" s="72"/>
      <c r="K67" s="58"/>
      <c r="L67" s="58"/>
      <c r="M67" s="175" t="s">
        <v>247</v>
      </c>
      <c r="N67" s="57"/>
      <c r="O67" s="57"/>
      <c r="P67" s="57"/>
    </row>
    <row r="68" spans="1:16" s="3" customFormat="1" ht="14.4">
      <c r="A68" s="79" t="s">
        <v>43</v>
      </c>
      <c r="B68" s="77" t="s">
        <v>44</v>
      </c>
      <c r="C68" s="78">
        <f>C66-C67</f>
        <v>731</v>
      </c>
      <c r="D68" s="78">
        <f>D66-D67</f>
        <v>1077</v>
      </c>
      <c r="E68" s="81">
        <f t="shared" si="5"/>
        <v>1808</v>
      </c>
      <c r="F68" s="2"/>
      <c r="G68" s="111"/>
      <c r="H68" s="123"/>
      <c r="K68" s="175" t="s">
        <v>49</v>
      </c>
      <c r="L68" s="207" t="s">
        <v>248</v>
      </c>
      <c r="M68" s="58"/>
      <c r="N68" s="153">
        <v>4207</v>
      </c>
      <c r="O68" s="153">
        <v>3523</v>
      </c>
      <c r="P68" s="153">
        <v>7730</v>
      </c>
    </row>
    <row r="69" spans="1:16" s="3" customFormat="1">
      <c r="A69" s="79"/>
      <c r="B69" s="77"/>
      <c r="C69" s="92"/>
      <c r="D69" s="92"/>
      <c r="E69" s="81"/>
      <c r="F69" s="2"/>
      <c r="G69" s="72"/>
      <c r="H69" s="72"/>
      <c r="K69" s="175" t="s">
        <v>51</v>
      </c>
      <c r="L69" s="175" t="s">
        <v>284</v>
      </c>
      <c r="M69" s="58"/>
      <c r="N69" s="151">
        <v>184</v>
      </c>
      <c r="O69" s="151">
        <v>134</v>
      </c>
      <c r="P69" s="151">
        <v>318</v>
      </c>
    </row>
    <row r="70" spans="1:16" s="3" customFormat="1" ht="14.4">
      <c r="A70" s="79" t="s">
        <v>45</v>
      </c>
      <c r="B70" s="77" t="s">
        <v>46</v>
      </c>
      <c r="C70" s="91">
        <f>C43+C50+C57+C59+C60+C68</f>
        <v>4182</v>
      </c>
      <c r="D70" s="91">
        <f>D43+D50+D57+D59+D60+D68</f>
        <v>3467</v>
      </c>
      <c r="E70" s="81">
        <f t="shared" si="5"/>
        <v>7649</v>
      </c>
      <c r="F70" s="2"/>
      <c r="G70" s="124"/>
      <c r="H70" s="112"/>
      <c r="K70" s="58"/>
      <c r="L70" s="58"/>
      <c r="M70" s="58"/>
      <c r="N70" s="217" t="s">
        <v>271</v>
      </c>
      <c r="O70" s="57"/>
      <c r="P70" s="217" t="s">
        <v>272</v>
      </c>
    </row>
    <row r="71" spans="1:16" s="3" customFormat="1">
      <c r="A71" s="79"/>
      <c r="B71" s="125"/>
      <c r="C71" s="92"/>
      <c r="D71" s="92"/>
      <c r="E71" s="81"/>
      <c r="F71" s="2"/>
      <c r="G71" s="72"/>
      <c r="H71" s="72"/>
      <c r="K71" s="58"/>
      <c r="L71" s="58"/>
      <c r="M71" s="58"/>
      <c r="N71" s="217" t="s">
        <v>273</v>
      </c>
      <c r="O71" s="57"/>
      <c r="P71" s="217" t="s">
        <v>274</v>
      </c>
    </row>
    <row r="72" spans="1:16" s="3" customFormat="1" ht="14.4">
      <c r="A72" s="79" t="s">
        <v>47</v>
      </c>
      <c r="B72" s="77" t="s">
        <v>48</v>
      </c>
      <c r="C72" s="153">
        <v>25</v>
      </c>
      <c r="D72" s="153">
        <v>56</v>
      </c>
      <c r="E72" s="81">
        <f t="shared" si="5"/>
        <v>81</v>
      </c>
      <c r="F72" s="68"/>
      <c r="G72" s="126"/>
      <c r="H72" s="127"/>
      <c r="K72" s="58"/>
      <c r="L72" s="58"/>
      <c r="M72" s="58"/>
      <c r="N72" s="217" t="s">
        <v>275</v>
      </c>
      <c r="O72" s="57"/>
      <c r="P72" s="217" t="s">
        <v>276</v>
      </c>
    </row>
    <row r="73" spans="1:16" s="3" customFormat="1">
      <c r="A73" s="79"/>
      <c r="B73" s="125"/>
      <c r="C73" s="92"/>
      <c r="D73" s="92"/>
      <c r="E73" s="81"/>
      <c r="F73" s="2"/>
      <c r="G73" s="72"/>
      <c r="H73" s="72"/>
      <c r="I73" s="72"/>
      <c r="K73" s="58"/>
      <c r="L73" s="186" t="s">
        <v>277</v>
      </c>
      <c r="M73" s="58"/>
      <c r="N73" s="209">
        <v>8048</v>
      </c>
      <c r="O73" s="57"/>
      <c r="P73" s="209">
        <v>8048</v>
      </c>
    </row>
    <row r="74" spans="1:16" s="3" customFormat="1">
      <c r="A74" s="79" t="s">
        <v>49</v>
      </c>
      <c r="B74" s="77" t="s">
        <v>50</v>
      </c>
      <c r="C74" s="81">
        <f>C70+C72</f>
        <v>4207</v>
      </c>
      <c r="D74" s="81">
        <f>D70+D72</f>
        <v>3523</v>
      </c>
      <c r="E74" s="81">
        <f>D74+C74</f>
        <v>7730</v>
      </c>
      <c r="F74" s="2"/>
      <c r="G74" s="72"/>
      <c r="H74" s="72"/>
      <c r="I74" s="72"/>
      <c r="K74" s="58"/>
      <c r="L74" s="186" t="s">
        <v>278</v>
      </c>
      <c r="M74" s="58"/>
      <c r="N74" s="57"/>
      <c r="O74" s="57"/>
      <c r="P74" s="218">
        <v>0.76</v>
      </c>
    </row>
    <row r="75" spans="1:16" s="3" customFormat="1">
      <c r="A75" s="79"/>
      <c r="B75" s="77" t="s">
        <v>94</v>
      </c>
      <c r="C75" s="92"/>
      <c r="D75" s="92"/>
      <c r="E75" s="81">
        <f>D75+C75</f>
        <v>0</v>
      </c>
      <c r="F75" s="2"/>
      <c r="G75" s="72"/>
      <c r="H75" s="72"/>
      <c r="I75" s="72"/>
    </row>
    <row r="76" spans="1:16" s="3" customFormat="1" ht="13.8" thickBot="1">
      <c r="A76" s="128" t="s">
        <v>51</v>
      </c>
      <c r="B76" s="129" t="s">
        <v>64</v>
      </c>
      <c r="C76" s="151">
        <v>184</v>
      </c>
      <c r="D76" s="151">
        <v>134</v>
      </c>
      <c r="E76" s="81">
        <f>D76+C76</f>
        <v>318</v>
      </c>
      <c r="F76" s="2"/>
      <c r="G76" s="72"/>
      <c r="H76" s="72"/>
      <c r="I76" s="72"/>
    </row>
    <row r="77" spans="1:16" s="3" customFormat="1" ht="30.75" customHeight="1">
      <c r="A77" s="296" t="s">
        <v>56</v>
      </c>
      <c r="B77" s="297"/>
      <c r="C77" s="131">
        <f>C6+C33-C67-C74</f>
        <v>184</v>
      </c>
      <c r="D77" s="131">
        <f>D6+D33-D67-D74</f>
        <v>134</v>
      </c>
      <c r="E77" s="132">
        <f>(E6+E33)-(E67+E74)</f>
        <v>318</v>
      </c>
      <c r="F77" s="2"/>
      <c r="G77" s="72"/>
      <c r="H77" s="72"/>
      <c r="I77" s="72"/>
    </row>
    <row r="78" spans="1:16" s="3" customFormat="1" ht="16.2" customHeight="1">
      <c r="A78" s="133"/>
      <c r="B78" s="61" t="s">
        <v>67</v>
      </c>
      <c r="C78" s="134">
        <f>(C43+C57+C59+C60+C50)/(C43+C57+C59+C68+C60+C50)</f>
        <v>0.82520325203252032</v>
      </c>
      <c r="D78" s="134">
        <f t="shared" ref="D78:E78" si="35">(D43+D57+D59+D60+D50)/(D43+D57+D59+D68+D60+D50)</f>
        <v>0.68935679261609462</v>
      </c>
      <c r="E78" s="134">
        <f t="shared" si="35"/>
        <v>0.76362923257942217</v>
      </c>
      <c r="F78" s="135"/>
      <c r="G78" s="72"/>
      <c r="H78" s="72"/>
      <c r="I78" s="72"/>
    </row>
    <row r="79" spans="1:16" s="3" customFormat="1" ht="16.2" customHeight="1">
      <c r="A79" s="133"/>
      <c r="B79" s="61" t="s">
        <v>68</v>
      </c>
      <c r="C79" s="134">
        <f>(C43+C57+C59+C60+C50)/(C43+C57+C59+C68+C72+C67+C60+C50)</f>
        <v>0.76962533452274751</v>
      </c>
      <c r="D79" s="134">
        <f t="shared" ref="D79:E79" si="36">(D43+D57+D59+D60+D50)/(D43+D57+D59+D68+D72+D67+D60+D50)</f>
        <v>0.65497396546999176</v>
      </c>
      <c r="E79" s="134">
        <f t="shared" si="36"/>
        <v>0.71818517152342309</v>
      </c>
      <c r="F79" s="2"/>
      <c r="G79" s="72"/>
      <c r="H79" s="72"/>
      <c r="I79" s="72"/>
    </row>
    <row r="80" spans="1:16" ht="16.2" customHeight="1">
      <c r="A80" s="133"/>
      <c r="B80" s="61" t="s">
        <v>70</v>
      </c>
      <c r="C80" s="134">
        <f>C59/C35</f>
        <v>0.37311320754716981</v>
      </c>
      <c r="D80" s="134">
        <f t="shared" ref="D80:E80" si="37">D59/D35</f>
        <v>3.7713954163040325E-2</v>
      </c>
      <c r="E80" s="134">
        <f t="shared" si="37"/>
        <v>0.22271367243397944</v>
      </c>
    </row>
    <row r="81" spans="1:11" ht="16.2" customHeight="1">
      <c r="A81" s="133"/>
      <c r="B81" s="61" t="s">
        <v>69</v>
      </c>
      <c r="C81" s="134">
        <f>D66/E66</f>
        <v>0.54409769335142466</v>
      </c>
      <c r="D81" s="134"/>
      <c r="E81" s="134"/>
    </row>
    <row r="82" spans="1:11" ht="16.2" customHeight="1">
      <c r="A82" s="133"/>
      <c r="B82" s="61" t="s">
        <v>89</v>
      </c>
      <c r="C82" s="136">
        <f>C20/C35</f>
        <v>7.0754716981132071E-4</v>
      </c>
      <c r="D82" s="136">
        <f t="shared" ref="D82:E82" si="38">D20/D35</f>
        <v>9.2834348709022341E-3</v>
      </c>
      <c r="E82" s="136">
        <f t="shared" si="38"/>
        <v>4.5531416677507481E-3</v>
      </c>
    </row>
    <row r="83" spans="1:11" ht="16.2" customHeight="1">
      <c r="A83" s="133"/>
      <c r="B83" s="61" t="s">
        <v>95</v>
      </c>
      <c r="C83" s="136">
        <f>(C43+C50+C57+C59+C60)/(C6+C33)</f>
        <v>0.73928877463581832</v>
      </c>
      <c r="D83" s="136">
        <f t="shared" ref="D83:E83" si="39">(D43+D50+D57+D59+D60)/(D6+D33)</f>
        <v>0.63177372455722969</v>
      </c>
      <c r="E83" s="136">
        <f t="shared" si="39"/>
        <v>0.69116080937167201</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0.82624197765628715</v>
      </c>
      <c r="D93" s="1" t="s">
        <v>66</v>
      </c>
      <c r="E93" s="139">
        <f>(D74-D68)/D74</f>
        <v>0.69429463525404489</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3.44140625" style="58" customWidth="1"/>
    <col min="12" max="12" width="15.21875" style="58" customWidth="1"/>
    <col min="13" max="13" width="15.21875" style="210" customWidth="1"/>
    <col min="14" max="16" width="3.88671875" style="57" bestFit="1" customWidth="1"/>
    <col min="17" max="16384" width="8.88671875" style="57"/>
  </cols>
  <sheetData>
    <row r="1" spans="1:17" s="3" customFormat="1">
      <c r="A1" s="57"/>
      <c r="B1" s="65" t="s">
        <v>90</v>
      </c>
      <c r="C1" s="57" t="s">
        <v>223</v>
      </c>
      <c r="D1" s="57"/>
      <c r="E1" s="57"/>
      <c r="F1" s="2" t="s">
        <v>91</v>
      </c>
      <c r="G1" s="66"/>
      <c r="H1" s="67"/>
      <c r="I1" s="67"/>
      <c r="K1" s="58"/>
      <c r="L1" s="58"/>
      <c r="M1" s="210"/>
      <c r="N1" s="57"/>
      <c r="O1" s="57"/>
      <c r="P1" s="57"/>
      <c r="Q1" s="57"/>
    </row>
    <row r="2" spans="1:17" s="3" customFormat="1" ht="15.6">
      <c r="A2" s="57"/>
      <c r="B2" s="65" t="s">
        <v>92</v>
      </c>
      <c r="C2" s="57" t="s">
        <v>158</v>
      </c>
      <c r="D2" s="57"/>
      <c r="E2" s="57"/>
      <c r="F2" s="68" t="s">
        <v>93</v>
      </c>
      <c r="G2" s="69"/>
      <c r="H2" s="70"/>
      <c r="I2" s="70"/>
      <c r="K2" s="205" t="s">
        <v>224</v>
      </c>
      <c r="L2" s="58"/>
      <c r="M2" s="210"/>
      <c r="N2" s="57"/>
      <c r="O2" s="57"/>
      <c r="P2" s="57"/>
      <c r="Q2" s="57"/>
    </row>
    <row r="3" spans="1:17" s="3" customFormat="1" ht="13.8" thickBot="1">
      <c r="A3" s="71"/>
      <c r="B3" s="58"/>
      <c r="C3" s="57"/>
      <c r="D3" s="57"/>
      <c r="E3" s="57"/>
      <c r="F3" s="2"/>
      <c r="G3" s="72"/>
      <c r="H3" s="72"/>
      <c r="I3" s="72"/>
      <c r="K3" s="58"/>
      <c r="L3" s="58"/>
      <c r="M3" s="210"/>
      <c r="N3" s="57"/>
      <c r="O3" s="57"/>
      <c r="P3" s="57"/>
      <c r="Q3" s="57"/>
    </row>
    <row r="4" spans="1:17" s="3" customFormat="1">
      <c r="A4" s="73"/>
      <c r="B4" s="60"/>
      <c r="C4" s="74" t="s">
        <v>0</v>
      </c>
      <c r="D4" s="74" t="s">
        <v>1</v>
      </c>
      <c r="E4" s="75" t="s">
        <v>2</v>
      </c>
      <c r="F4" s="2"/>
      <c r="G4" s="72"/>
      <c r="H4" s="72"/>
      <c r="I4" s="72"/>
      <c r="K4" s="58"/>
      <c r="L4" s="58"/>
      <c r="M4" s="211" t="s">
        <v>225</v>
      </c>
      <c r="N4" s="206" t="s">
        <v>0</v>
      </c>
      <c r="O4" s="206" t="s">
        <v>1</v>
      </c>
      <c r="P4" s="206" t="s">
        <v>2</v>
      </c>
      <c r="Q4" s="57"/>
    </row>
    <row r="5" spans="1:17" s="3" customFormat="1">
      <c r="A5" s="76"/>
      <c r="B5" s="77"/>
      <c r="C5" s="78"/>
      <c r="D5" s="78"/>
      <c r="E5" s="78"/>
      <c r="F5" s="4"/>
      <c r="G5" s="72"/>
      <c r="H5" s="72"/>
      <c r="I5" s="72"/>
      <c r="K5" s="58"/>
      <c r="L5" s="58"/>
      <c r="M5" s="211" t="s">
        <v>226</v>
      </c>
      <c r="N5" s="57"/>
      <c r="O5" s="57"/>
      <c r="P5" s="57"/>
      <c r="Q5" s="57"/>
    </row>
    <row r="6" spans="1:17" s="3" customFormat="1" ht="15.6">
      <c r="A6" s="79" t="s">
        <v>3</v>
      </c>
      <c r="B6" s="77" t="s">
        <v>63</v>
      </c>
      <c r="C6" s="151">
        <v>189</v>
      </c>
      <c r="D6" s="151">
        <v>138</v>
      </c>
      <c r="E6" s="81">
        <f>D6+C6</f>
        <v>327</v>
      </c>
      <c r="F6" s="68"/>
      <c r="G6" s="82"/>
      <c r="H6" s="70"/>
      <c r="I6" s="70"/>
      <c r="K6" s="175" t="s">
        <v>3</v>
      </c>
      <c r="L6" s="58"/>
      <c r="M6" s="211" t="s">
        <v>227</v>
      </c>
      <c r="N6" s="151">
        <v>189</v>
      </c>
      <c r="O6" s="151">
        <v>138</v>
      </c>
      <c r="P6" s="151">
        <v>327</v>
      </c>
      <c r="Q6" s="57"/>
    </row>
    <row r="7" spans="1:17" s="3" customFormat="1" ht="15.6">
      <c r="A7" s="79"/>
      <c r="B7" s="77"/>
      <c r="C7" s="83"/>
      <c r="D7" s="83"/>
      <c r="E7" s="81"/>
      <c r="F7" s="68"/>
      <c r="G7" s="82"/>
      <c r="H7" s="82"/>
      <c r="I7" s="70"/>
      <c r="K7" s="58"/>
      <c r="L7" s="175" t="s">
        <v>4</v>
      </c>
      <c r="M7" s="210"/>
      <c r="N7" s="57"/>
      <c r="O7" s="57"/>
      <c r="P7" s="57"/>
      <c r="Q7" s="57"/>
    </row>
    <row r="8" spans="1:17" s="3" customFormat="1" ht="15.6">
      <c r="A8" s="79"/>
      <c r="B8" s="77" t="s">
        <v>4</v>
      </c>
      <c r="C8" s="83"/>
      <c r="D8" s="83"/>
      <c r="E8" s="81"/>
      <c r="F8" s="68"/>
      <c r="G8" s="82"/>
      <c r="H8" s="70"/>
      <c r="I8" s="82"/>
      <c r="K8" s="58"/>
      <c r="L8" s="207" t="s">
        <v>5</v>
      </c>
      <c r="M8" s="210"/>
      <c r="N8" s="57"/>
      <c r="O8" s="57"/>
      <c r="P8" s="57"/>
      <c r="Q8" s="57"/>
    </row>
    <row r="9" spans="1:17" s="3" customFormat="1" ht="15.6">
      <c r="A9" s="79"/>
      <c r="B9" s="84" t="s">
        <v>5</v>
      </c>
      <c r="C9" s="85"/>
      <c r="D9" s="85"/>
      <c r="E9" s="81"/>
      <c r="F9" s="2"/>
      <c r="G9" s="82"/>
      <c r="H9" s="86"/>
      <c r="I9" s="70"/>
      <c r="K9" s="174" t="s">
        <v>6</v>
      </c>
      <c r="L9" s="58"/>
      <c r="M9" s="210"/>
      <c r="N9" s="153">
        <v>2110</v>
      </c>
      <c r="O9" s="153">
        <v>1242</v>
      </c>
      <c r="P9" s="151">
        <v>3352</v>
      </c>
      <c r="Q9" s="57"/>
    </row>
    <row r="10" spans="1:17" s="3" customFormat="1" ht="15.6">
      <c r="A10" s="79"/>
      <c r="B10" s="87" t="s">
        <v>6</v>
      </c>
      <c r="C10" s="153">
        <v>2110</v>
      </c>
      <c r="D10" s="153">
        <v>1242</v>
      </c>
      <c r="E10" s="81">
        <f>D10+C10</f>
        <v>3352</v>
      </c>
      <c r="F10" s="89">
        <f ca="1">C10/OFFSET(C10,4,0)</f>
        <v>0.53744268976057052</v>
      </c>
      <c r="G10" s="89">
        <f t="shared" ref="G10:H10" ca="1" si="0">D10/OFFSET(D10,4,0)</f>
        <v>0.36734693877551022</v>
      </c>
      <c r="H10" s="89">
        <f t="shared" ca="1" si="0"/>
        <v>0.45873819625017109</v>
      </c>
      <c r="I10" s="70"/>
      <c r="K10" s="58"/>
      <c r="L10" s="174" t="s">
        <v>228</v>
      </c>
      <c r="M10" s="210"/>
      <c r="N10" s="153">
        <v>240</v>
      </c>
      <c r="O10" s="153">
        <v>961</v>
      </c>
      <c r="P10" s="151">
        <v>1201</v>
      </c>
      <c r="Q10" s="57"/>
    </row>
    <row r="11" spans="1:17" s="3" customFormat="1">
      <c r="A11" s="79"/>
      <c r="B11" s="87" t="s">
        <v>7</v>
      </c>
      <c r="C11" s="153">
        <v>240</v>
      </c>
      <c r="D11" s="153">
        <v>961</v>
      </c>
      <c r="E11" s="81">
        <f t="shared" ref="E11:E14" si="1">D11+C11</f>
        <v>1201</v>
      </c>
      <c r="F11" s="89">
        <f ca="1">C11/OFFSET(C11,3,0)</f>
        <v>6.1130922058074376E-2</v>
      </c>
      <c r="G11" s="89">
        <f t="shared" ref="G11:H11" ca="1" si="2">D11/OFFSET(D11,3,0)</f>
        <v>0.28423543330375628</v>
      </c>
      <c r="H11" s="89">
        <f t="shared" ca="1" si="2"/>
        <v>0.16436293964691392</v>
      </c>
      <c r="I11" s="72"/>
      <c r="K11" s="58"/>
      <c r="L11" s="174" t="s">
        <v>229</v>
      </c>
      <c r="M11" s="210"/>
      <c r="N11" s="153">
        <v>1294</v>
      </c>
      <c r="O11" s="153">
        <v>813</v>
      </c>
      <c r="P11" s="151">
        <v>2107</v>
      </c>
      <c r="Q11" s="57"/>
    </row>
    <row r="12" spans="1:17" s="3" customFormat="1">
      <c r="A12" s="79"/>
      <c r="B12" s="87" t="s">
        <v>8</v>
      </c>
      <c r="C12" s="153">
        <v>1294</v>
      </c>
      <c r="D12" s="153">
        <v>813</v>
      </c>
      <c r="E12" s="81">
        <f t="shared" si="1"/>
        <v>2107</v>
      </c>
      <c r="F12" s="89">
        <f ca="1">C12/OFFSET(C12,2,0)</f>
        <v>0.32959755476311769</v>
      </c>
      <c r="G12" s="89">
        <f t="shared" ref="G12:H12" ca="1" si="3">D12/OFFSET(D12,2,0)</f>
        <v>0.24046140195208518</v>
      </c>
      <c r="H12" s="89">
        <f t="shared" ca="1" si="3"/>
        <v>0.28835363350212123</v>
      </c>
      <c r="I12" s="72"/>
      <c r="K12" s="58"/>
      <c r="L12" s="174" t="s">
        <v>9</v>
      </c>
      <c r="M12" s="210"/>
      <c r="N12" s="153">
        <v>282</v>
      </c>
      <c r="O12" s="153">
        <v>365</v>
      </c>
      <c r="P12" s="151">
        <v>647</v>
      </c>
      <c r="Q12" s="57"/>
    </row>
    <row r="13" spans="1:17" s="3" customFormat="1">
      <c r="A13" s="79"/>
      <c r="B13" s="87" t="s">
        <v>9</v>
      </c>
      <c r="C13" s="153">
        <v>282</v>
      </c>
      <c r="D13" s="153">
        <v>365</v>
      </c>
      <c r="E13" s="81">
        <f t="shared" si="1"/>
        <v>647</v>
      </c>
      <c r="F13" s="89">
        <f ca="1">C13/OFFSET(C13,1,0)</f>
        <v>7.1828833418237398E-2</v>
      </c>
      <c r="G13" s="89">
        <f t="shared" ref="G13:H13" ca="1" si="4">D13/OFFSET(D13,1,0)</f>
        <v>0.10795622596864833</v>
      </c>
      <c r="H13" s="89">
        <f t="shared" ca="1" si="4"/>
        <v>8.8545230600793765E-2</v>
      </c>
      <c r="I13" s="72"/>
      <c r="K13" s="175" t="s">
        <v>10</v>
      </c>
      <c r="L13" s="175" t="s">
        <v>11</v>
      </c>
      <c r="M13" s="210"/>
      <c r="N13" s="151">
        <v>3926</v>
      </c>
      <c r="O13" s="151">
        <v>3381</v>
      </c>
      <c r="P13" s="151">
        <v>7307</v>
      </c>
      <c r="Q13" s="57"/>
    </row>
    <row r="14" spans="1:17" s="3" customFormat="1">
      <c r="A14" s="79" t="s">
        <v>10</v>
      </c>
      <c r="B14" s="90" t="s">
        <v>11</v>
      </c>
      <c r="C14" s="91">
        <f>SUM(C10:C13)</f>
        <v>3926</v>
      </c>
      <c r="D14" s="91">
        <f>SUM(D10:D13)</f>
        <v>3381</v>
      </c>
      <c r="E14" s="81">
        <f t="shared" si="1"/>
        <v>7307</v>
      </c>
      <c r="F14" s="89"/>
      <c r="G14" s="89"/>
      <c r="H14" s="89"/>
      <c r="I14" s="72"/>
      <c r="K14" s="58"/>
      <c r="L14" s="58"/>
      <c r="M14" s="212" t="s">
        <v>58</v>
      </c>
      <c r="N14" s="57"/>
      <c r="O14" s="57"/>
      <c r="P14" s="57"/>
      <c r="Q14" s="57"/>
    </row>
    <row r="15" spans="1:17" s="3" customFormat="1">
      <c r="A15" s="79"/>
      <c r="B15" s="84" t="s">
        <v>58</v>
      </c>
      <c r="C15" s="92"/>
      <c r="D15" s="92"/>
      <c r="E15" s="81"/>
      <c r="F15" s="2"/>
      <c r="G15" s="72"/>
      <c r="H15" s="72"/>
      <c r="I15" s="72"/>
      <c r="K15" s="174" t="s">
        <v>6</v>
      </c>
      <c r="L15" s="58"/>
      <c r="M15" s="210"/>
      <c r="N15" s="153">
        <v>2</v>
      </c>
      <c r="O15" s="153">
        <v>0</v>
      </c>
      <c r="P15" s="151">
        <v>2</v>
      </c>
      <c r="Q15" s="57"/>
    </row>
    <row r="16" spans="1:17" s="3" customFormat="1">
      <c r="A16" s="79"/>
      <c r="B16" s="87" t="s">
        <v>6</v>
      </c>
      <c r="C16" s="153">
        <v>2</v>
      </c>
      <c r="D16" s="153">
        <v>0</v>
      </c>
      <c r="E16" s="81">
        <f t="shared" ref="E16:E72" si="5">D16+C16</f>
        <v>2</v>
      </c>
      <c r="F16" s="89">
        <f ca="1">C16/OFFSET(C16,4,0)</f>
        <v>1</v>
      </c>
      <c r="G16" s="89" t="e">
        <f t="shared" ref="G16:H16" ca="1" si="6">D16/OFFSET(D16,4,0)</f>
        <v>#DIV/0!</v>
      </c>
      <c r="H16" s="89">
        <f t="shared" ca="1" si="6"/>
        <v>1</v>
      </c>
      <c r="I16" s="72"/>
      <c r="K16" s="58"/>
      <c r="L16" s="174" t="s">
        <v>228</v>
      </c>
      <c r="M16" s="210"/>
      <c r="N16" s="153">
        <v>0</v>
      </c>
      <c r="O16" s="153">
        <v>0</v>
      </c>
      <c r="P16" s="151">
        <v>0</v>
      </c>
      <c r="Q16" s="57"/>
    </row>
    <row r="17" spans="1:17" s="3" customFormat="1">
      <c r="A17" s="79"/>
      <c r="B17" s="87" t="s">
        <v>7</v>
      </c>
      <c r="C17" s="153">
        <v>0</v>
      </c>
      <c r="D17" s="153">
        <v>0</v>
      </c>
      <c r="E17" s="81">
        <f t="shared" si="5"/>
        <v>0</v>
      </c>
      <c r="F17" s="89">
        <f ca="1">C17/OFFSET(C17,3,0)</f>
        <v>0</v>
      </c>
      <c r="G17" s="89" t="e">
        <f t="shared" ref="G17:H17" ca="1" si="7">D17/OFFSET(D17,3,0)</f>
        <v>#DIV/0!</v>
      </c>
      <c r="H17" s="89">
        <f t="shared" ca="1" si="7"/>
        <v>0</v>
      </c>
      <c r="I17" s="72"/>
      <c r="K17" s="58"/>
      <c r="L17" s="174" t="s">
        <v>229</v>
      </c>
      <c r="M17" s="210"/>
      <c r="N17" s="153">
        <v>0</v>
      </c>
      <c r="O17" s="153">
        <v>0</v>
      </c>
      <c r="P17" s="151">
        <v>0</v>
      </c>
      <c r="Q17" s="57"/>
    </row>
    <row r="18" spans="1:17" s="3" customFormat="1" ht="15.6">
      <c r="A18" s="79"/>
      <c r="B18" s="87" t="s">
        <v>8</v>
      </c>
      <c r="C18" s="153">
        <v>0</v>
      </c>
      <c r="D18" s="153">
        <v>0</v>
      </c>
      <c r="E18" s="81">
        <f t="shared" si="5"/>
        <v>0</v>
      </c>
      <c r="F18" s="89">
        <f ca="1">C18/OFFSET(C18,2,0)</f>
        <v>0</v>
      </c>
      <c r="G18" s="89" t="e">
        <f t="shared" ref="G18:H18" ca="1" si="8">D18/OFFSET(D18,2,0)</f>
        <v>#DIV/0!</v>
      </c>
      <c r="H18" s="89">
        <f t="shared" ca="1" si="8"/>
        <v>0</v>
      </c>
      <c r="I18" s="93"/>
      <c r="K18" s="58"/>
      <c r="L18" s="174" t="s">
        <v>9</v>
      </c>
      <c r="M18" s="210"/>
      <c r="N18" s="153">
        <v>0</v>
      </c>
      <c r="O18" s="153">
        <v>0</v>
      </c>
      <c r="P18" s="151">
        <v>0</v>
      </c>
      <c r="Q18" s="57"/>
    </row>
    <row r="19" spans="1:17" s="3" customFormat="1">
      <c r="A19" s="79"/>
      <c r="B19" s="87" t="s">
        <v>9</v>
      </c>
      <c r="C19" s="153">
        <v>0</v>
      </c>
      <c r="D19" s="153">
        <v>0</v>
      </c>
      <c r="E19" s="81">
        <f t="shared" si="5"/>
        <v>0</v>
      </c>
      <c r="F19" s="89">
        <f ca="1">C19/OFFSET(C19,1,0)</f>
        <v>0</v>
      </c>
      <c r="G19" s="89" t="e">
        <f t="shared" ref="G19:H19" ca="1" si="9">D19/OFFSET(D19,1,0)</f>
        <v>#DIV/0!</v>
      </c>
      <c r="H19" s="94">
        <f t="shared" ca="1" si="9"/>
        <v>0</v>
      </c>
      <c r="I19" s="72"/>
      <c r="K19" s="175" t="s">
        <v>12</v>
      </c>
      <c r="L19" s="58"/>
      <c r="M19" s="211" t="s">
        <v>13</v>
      </c>
      <c r="N19" s="151">
        <v>2</v>
      </c>
      <c r="O19" s="151">
        <v>0</v>
      </c>
      <c r="P19" s="151">
        <v>2</v>
      </c>
      <c r="Q19" s="57"/>
    </row>
    <row r="20" spans="1:17" s="3" customFormat="1">
      <c r="A20" s="79" t="s">
        <v>12</v>
      </c>
      <c r="B20" s="90" t="s">
        <v>13</v>
      </c>
      <c r="C20" s="81">
        <f>SUM(C16:C19)</f>
        <v>2</v>
      </c>
      <c r="D20" s="81">
        <f>SUM(D16:D19)</f>
        <v>0</v>
      </c>
      <c r="E20" s="81">
        <f t="shared" si="5"/>
        <v>2</v>
      </c>
      <c r="F20" s="89"/>
      <c r="G20" s="89"/>
      <c r="H20" s="89"/>
      <c r="I20" s="72"/>
      <c r="K20" s="58"/>
      <c r="L20" s="58"/>
      <c r="M20" s="212" t="s">
        <v>59</v>
      </c>
      <c r="N20" s="57"/>
      <c r="O20" s="57"/>
      <c r="P20" s="57"/>
      <c r="Q20" s="57"/>
    </row>
    <row r="21" spans="1:17" s="3" customFormat="1">
      <c r="A21" s="79"/>
      <c r="B21" s="84" t="s">
        <v>59</v>
      </c>
      <c r="C21" s="92"/>
      <c r="D21" s="92"/>
      <c r="E21" s="81"/>
      <c r="F21" s="2"/>
      <c r="G21" s="72"/>
      <c r="H21" s="72"/>
      <c r="I21" s="72"/>
      <c r="K21" s="174" t="s">
        <v>6</v>
      </c>
      <c r="L21" s="58"/>
      <c r="M21" s="210"/>
      <c r="N21" s="153">
        <v>6</v>
      </c>
      <c r="O21" s="153">
        <v>12</v>
      </c>
      <c r="P21" s="151">
        <v>18</v>
      </c>
      <c r="Q21" s="57"/>
    </row>
    <row r="22" spans="1:17" s="3" customFormat="1" ht="15.6">
      <c r="A22" s="79"/>
      <c r="B22" s="87" t="s">
        <v>6</v>
      </c>
      <c r="C22" s="153">
        <v>6</v>
      </c>
      <c r="D22" s="153">
        <v>12</v>
      </c>
      <c r="E22" s="81">
        <f t="shared" si="5"/>
        <v>18</v>
      </c>
      <c r="F22" s="89">
        <f ca="1">C22/OFFSET(C22,4,0)</f>
        <v>0.75</v>
      </c>
      <c r="G22" s="89">
        <f t="shared" ref="G22:H22" ca="1" si="10">D22/OFFSET(D22,4,0)</f>
        <v>1</v>
      </c>
      <c r="H22" s="89">
        <f t="shared" ca="1" si="10"/>
        <v>0.9</v>
      </c>
      <c r="I22" s="93"/>
      <c r="K22" s="58"/>
      <c r="L22" s="174" t="s">
        <v>228</v>
      </c>
      <c r="M22" s="210"/>
      <c r="N22" s="153">
        <v>0</v>
      </c>
      <c r="O22" s="153">
        <v>0</v>
      </c>
      <c r="P22" s="151">
        <v>0</v>
      </c>
      <c r="Q22" s="57"/>
    </row>
    <row r="23" spans="1:17" s="3" customFormat="1">
      <c r="A23" s="79"/>
      <c r="B23" s="87" t="s">
        <v>7</v>
      </c>
      <c r="C23" s="153">
        <v>0</v>
      </c>
      <c r="D23" s="153">
        <v>0</v>
      </c>
      <c r="E23" s="81">
        <f t="shared" si="5"/>
        <v>0</v>
      </c>
      <c r="F23" s="89">
        <f ca="1">C23/OFFSET(C23,3,0)</f>
        <v>0</v>
      </c>
      <c r="G23" s="89">
        <f t="shared" ref="G23:H23" ca="1" si="11">D23/OFFSET(D23,3,0)</f>
        <v>0</v>
      </c>
      <c r="H23" s="89">
        <f t="shared" ca="1" si="11"/>
        <v>0</v>
      </c>
      <c r="I23" s="72"/>
      <c r="K23" s="58"/>
      <c r="L23" s="174" t="s">
        <v>229</v>
      </c>
      <c r="M23" s="210"/>
      <c r="N23" s="153">
        <v>2</v>
      </c>
      <c r="O23" s="153">
        <v>0</v>
      </c>
      <c r="P23" s="151">
        <v>2</v>
      </c>
      <c r="Q23" s="57"/>
    </row>
    <row r="24" spans="1:17" s="3" customFormat="1">
      <c r="A24" s="79"/>
      <c r="B24" s="87" t="s">
        <v>8</v>
      </c>
      <c r="C24" s="153">
        <v>2</v>
      </c>
      <c r="D24" s="153">
        <v>0</v>
      </c>
      <c r="E24" s="81">
        <f t="shared" si="5"/>
        <v>2</v>
      </c>
      <c r="F24" s="89">
        <f ca="1">C24/OFFSET(C24,2,0)</f>
        <v>0.25</v>
      </c>
      <c r="G24" s="89">
        <f t="shared" ref="G24:H24" ca="1" si="12">D24/OFFSET(D24,2,0)</f>
        <v>0</v>
      </c>
      <c r="H24" s="89">
        <f t="shared" ca="1" si="12"/>
        <v>0.1</v>
      </c>
      <c r="I24" s="72"/>
      <c r="K24" s="58"/>
      <c r="L24" s="174" t="s">
        <v>9</v>
      </c>
      <c r="M24" s="210"/>
      <c r="N24" s="153">
        <v>0</v>
      </c>
      <c r="O24" s="153">
        <v>0</v>
      </c>
      <c r="P24" s="151">
        <v>0</v>
      </c>
      <c r="Q24" s="57"/>
    </row>
    <row r="25" spans="1:17" s="3" customFormat="1">
      <c r="A25" s="79"/>
      <c r="B25" s="87" t="s">
        <v>9</v>
      </c>
      <c r="C25" s="153">
        <v>0</v>
      </c>
      <c r="D25" s="153">
        <v>0</v>
      </c>
      <c r="E25" s="81">
        <f t="shared" si="5"/>
        <v>0</v>
      </c>
      <c r="F25" s="89">
        <f ca="1">C25/OFFSET(C25,1,0)</f>
        <v>0</v>
      </c>
      <c r="G25" s="89">
        <f t="shared" ref="G25:H25" ca="1" si="13">D25/OFFSET(D25,1,0)</f>
        <v>0</v>
      </c>
      <c r="H25" s="94">
        <f t="shared" ca="1" si="13"/>
        <v>0</v>
      </c>
      <c r="I25" s="72"/>
      <c r="K25" s="175" t="s">
        <v>14</v>
      </c>
      <c r="L25" s="58"/>
      <c r="M25" s="211" t="s">
        <v>15</v>
      </c>
      <c r="N25" s="151">
        <v>8</v>
      </c>
      <c r="O25" s="151">
        <v>12</v>
      </c>
      <c r="P25" s="151">
        <v>20</v>
      </c>
      <c r="Q25" s="57"/>
    </row>
    <row r="26" spans="1:17" s="3" customFormat="1">
      <c r="A26" s="79" t="s">
        <v>14</v>
      </c>
      <c r="B26" s="90" t="s">
        <v>15</v>
      </c>
      <c r="C26" s="81">
        <f>SUM(C22:C25)</f>
        <v>8</v>
      </c>
      <c r="D26" s="81">
        <f>SUM(D22:D25)</f>
        <v>12</v>
      </c>
      <c r="E26" s="81">
        <f t="shared" si="5"/>
        <v>20</v>
      </c>
      <c r="F26" s="89"/>
      <c r="G26" s="89"/>
      <c r="H26" s="89"/>
      <c r="I26" s="72"/>
      <c r="K26" s="58"/>
      <c r="L26" s="58"/>
      <c r="M26" s="212" t="s">
        <v>16</v>
      </c>
      <c r="N26" s="57"/>
      <c r="O26" s="57"/>
      <c r="P26" s="57"/>
      <c r="Q26" s="57"/>
    </row>
    <row r="27" spans="1:17" s="3" customFormat="1">
      <c r="A27" s="79"/>
      <c r="B27" s="84" t="s">
        <v>16</v>
      </c>
      <c r="C27" s="92"/>
      <c r="D27" s="92"/>
      <c r="E27" s="81"/>
      <c r="F27" s="2"/>
      <c r="G27" s="72"/>
      <c r="H27" s="72"/>
      <c r="I27" s="72"/>
      <c r="K27" s="174" t="s">
        <v>6</v>
      </c>
      <c r="L27" s="58"/>
      <c r="M27" s="210"/>
      <c r="N27" s="153">
        <v>0</v>
      </c>
      <c r="O27" s="153">
        <v>0</v>
      </c>
      <c r="P27" s="151">
        <v>0</v>
      </c>
      <c r="Q27" s="57"/>
    </row>
    <row r="28" spans="1:17" s="3" customFormat="1">
      <c r="A28" s="79"/>
      <c r="B28" s="87" t="s">
        <v>6</v>
      </c>
      <c r="C28" s="153">
        <v>0</v>
      </c>
      <c r="D28" s="153">
        <v>0</v>
      </c>
      <c r="E28" s="81">
        <f t="shared" si="5"/>
        <v>0</v>
      </c>
      <c r="F28" s="89">
        <f ca="1">C28/OFFSET(C28,4,0)</f>
        <v>0</v>
      </c>
      <c r="G28" s="89">
        <f t="shared" ref="G28:H28" ca="1" si="14">D28/OFFSET(D28,4,0)</f>
        <v>0</v>
      </c>
      <c r="H28" s="89">
        <f t="shared" ca="1" si="14"/>
        <v>0</v>
      </c>
      <c r="I28" s="72"/>
      <c r="K28" s="58"/>
      <c r="L28" s="174" t="s">
        <v>228</v>
      </c>
      <c r="M28" s="210"/>
      <c r="N28" s="153">
        <v>0</v>
      </c>
      <c r="O28" s="153">
        <v>0</v>
      </c>
      <c r="P28" s="151">
        <v>0</v>
      </c>
      <c r="Q28" s="57"/>
    </row>
    <row r="29" spans="1:17" s="3" customFormat="1" ht="15.6">
      <c r="A29" s="79"/>
      <c r="B29" s="87" t="s">
        <v>7</v>
      </c>
      <c r="C29" s="153">
        <v>0</v>
      </c>
      <c r="D29" s="153">
        <v>0</v>
      </c>
      <c r="E29" s="81">
        <f t="shared" si="5"/>
        <v>0</v>
      </c>
      <c r="F29" s="89">
        <f ca="1">C29/OFFSET(C29,3,0)</f>
        <v>0</v>
      </c>
      <c r="G29" s="89">
        <f t="shared" ref="G29:H29" ca="1" si="15">D29/OFFSET(D29,3,0)</f>
        <v>0</v>
      </c>
      <c r="H29" s="89">
        <f t="shared" ca="1" si="15"/>
        <v>0</v>
      </c>
      <c r="I29" s="70"/>
      <c r="K29" s="58"/>
      <c r="L29" s="174" t="s">
        <v>229</v>
      </c>
      <c r="M29" s="210"/>
      <c r="N29" s="153">
        <v>0</v>
      </c>
      <c r="O29" s="153">
        <v>0</v>
      </c>
      <c r="P29" s="151">
        <v>0</v>
      </c>
      <c r="Q29" s="57"/>
    </row>
    <row r="30" spans="1:17" s="3" customFormat="1">
      <c r="A30" s="79"/>
      <c r="B30" s="87" t="s">
        <v>8</v>
      </c>
      <c r="C30" s="153">
        <v>0</v>
      </c>
      <c r="D30" s="153">
        <v>0</v>
      </c>
      <c r="E30" s="81">
        <f t="shared" si="5"/>
        <v>0</v>
      </c>
      <c r="F30" s="89">
        <f ca="1">C30/OFFSET(C30,2,0)</f>
        <v>0</v>
      </c>
      <c r="G30" s="89">
        <f t="shared" ref="G30:H30" ca="1" si="16">D30/OFFSET(D30,2,0)</f>
        <v>0</v>
      </c>
      <c r="H30" s="89">
        <f t="shared" ca="1" si="16"/>
        <v>0</v>
      </c>
      <c r="I30" s="72"/>
      <c r="K30" s="58"/>
      <c r="L30" s="174" t="s">
        <v>9</v>
      </c>
      <c r="M30" s="210"/>
      <c r="N30" s="153">
        <v>313</v>
      </c>
      <c r="O30" s="153">
        <v>120</v>
      </c>
      <c r="P30" s="151">
        <v>433</v>
      </c>
      <c r="Q30" s="57"/>
    </row>
    <row r="31" spans="1:17" s="3" customFormat="1" ht="15.6">
      <c r="A31" s="79"/>
      <c r="B31" s="87" t="s">
        <v>9</v>
      </c>
      <c r="C31" s="153">
        <v>313</v>
      </c>
      <c r="D31" s="153">
        <v>120</v>
      </c>
      <c r="E31" s="81">
        <f t="shared" si="5"/>
        <v>433</v>
      </c>
      <c r="F31" s="89">
        <f ca="1">C31/OFFSET(C31,1,0)</f>
        <v>1</v>
      </c>
      <c r="G31" s="89">
        <f t="shared" ref="G31:H31" ca="1" si="17">D31/OFFSET(D31,1,0)</f>
        <v>1</v>
      </c>
      <c r="H31" s="94">
        <f t="shared" ca="1" si="17"/>
        <v>1</v>
      </c>
      <c r="I31" s="70"/>
      <c r="K31" s="175" t="s">
        <v>17</v>
      </c>
      <c r="L31" s="58"/>
      <c r="M31" s="211" t="s">
        <v>18</v>
      </c>
      <c r="N31" s="151">
        <v>313</v>
      </c>
      <c r="O31" s="151">
        <v>120</v>
      </c>
      <c r="P31" s="151">
        <v>433</v>
      </c>
      <c r="Q31" s="57"/>
    </row>
    <row r="32" spans="1:17" s="3" customFormat="1">
      <c r="A32" s="79" t="s">
        <v>17</v>
      </c>
      <c r="B32" s="90" t="s">
        <v>18</v>
      </c>
      <c r="C32" s="81">
        <f>SUM(C28:C31)</f>
        <v>313</v>
      </c>
      <c r="D32" s="81">
        <f>SUM(D28:D31)</f>
        <v>120</v>
      </c>
      <c r="E32" s="81">
        <f t="shared" si="5"/>
        <v>433</v>
      </c>
      <c r="F32" s="2"/>
      <c r="G32" s="72"/>
      <c r="H32" s="72"/>
      <c r="I32" s="72"/>
      <c r="K32" s="175" t="s">
        <v>19</v>
      </c>
      <c r="L32" s="175" t="s">
        <v>230</v>
      </c>
      <c r="M32" s="213" t="s">
        <v>231</v>
      </c>
      <c r="N32" s="151">
        <v>4249</v>
      </c>
      <c r="O32" s="151">
        <v>3513</v>
      </c>
      <c r="P32" s="151">
        <v>7762</v>
      </c>
      <c r="Q32" s="57"/>
    </row>
    <row r="33" spans="1:17" s="3" customFormat="1">
      <c r="A33" s="79" t="s">
        <v>19</v>
      </c>
      <c r="B33" s="96" t="s">
        <v>54</v>
      </c>
      <c r="C33" s="78">
        <f>C14+C20+C26+C32</f>
        <v>4249</v>
      </c>
      <c r="D33" s="78">
        <f>D14+D20+D26+D32</f>
        <v>3513</v>
      </c>
      <c r="E33" s="81">
        <f t="shared" si="5"/>
        <v>7762</v>
      </c>
      <c r="F33" s="68"/>
      <c r="G33" s="72"/>
      <c r="H33" s="72"/>
      <c r="I33" s="72"/>
      <c r="K33" s="208" t="s">
        <v>20</v>
      </c>
      <c r="L33" s="58"/>
      <c r="M33" s="214" t="s">
        <v>232</v>
      </c>
      <c r="N33" s="152">
        <v>313</v>
      </c>
      <c r="O33" s="152">
        <v>120</v>
      </c>
      <c r="P33" s="152">
        <v>433</v>
      </c>
      <c r="Q33" s="57"/>
    </row>
    <row r="34" spans="1:17" s="3" customFormat="1" ht="15.6">
      <c r="A34" s="97" t="s">
        <v>20</v>
      </c>
      <c r="B34" s="98" t="s">
        <v>21</v>
      </c>
      <c r="C34" s="152">
        <v>313</v>
      </c>
      <c r="D34" s="152">
        <v>120</v>
      </c>
      <c r="E34" s="81">
        <f t="shared" si="5"/>
        <v>433</v>
      </c>
      <c r="F34" s="68"/>
      <c r="G34" s="82"/>
      <c r="H34" s="100"/>
      <c r="I34" s="82"/>
      <c r="K34" s="175" t="s">
        <v>22</v>
      </c>
      <c r="L34" s="58"/>
      <c r="M34" s="211" t="s">
        <v>233</v>
      </c>
      <c r="N34" s="151">
        <v>3936</v>
      </c>
      <c r="O34" s="151">
        <v>3393</v>
      </c>
      <c r="P34" s="151">
        <v>7329</v>
      </c>
      <c r="Q34" s="57"/>
    </row>
    <row r="35" spans="1:17" s="3" customFormat="1" ht="15.6">
      <c r="A35" s="79" t="s">
        <v>22</v>
      </c>
      <c r="B35" s="77" t="s">
        <v>23</v>
      </c>
      <c r="C35" s="78">
        <f>C33-C34</f>
        <v>3936</v>
      </c>
      <c r="D35" s="78">
        <f>D33-D34</f>
        <v>3393</v>
      </c>
      <c r="E35" s="81">
        <f t="shared" si="5"/>
        <v>7329</v>
      </c>
      <c r="F35" s="68"/>
      <c r="G35" s="101"/>
      <c r="H35" s="102"/>
      <c r="I35" s="101"/>
      <c r="K35" s="58"/>
      <c r="L35" s="58"/>
      <c r="M35" s="211" t="s">
        <v>234</v>
      </c>
      <c r="N35" s="57"/>
      <c r="O35" s="57"/>
      <c r="P35" s="57"/>
      <c r="Q35" s="57"/>
    </row>
    <row r="36" spans="1:17" s="3" customFormat="1" ht="16.2" thickBot="1">
      <c r="A36" s="103"/>
      <c r="B36" s="104"/>
      <c r="C36" s="92"/>
      <c r="D36" s="92"/>
      <c r="E36" s="81"/>
      <c r="F36" s="68"/>
      <c r="G36" s="93"/>
      <c r="H36" s="70"/>
      <c r="I36" s="82"/>
      <c r="K36" s="174" t="s">
        <v>6</v>
      </c>
      <c r="L36" s="58"/>
      <c r="M36" s="210"/>
      <c r="N36" s="153">
        <v>1039</v>
      </c>
      <c r="O36" s="153">
        <v>886</v>
      </c>
      <c r="P36" s="151">
        <v>1925</v>
      </c>
      <c r="Q36" s="57"/>
    </row>
    <row r="37" spans="1:17" s="3" customFormat="1" ht="13.8" thickTop="1">
      <c r="A37" s="105"/>
      <c r="B37" s="106"/>
      <c r="C37" s="92"/>
      <c r="D37" s="92"/>
      <c r="E37" s="81"/>
      <c r="F37" s="2"/>
      <c r="G37" s="72"/>
      <c r="H37" s="72"/>
      <c r="I37" s="72"/>
      <c r="K37" s="58"/>
      <c r="L37" s="174" t="s">
        <v>228</v>
      </c>
      <c r="M37" s="210"/>
      <c r="N37" s="153">
        <v>104</v>
      </c>
      <c r="O37" s="153">
        <v>469</v>
      </c>
      <c r="P37" s="151">
        <v>573</v>
      </c>
      <c r="Q37" s="57"/>
    </row>
    <row r="38" spans="1:17" s="3" customFormat="1" ht="15.6">
      <c r="A38" s="79"/>
      <c r="B38" s="77" t="s">
        <v>24</v>
      </c>
      <c r="C38" s="92"/>
      <c r="D38" s="92"/>
      <c r="E38" s="81"/>
      <c r="F38" s="68"/>
      <c r="G38" s="70"/>
      <c r="H38" s="82"/>
      <c r="I38" s="82"/>
      <c r="K38" s="58"/>
      <c r="L38" s="174" t="s">
        <v>229</v>
      </c>
      <c r="M38" s="210"/>
      <c r="N38" s="153">
        <v>493</v>
      </c>
      <c r="O38" s="153">
        <v>368</v>
      </c>
      <c r="P38" s="151">
        <v>861</v>
      </c>
      <c r="Q38" s="57"/>
    </row>
    <row r="39" spans="1:17" s="3" customFormat="1">
      <c r="A39" s="79"/>
      <c r="B39" s="87" t="s">
        <v>6</v>
      </c>
      <c r="C39" s="153">
        <v>1039</v>
      </c>
      <c r="D39" s="153">
        <v>886</v>
      </c>
      <c r="E39" s="81">
        <f t="shared" si="5"/>
        <v>1925</v>
      </c>
      <c r="F39" s="89">
        <f ca="1">C39/OFFSET(C39,4,0)</f>
        <v>0.62327534493101377</v>
      </c>
      <c r="G39" s="89">
        <f t="shared" ref="G39:H39" ca="1" si="18">D39/OFFSET(D39,4,0)</f>
        <v>0.50398179749715588</v>
      </c>
      <c r="H39" s="89">
        <f t="shared" ca="1" si="18"/>
        <v>0.56204379562043794</v>
      </c>
      <c r="I39" s="72"/>
      <c r="K39" s="58"/>
      <c r="L39" s="174" t="s">
        <v>9</v>
      </c>
      <c r="M39" s="210"/>
      <c r="N39" s="153">
        <v>31</v>
      </c>
      <c r="O39" s="153">
        <v>35</v>
      </c>
      <c r="P39" s="151">
        <v>66</v>
      </c>
      <c r="Q39" s="57"/>
    </row>
    <row r="40" spans="1:17" s="3" customFormat="1">
      <c r="A40" s="79"/>
      <c r="B40" s="87" t="s">
        <v>7</v>
      </c>
      <c r="C40" s="153">
        <v>104</v>
      </c>
      <c r="D40" s="153">
        <v>469</v>
      </c>
      <c r="E40" s="81">
        <f t="shared" si="5"/>
        <v>573</v>
      </c>
      <c r="F40" s="89">
        <f ca="1">C40/OFFSET(C40,3,0)</f>
        <v>6.2387522495500898E-2</v>
      </c>
      <c r="G40" s="89">
        <f t="shared" ref="G40:H40" ca="1" si="19">D40/OFFSET(D40,3,0)</f>
        <v>0.26678043230944254</v>
      </c>
      <c r="H40" s="89">
        <f t="shared" ca="1" si="19"/>
        <v>0.1672992700729927</v>
      </c>
      <c r="I40" s="72"/>
      <c r="K40" s="175" t="s">
        <v>25</v>
      </c>
      <c r="L40" s="175" t="s">
        <v>26</v>
      </c>
      <c r="M40" s="210"/>
      <c r="N40" s="151">
        <v>1667</v>
      </c>
      <c r="O40" s="151">
        <v>1758</v>
      </c>
      <c r="P40" s="151">
        <v>3425</v>
      </c>
      <c r="Q40" s="57"/>
    </row>
    <row r="41" spans="1:17" s="3" customFormat="1">
      <c r="A41" s="79"/>
      <c r="B41" s="87" t="s">
        <v>8</v>
      </c>
      <c r="C41" s="153">
        <v>493</v>
      </c>
      <c r="D41" s="153">
        <v>368</v>
      </c>
      <c r="E41" s="81">
        <f t="shared" si="5"/>
        <v>861</v>
      </c>
      <c r="F41" s="89">
        <f ca="1">C41/OFFSET(C41,2,0)</f>
        <v>0.29574085182963405</v>
      </c>
      <c r="G41" s="89">
        <f t="shared" ref="G41:H41" ca="1" si="20">D41/OFFSET(D41,2,0)</f>
        <v>0.20932878270762229</v>
      </c>
      <c r="H41" s="89">
        <f t="shared" ca="1" si="20"/>
        <v>0.25138686131386861</v>
      </c>
      <c r="I41" s="72"/>
      <c r="K41" s="58"/>
      <c r="L41" s="58"/>
      <c r="M41" s="211" t="s">
        <v>235</v>
      </c>
      <c r="N41" s="57"/>
      <c r="O41" s="57"/>
      <c r="P41" s="57"/>
      <c r="Q41" s="57"/>
    </row>
    <row r="42" spans="1:17" s="3" customFormat="1">
      <c r="A42" s="79"/>
      <c r="B42" s="87" t="s">
        <v>9</v>
      </c>
      <c r="C42" s="153">
        <v>31</v>
      </c>
      <c r="D42" s="153">
        <v>35</v>
      </c>
      <c r="E42" s="81">
        <f t="shared" si="5"/>
        <v>66</v>
      </c>
      <c r="F42" s="89">
        <f ca="1">C42/OFFSET(C42,1,0)</f>
        <v>1.859628074385123E-2</v>
      </c>
      <c r="G42" s="89">
        <f t="shared" ref="G42:H42" ca="1" si="21">D42/OFFSET(D42,1,0)</f>
        <v>1.9908987485779295E-2</v>
      </c>
      <c r="H42" s="94">
        <f t="shared" ca="1" si="21"/>
        <v>1.927007299270073E-2</v>
      </c>
      <c r="I42" s="72"/>
      <c r="K42" s="174" t="s">
        <v>6</v>
      </c>
      <c r="L42" s="58"/>
      <c r="M42" s="210"/>
      <c r="N42" s="153">
        <v>15</v>
      </c>
      <c r="O42" s="153">
        <v>1</v>
      </c>
      <c r="P42" s="151">
        <v>16</v>
      </c>
      <c r="Q42" s="57"/>
    </row>
    <row r="43" spans="1:17" s="3" customFormat="1">
      <c r="A43" s="79" t="s">
        <v>25</v>
      </c>
      <c r="B43" s="90" t="s">
        <v>26</v>
      </c>
      <c r="C43" s="78">
        <f>SUM(C39:C42)</f>
        <v>1667</v>
      </c>
      <c r="D43" s="78">
        <f>SUM(D39:D42)</f>
        <v>1758</v>
      </c>
      <c r="E43" s="81">
        <f t="shared" si="5"/>
        <v>3425</v>
      </c>
      <c r="F43" s="89"/>
      <c r="G43" s="89"/>
      <c r="H43" s="89"/>
      <c r="I43" s="72"/>
      <c r="K43" s="58"/>
      <c r="L43" s="174" t="s">
        <v>228</v>
      </c>
      <c r="M43" s="210"/>
      <c r="N43" s="153">
        <v>4</v>
      </c>
      <c r="O43" s="153">
        <v>0</v>
      </c>
      <c r="P43" s="151">
        <v>4</v>
      </c>
      <c r="Q43" s="57"/>
    </row>
    <row r="44" spans="1:17" s="3" customFormat="1">
      <c r="A44" s="79"/>
      <c r="B44" s="77"/>
      <c r="C44" s="92"/>
      <c r="D44" s="92"/>
      <c r="E44" s="81"/>
      <c r="F44" s="2"/>
      <c r="G44" s="72"/>
      <c r="H44" s="72"/>
      <c r="I44" s="72"/>
      <c r="K44" s="58"/>
      <c r="L44" s="174" t="s">
        <v>229</v>
      </c>
      <c r="M44" s="210"/>
      <c r="N44" s="153">
        <v>51</v>
      </c>
      <c r="O44" s="153">
        <v>4</v>
      </c>
      <c r="P44" s="151">
        <v>55</v>
      </c>
      <c r="Q44" s="57"/>
    </row>
    <row r="45" spans="1:17" s="3" customFormat="1">
      <c r="A45" s="79"/>
      <c r="B45" s="77" t="s">
        <v>60</v>
      </c>
      <c r="C45" s="92"/>
      <c r="D45" s="92"/>
      <c r="E45" s="81"/>
      <c r="F45" s="2"/>
      <c r="G45" s="72"/>
      <c r="H45" s="72"/>
      <c r="I45" s="72"/>
      <c r="K45" s="58"/>
      <c r="L45" s="174" t="s">
        <v>9</v>
      </c>
      <c r="M45" s="210"/>
      <c r="N45" s="153">
        <v>14</v>
      </c>
      <c r="O45" s="153">
        <v>3</v>
      </c>
      <c r="P45" s="151">
        <v>17</v>
      </c>
      <c r="Q45" s="57"/>
    </row>
    <row r="46" spans="1:17" s="3" customFormat="1">
      <c r="A46" s="79"/>
      <c r="B46" s="87" t="s">
        <v>6</v>
      </c>
      <c r="C46" s="153">
        <v>15</v>
      </c>
      <c r="D46" s="153">
        <v>1</v>
      </c>
      <c r="E46" s="81">
        <f t="shared" si="5"/>
        <v>16</v>
      </c>
      <c r="F46" s="89">
        <f ca="1">C46/OFFSET(C46,4,0)</f>
        <v>0.17857142857142858</v>
      </c>
      <c r="G46" s="89">
        <f t="shared" ref="G46:H46" ca="1" si="22">D46/OFFSET(D46,4,0)</f>
        <v>0.125</v>
      </c>
      <c r="H46" s="89">
        <f t="shared" ca="1" si="22"/>
        <v>0.17391304347826086</v>
      </c>
      <c r="I46" s="72"/>
      <c r="K46" s="175" t="s">
        <v>27</v>
      </c>
      <c r="L46" s="58"/>
      <c r="M46" s="211" t="s">
        <v>236</v>
      </c>
      <c r="N46" s="151">
        <v>84</v>
      </c>
      <c r="O46" s="151">
        <v>8</v>
      </c>
      <c r="P46" s="151">
        <v>92</v>
      </c>
      <c r="Q46" s="57"/>
    </row>
    <row r="47" spans="1:17" s="3" customFormat="1">
      <c r="A47" s="79"/>
      <c r="B47" s="87" t="s">
        <v>7</v>
      </c>
      <c r="C47" s="153">
        <v>4</v>
      </c>
      <c r="D47" s="153">
        <v>0</v>
      </c>
      <c r="E47" s="81">
        <f t="shared" si="5"/>
        <v>4</v>
      </c>
      <c r="F47" s="89">
        <f ca="1">C47/OFFSET(C47,3,0)</f>
        <v>4.7619047619047616E-2</v>
      </c>
      <c r="G47" s="89">
        <f t="shared" ref="G47:H47" ca="1" si="23">D47/OFFSET(D47,3,0)</f>
        <v>0</v>
      </c>
      <c r="H47" s="89">
        <f t="shared" ca="1" si="23"/>
        <v>4.3478260869565216E-2</v>
      </c>
      <c r="I47" s="72"/>
      <c r="K47" s="58"/>
      <c r="L47" s="58"/>
      <c r="M47" s="211" t="s">
        <v>237</v>
      </c>
      <c r="N47" s="57"/>
      <c r="O47" s="57"/>
      <c r="P47" s="57"/>
      <c r="Q47" s="57"/>
    </row>
    <row r="48" spans="1:17" s="3" customFormat="1">
      <c r="A48" s="79"/>
      <c r="B48" s="87" t="s">
        <v>8</v>
      </c>
      <c r="C48" s="153">
        <v>51</v>
      </c>
      <c r="D48" s="153">
        <v>4</v>
      </c>
      <c r="E48" s="81">
        <f t="shared" si="5"/>
        <v>55</v>
      </c>
      <c r="F48" s="89">
        <f ca="1">C48/OFFSET(C48,2,0)</f>
        <v>0.6071428571428571</v>
      </c>
      <c r="G48" s="89">
        <f t="shared" ref="G48:H48" ca="1" si="24">D48/OFFSET(D48,2,0)</f>
        <v>0.5</v>
      </c>
      <c r="H48" s="89">
        <f t="shared" ca="1" si="24"/>
        <v>0.59782608695652173</v>
      </c>
      <c r="I48" s="72"/>
      <c r="K48" s="174" t="s">
        <v>6</v>
      </c>
      <c r="L48" s="58"/>
      <c r="M48" s="210"/>
      <c r="N48" s="153">
        <v>26</v>
      </c>
      <c r="O48" s="153">
        <v>19</v>
      </c>
      <c r="P48" s="151">
        <v>45</v>
      </c>
      <c r="Q48" s="57"/>
    </row>
    <row r="49" spans="1:17" s="3" customFormat="1" ht="14.4">
      <c r="A49" s="79"/>
      <c r="B49" s="87" t="s">
        <v>9</v>
      </c>
      <c r="C49" s="153">
        <v>14</v>
      </c>
      <c r="D49" s="153">
        <v>3</v>
      </c>
      <c r="E49" s="81">
        <f t="shared" si="5"/>
        <v>17</v>
      </c>
      <c r="F49" s="89">
        <f ca="1">C49/OFFSET(C49,1,0)</f>
        <v>0.16666666666666666</v>
      </c>
      <c r="G49" s="89">
        <f t="shared" ref="G49:H49" ca="1" si="25">D49/OFFSET(D49,1,0)</f>
        <v>0.375</v>
      </c>
      <c r="H49" s="94">
        <f t="shared" ca="1" si="25"/>
        <v>0.18478260869565216</v>
      </c>
      <c r="I49" s="109"/>
      <c r="K49" s="58"/>
      <c r="L49" s="174" t="s">
        <v>228</v>
      </c>
      <c r="M49" s="210"/>
      <c r="N49" s="153">
        <v>18</v>
      </c>
      <c r="O49" s="153">
        <v>55</v>
      </c>
      <c r="P49" s="151">
        <v>73</v>
      </c>
      <c r="Q49" s="57"/>
    </row>
    <row r="50" spans="1:17" s="3" customFormat="1">
      <c r="A50" s="79" t="s">
        <v>27</v>
      </c>
      <c r="B50" s="77" t="s">
        <v>28</v>
      </c>
      <c r="C50" s="78">
        <f>SUM(C46:C49)</f>
        <v>84</v>
      </c>
      <c r="D50" s="78">
        <f>SUM(D46:D49)</f>
        <v>8</v>
      </c>
      <c r="E50" s="81">
        <f t="shared" si="5"/>
        <v>92</v>
      </c>
      <c r="F50" s="57"/>
      <c r="G50" s="57"/>
      <c r="H50" s="57"/>
      <c r="I50" s="72"/>
      <c r="K50" s="58"/>
      <c r="L50" s="174" t="s">
        <v>229</v>
      </c>
      <c r="M50" s="210"/>
      <c r="N50" s="153">
        <v>37</v>
      </c>
      <c r="O50" s="153">
        <v>9</v>
      </c>
      <c r="P50" s="151">
        <v>46</v>
      </c>
      <c r="Q50" s="57"/>
    </row>
    <row r="51" spans="1:17" s="3" customFormat="1" ht="14.4">
      <c r="A51" s="79"/>
      <c r="B51" s="77"/>
      <c r="C51" s="92"/>
      <c r="D51" s="92"/>
      <c r="E51" s="81"/>
      <c r="F51" s="68"/>
      <c r="G51" s="109"/>
      <c r="H51" s="110"/>
      <c r="I51" s="111"/>
      <c r="K51" s="58"/>
      <c r="L51" s="174" t="s">
        <v>9</v>
      </c>
      <c r="M51" s="210"/>
      <c r="N51" s="153">
        <v>17</v>
      </c>
      <c r="O51" s="153">
        <v>15</v>
      </c>
      <c r="P51" s="151">
        <v>32</v>
      </c>
      <c r="Q51" s="57"/>
    </row>
    <row r="52" spans="1:17" s="3" customFormat="1" ht="15.6">
      <c r="A52" s="79"/>
      <c r="B52" s="77" t="s">
        <v>61</v>
      </c>
      <c r="C52" s="92"/>
      <c r="D52" s="92"/>
      <c r="E52" s="81"/>
      <c r="F52" s="2"/>
      <c r="G52" s="112"/>
      <c r="H52" s="111"/>
      <c r="I52" s="113"/>
      <c r="K52" s="175" t="s">
        <v>29</v>
      </c>
      <c r="L52" s="58"/>
      <c r="M52" s="211" t="s">
        <v>238</v>
      </c>
      <c r="N52" s="151">
        <v>98</v>
      </c>
      <c r="O52" s="151">
        <v>98</v>
      </c>
      <c r="P52" s="151">
        <v>196</v>
      </c>
      <c r="Q52" s="57"/>
    </row>
    <row r="53" spans="1:17" s="3" customFormat="1" ht="14.4">
      <c r="A53" s="79"/>
      <c r="B53" s="87" t="s">
        <v>6</v>
      </c>
      <c r="C53" s="153">
        <v>26</v>
      </c>
      <c r="D53" s="153">
        <v>19</v>
      </c>
      <c r="E53" s="81">
        <f t="shared" si="5"/>
        <v>45</v>
      </c>
      <c r="F53" s="89">
        <f ca="1">C53/OFFSET(C53,4,0)</f>
        <v>0.26530612244897961</v>
      </c>
      <c r="G53" s="89">
        <f t="shared" ref="G53:H53" ca="1" si="26">D53/OFFSET(D53,4,0)</f>
        <v>0.19387755102040816</v>
      </c>
      <c r="H53" s="89">
        <f t="shared" ca="1" si="26"/>
        <v>0.22959183673469388</v>
      </c>
      <c r="I53" s="109"/>
      <c r="K53" s="175" t="s">
        <v>239</v>
      </c>
      <c r="L53" s="175" t="s">
        <v>31</v>
      </c>
      <c r="M53" s="210"/>
      <c r="N53" s="151">
        <v>1500</v>
      </c>
      <c r="O53" s="151">
        <v>145</v>
      </c>
      <c r="P53" s="151">
        <v>1645</v>
      </c>
      <c r="Q53" s="57"/>
    </row>
    <row r="54" spans="1:17" s="3" customFormat="1">
      <c r="A54" s="79"/>
      <c r="B54" s="87" t="s">
        <v>7</v>
      </c>
      <c r="C54" s="153">
        <v>18</v>
      </c>
      <c r="D54" s="153">
        <v>55</v>
      </c>
      <c r="E54" s="81">
        <f t="shared" si="5"/>
        <v>73</v>
      </c>
      <c r="F54" s="89">
        <f ca="1">C54/OFFSET(C54,3,0)</f>
        <v>0.18367346938775511</v>
      </c>
      <c r="G54" s="89">
        <f t="shared" ref="G54:H54" ca="1" si="27">D54/OFFSET(D54,3,0)</f>
        <v>0.56122448979591832</v>
      </c>
      <c r="H54" s="89">
        <f t="shared" ca="1" si="27"/>
        <v>0.37244897959183676</v>
      </c>
      <c r="I54" s="72"/>
      <c r="K54" s="58"/>
      <c r="L54" s="58"/>
      <c r="M54" s="210"/>
      <c r="N54" s="57"/>
      <c r="O54" s="57"/>
      <c r="P54" s="57"/>
      <c r="Q54" s="57"/>
    </row>
    <row r="55" spans="1:17" s="3" customFormat="1">
      <c r="A55" s="79"/>
      <c r="B55" s="87" t="s">
        <v>8</v>
      </c>
      <c r="C55" s="153">
        <v>37</v>
      </c>
      <c r="D55" s="153">
        <v>9</v>
      </c>
      <c r="E55" s="81">
        <f t="shared" si="5"/>
        <v>46</v>
      </c>
      <c r="F55" s="89">
        <f ca="1">C55/OFFSET(C55,2,0)</f>
        <v>0.37755102040816324</v>
      </c>
      <c r="G55" s="89">
        <f t="shared" ref="G55:H55" ca="1" si="28">D55/OFFSET(D55,2,0)</f>
        <v>9.1836734693877556E-2</v>
      </c>
      <c r="H55" s="89">
        <f t="shared" ca="1" si="28"/>
        <v>0.23469387755102042</v>
      </c>
      <c r="I55" s="115"/>
      <c r="K55" s="175" t="s">
        <v>240</v>
      </c>
      <c r="L55" s="58"/>
      <c r="M55" s="210"/>
      <c r="N55" s="57"/>
      <c r="O55" s="57"/>
      <c r="P55" s="57"/>
      <c r="Q55" s="57"/>
    </row>
    <row r="56" spans="1:17" s="3" customFormat="1">
      <c r="A56" s="79"/>
      <c r="B56" s="87" t="s">
        <v>9</v>
      </c>
      <c r="C56" s="153">
        <v>17</v>
      </c>
      <c r="D56" s="153">
        <v>15</v>
      </c>
      <c r="E56" s="81">
        <f t="shared" si="5"/>
        <v>32</v>
      </c>
      <c r="F56" s="89">
        <f ca="1">C56/OFFSET(C56,1,0)</f>
        <v>0.17346938775510204</v>
      </c>
      <c r="G56" s="89">
        <f t="shared" ref="G56:H56" ca="1" si="29">D56/OFFSET(D56,1,0)</f>
        <v>0.15306122448979592</v>
      </c>
      <c r="H56" s="94">
        <f t="shared" ca="1" si="29"/>
        <v>0.16326530612244897</v>
      </c>
      <c r="I56" s="72"/>
      <c r="K56" s="175" t="s">
        <v>33</v>
      </c>
      <c r="L56" s="174" t="s">
        <v>6</v>
      </c>
      <c r="M56" s="212" t="s">
        <v>241</v>
      </c>
      <c r="N56" s="153">
        <v>0</v>
      </c>
      <c r="O56" s="153">
        <v>0</v>
      </c>
      <c r="P56" s="151">
        <v>0</v>
      </c>
      <c r="Q56" s="57"/>
    </row>
    <row r="57" spans="1:17" s="3" customFormat="1">
      <c r="A57" s="79" t="s">
        <v>29</v>
      </c>
      <c r="B57" s="77" t="s">
        <v>30</v>
      </c>
      <c r="C57" s="78">
        <f>SUM(C53:C56)</f>
        <v>98</v>
      </c>
      <c r="D57" s="78">
        <f>SUM(D53:D56)</f>
        <v>98</v>
      </c>
      <c r="E57" s="81">
        <f t="shared" si="5"/>
        <v>196</v>
      </c>
      <c r="F57" s="57"/>
      <c r="G57" s="57"/>
      <c r="H57" s="57"/>
      <c r="I57" s="72"/>
      <c r="K57" s="175" t="s">
        <v>35</v>
      </c>
      <c r="L57" s="174" t="s">
        <v>228</v>
      </c>
      <c r="M57" s="212" t="s">
        <v>241</v>
      </c>
      <c r="N57" s="153">
        <v>36</v>
      </c>
      <c r="O57" s="153">
        <v>169</v>
      </c>
      <c r="P57" s="151">
        <v>205</v>
      </c>
      <c r="Q57" s="57"/>
    </row>
    <row r="58" spans="1:17" s="3" customFormat="1">
      <c r="A58" s="79"/>
      <c r="B58" s="77"/>
      <c r="C58" s="92"/>
      <c r="D58" s="92"/>
      <c r="E58" s="81"/>
      <c r="F58" s="2"/>
      <c r="G58" s="72"/>
      <c r="H58" s="72"/>
      <c r="I58" s="72"/>
      <c r="K58" s="175" t="s">
        <v>37</v>
      </c>
      <c r="L58" s="174" t="s">
        <v>229</v>
      </c>
      <c r="M58" s="212" t="s">
        <v>241</v>
      </c>
      <c r="N58" s="153">
        <v>173</v>
      </c>
      <c r="O58" s="153">
        <v>449</v>
      </c>
      <c r="P58" s="151">
        <v>622</v>
      </c>
      <c r="Q58" s="57"/>
    </row>
    <row r="59" spans="1:17" s="3" customFormat="1">
      <c r="A59" s="117" t="s">
        <v>72</v>
      </c>
      <c r="B59" s="77" t="s">
        <v>31</v>
      </c>
      <c r="C59" s="151">
        <v>1500</v>
      </c>
      <c r="D59" s="151">
        <v>145</v>
      </c>
      <c r="E59" s="81">
        <f t="shared" si="5"/>
        <v>1645</v>
      </c>
      <c r="F59" s="2"/>
      <c r="G59" s="72"/>
      <c r="H59" s="72"/>
      <c r="I59" s="72"/>
      <c r="K59" s="175" t="s">
        <v>39</v>
      </c>
      <c r="L59" s="58"/>
      <c r="M59" s="213" t="s">
        <v>242</v>
      </c>
      <c r="N59" s="153">
        <v>708</v>
      </c>
      <c r="O59" s="153">
        <v>802</v>
      </c>
      <c r="P59" s="151">
        <v>1510</v>
      </c>
      <c r="Q59" s="57"/>
    </row>
    <row r="60" spans="1:17" s="3" customFormat="1">
      <c r="A60" s="117" t="s">
        <v>73</v>
      </c>
      <c r="B60" s="119" t="s">
        <v>71</v>
      </c>
      <c r="C60" s="120"/>
      <c r="D60" s="120"/>
      <c r="E60" s="81">
        <f t="shared" si="5"/>
        <v>0</v>
      </c>
      <c r="F60" s="2"/>
      <c r="G60" s="72"/>
      <c r="H60" s="72"/>
      <c r="I60" s="72"/>
      <c r="K60" s="175" t="s">
        <v>41</v>
      </c>
      <c r="L60" s="175" t="s">
        <v>243</v>
      </c>
      <c r="M60" s="213" t="s">
        <v>244</v>
      </c>
      <c r="N60" s="151">
        <v>917</v>
      </c>
      <c r="O60" s="151">
        <v>1420</v>
      </c>
      <c r="P60" s="151">
        <v>2337</v>
      </c>
      <c r="Q60" s="57"/>
    </row>
    <row r="61" spans="1:17" s="3" customFormat="1" ht="14.4">
      <c r="A61" s="79"/>
      <c r="B61" s="77" t="s">
        <v>32</v>
      </c>
      <c r="C61" s="92"/>
      <c r="D61" s="92"/>
      <c r="E61" s="81"/>
      <c r="F61" s="2"/>
      <c r="G61" s="72"/>
      <c r="H61" s="110"/>
      <c r="I61" s="109"/>
      <c r="K61" s="208" t="s">
        <v>42</v>
      </c>
      <c r="L61" s="58"/>
      <c r="M61" s="214" t="s">
        <v>232</v>
      </c>
      <c r="N61" s="152">
        <v>313</v>
      </c>
      <c r="O61" s="152">
        <v>120</v>
      </c>
      <c r="P61" s="152">
        <v>433</v>
      </c>
      <c r="Q61" s="57"/>
    </row>
    <row r="62" spans="1:17" s="3" customFormat="1" ht="14.4">
      <c r="A62" s="79" t="s">
        <v>33</v>
      </c>
      <c r="B62" s="121" t="s">
        <v>34</v>
      </c>
      <c r="C62" s="153">
        <v>0</v>
      </c>
      <c r="D62" s="153">
        <v>0</v>
      </c>
      <c r="E62" s="81">
        <f t="shared" si="5"/>
        <v>0</v>
      </c>
      <c r="F62" s="89">
        <f ca="1">C62/OFFSET(C62,4,0)</f>
        <v>0</v>
      </c>
      <c r="G62" s="89">
        <f t="shared" ref="G62:H62" ca="1" si="30">D62/OFFSET(D62,4,0)</f>
        <v>0</v>
      </c>
      <c r="H62" s="89">
        <f t="shared" ca="1" si="30"/>
        <v>0</v>
      </c>
      <c r="I62" s="112"/>
      <c r="K62" s="175" t="s">
        <v>43</v>
      </c>
      <c r="L62" s="175" t="s">
        <v>44</v>
      </c>
      <c r="M62" s="210"/>
      <c r="N62" s="151">
        <v>604</v>
      </c>
      <c r="O62" s="151">
        <v>1300</v>
      </c>
      <c r="P62" s="151">
        <v>1904</v>
      </c>
      <c r="Q62" s="57"/>
    </row>
    <row r="63" spans="1:17" s="3" customFormat="1">
      <c r="A63" s="79" t="s">
        <v>35</v>
      </c>
      <c r="B63" s="121" t="s">
        <v>36</v>
      </c>
      <c r="C63" s="153">
        <v>36</v>
      </c>
      <c r="D63" s="153">
        <v>169</v>
      </c>
      <c r="E63" s="81">
        <f t="shared" si="5"/>
        <v>205</v>
      </c>
      <c r="F63" s="89">
        <f ca="1">C63/OFFSET(C63,3,0)</f>
        <v>3.9258451472191931E-2</v>
      </c>
      <c r="G63" s="89">
        <f t="shared" ref="G63:H63" ca="1" si="31">D63/OFFSET(D63,3,0)</f>
        <v>0.11901408450704225</v>
      </c>
      <c r="H63" s="89">
        <f t="shared" ca="1" si="31"/>
        <v>8.771929824561403E-2</v>
      </c>
      <c r="I63" s="72"/>
      <c r="K63" s="58"/>
      <c r="L63" s="58"/>
      <c r="M63" s="211" t="s">
        <v>245</v>
      </c>
      <c r="N63" s="57"/>
      <c r="O63" s="57"/>
      <c r="P63" s="57"/>
      <c r="Q63" s="57"/>
    </row>
    <row r="64" spans="1:17" s="3" customFormat="1">
      <c r="A64" s="79" t="s">
        <v>37</v>
      </c>
      <c r="B64" s="121" t="s">
        <v>38</v>
      </c>
      <c r="C64" s="153">
        <v>173</v>
      </c>
      <c r="D64" s="153">
        <v>449</v>
      </c>
      <c r="E64" s="81">
        <f t="shared" si="5"/>
        <v>622</v>
      </c>
      <c r="F64" s="89">
        <f ca="1">C64/OFFSET(C64,2,0)</f>
        <v>0.18865866957470012</v>
      </c>
      <c r="G64" s="89">
        <f t="shared" ref="G64:H64" ca="1" si="32">D64/OFFSET(D64,2,0)</f>
        <v>0.31619718309859157</v>
      </c>
      <c r="H64" s="89">
        <f t="shared" ca="1" si="32"/>
        <v>0.26615318784766795</v>
      </c>
      <c r="K64" s="175" t="s">
        <v>45</v>
      </c>
      <c r="L64" s="207" t="s">
        <v>246</v>
      </c>
      <c r="M64" s="210"/>
      <c r="N64" s="153">
        <v>3953</v>
      </c>
      <c r="O64" s="153">
        <v>3309</v>
      </c>
      <c r="P64" s="153">
        <v>7262</v>
      </c>
      <c r="Q64" s="57"/>
    </row>
    <row r="65" spans="1:17" s="3" customFormat="1">
      <c r="A65" s="79" t="s">
        <v>39</v>
      </c>
      <c r="B65" s="121" t="s">
        <v>40</v>
      </c>
      <c r="C65" s="153">
        <v>708</v>
      </c>
      <c r="D65" s="153">
        <v>802</v>
      </c>
      <c r="E65" s="81">
        <f t="shared" si="5"/>
        <v>1510</v>
      </c>
      <c r="F65" s="89">
        <f ca="1">C65/OFFSET(C65,1,0)</f>
        <v>0.77208287895310801</v>
      </c>
      <c r="G65" s="89">
        <f t="shared" ref="G65:H65" ca="1" si="33">D65/OFFSET(D65,1,0)</f>
        <v>0.56478873239436622</v>
      </c>
      <c r="H65" s="94">
        <f t="shared" ca="1" si="33"/>
        <v>0.64612751390671797</v>
      </c>
      <c r="K65" s="175" t="s">
        <v>47</v>
      </c>
      <c r="L65" s="175" t="s">
        <v>48</v>
      </c>
      <c r="M65" s="210"/>
      <c r="N65" s="151">
        <v>22</v>
      </c>
      <c r="O65" s="151">
        <v>82</v>
      </c>
      <c r="P65" s="151">
        <v>104</v>
      </c>
      <c r="Q65" s="57"/>
    </row>
    <row r="66" spans="1:17" s="3" customFormat="1">
      <c r="A66" s="79" t="s">
        <v>41</v>
      </c>
      <c r="B66" s="96" t="s">
        <v>55</v>
      </c>
      <c r="C66" s="78">
        <f>SUM(C62:C65)</f>
        <v>917</v>
      </c>
      <c r="D66" s="78">
        <f>SUM(D62:D65)</f>
        <v>1420</v>
      </c>
      <c r="E66" s="81">
        <f t="shared" si="5"/>
        <v>2337</v>
      </c>
      <c r="F66" s="89">
        <f>C66/C33</f>
        <v>0.21581548599670511</v>
      </c>
      <c r="G66" s="89">
        <f t="shared" ref="G66:H66" si="34">D66/D33</f>
        <v>0.40421292342727017</v>
      </c>
      <c r="H66" s="89">
        <f t="shared" si="34"/>
        <v>0.30108219531048697</v>
      </c>
      <c r="K66" s="58"/>
      <c r="L66" s="58"/>
      <c r="M66" s="211" t="s">
        <v>247</v>
      </c>
      <c r="N66" s="57"/>
      <c r="O66" s="57"/>
      <c r="P66" s="57"/>
      <c r="Q66" s="57"/>
    </row>
    <row r="67" spans="1:17" s="3" customFormat="1">
      <c r="A67" s="97" t="s">
        <v>42</v>
      </c>
      <c r="B67" s="98" t="s">
        <v>21</v>
      </c>
      <c r="C67" s="152">
        <v>313</v>
      </c>
      <c r="D67" s="152">
        <v>120</v>
      </c>
      <c r="E67" s="81">
        <f t="shared" si="5"/>
        <v>433</v>
      </c>
      <c r="F67" s="2"/>
      <c r="G67" s="72"/>
      <c r="H67" s="72"/>
      <c r="K67" s="175" t="s">
        <v>49</v>
      </c>
      <c r="L67" s="207" t="s">
        <v>248</v>
      </c>
      <c r="M67" s="210"/>
      <c r="N67" s="153">
        <v>3975</v>
      </c>
      <c r="O67" s="153">
        <v>3391</v>
      </c>
      <c r="P67" s="153">
        <v>7366</v>
      </c>
      <c r="Q67" s="57"/>
    </row>
    <row r="68" spans="1:17" s="3" customFormat="1" ht="14.4">
      <c r="A68" s="79" t="s">
        <v>43</v>
      </c>
      <c r="B68" s="77" t="s">
        <v>44</v>
      </c>
      <c r="C68" s="78">
        <f>C66-C67</f>
        <v>604</v>
      </c>
      <c r="D68" s="78">
        <f>D66-D67</f>
        <v>1300</v>
      </c>
      <c r="E68" s="81">
        <f t="shared" si="5"/>
        <v>1904</v>
      </c>
      <c r="F68" s="2"/>
      <c r="G68" s="111"/>
      <c r="H68" s="123"/>
      <c r="K68" s="175" t="s">
        <v>51</v>
      </c>
      <c r="L68" s="175" t="s">
        <v>249</v>
      </c>
      <c r="M68" s="210"/>
      <c r="N68" s="151">
        <v>158</v>
      </c>
      <c r="O68" s="151">
        <v>109</v>
      </c>
      <c r="P68" s="151">
        <v>267</v>
      </c>
      <c r="Q68" s="57"/>
    </row>
    <row r="69" spans="1:17" s="3" customFormat="1">
      <c r="A69" s="79"/>
      <c r="B69" s="77"/>
      <c r="C69" s="92"/>
      <c r="D69" s="92"/>
      <c r="E69" s="81"/>
      <c r="F69" s="2"/>
      <c r="G69" s="72"/>
      <c r="H69" s="72"/>
      <c r="K69" s="58"/>
      <c r="L69" s="58"/>
      <c r="M69" s="213" t="s">
        <v>250</v>
      </c>
      <c r="N69" s="57"/>
      <c r="O69" s="57"/>
      <c r="P69" s="57"/>
      <c r="Q69" s="57"/>
    </row>
    <row r="70" spans="1:17" s="3" customFormat="1" ht="14.4">
      <c r="A70" s="79" t="s">
        <v>45</v>
      </c>
      <c r="B70" s="77" t="s">
        <v>46</v>
      </c>
      <c r="C70" s="91">
        <f>C43+C50+C57+C59+C60+C68</f>
        <v>3953</v>
      </c>
      <c r="D70" s="91">
        <f>D43+D50+D57+D59+D60+D68</f>
        <v>3309</v>
      </c>
      <c r="E70" s="81">
        <f t="shared" si="5"/>
        <v>7262</v>
      </c>
      <c r="F70" s="2"/>
      <c r="G70" s="124"/>
      <c r="H70" s="112"/>
      <c r="K70" s="58"/>
      <c r="L70" s="58"/>
      <c r="M70" s="213" t="s">
        <v>251</v>
      </c>
      <c r="N70" s="209">
        <v>150</v>
      </c>
      <c r="O70" s="209">
        <v>140</v>
      </c>
      <c r="P70" s="209">
        <v>290</v>
      </c>
      <c r="Q70" s="57"/>
    </row>
    <row r="71" spans="1:17" s="3" customFormat="1">
      <c r="A71" s="79"/>
      <c r="B71" s="125"/>
      <c r="C71" s="92"/>
      <c r="D71" s="92"/>
      <c r="E71" s="81"/>
      <c r="F71" s="2"/>
      <c r="G71" s="72"/>
      <c r="H71" s="72"/>
      <c r="K71" s="58"/>
      <c r="L71" s="58"/>
      <c r="M71" s="210"/>
      <c r="N71" s="57"/>
      <c r="O71" s="57"/>
      <c r="P71" s="57"/>
      <c r="Q71" s="57"/>
    </row>
    <row r="72" spans="1:17" s="3" customFormat="1" ht="14.4">
      <c r="A72" s="79" t="s">
        <v>47</v>
      </c>
      <c r="B72" s="77" t="s">
        <v>48</v>
      </c>
      <c r="C72" s="151">
        <v>22</v>
      </c>
      <c r="D72" s="151">
        <v>82</v>
      </c>
      <c r="E72" s="81">
        <f t="shared" si="5"/>
        <v>104</v>
      </c>
      <c r="F72" s="68"/>
      <c r="G72" s="126"/>
      <c r="H72" s="127"/>
      <c r="K72" s="174" t="s">
        <v>252</v>
      </c>
      <c r="L72" s="58"/>
      <c r="M72" s="210"/>
      <c r="N72" s="57"/>
      <c r="O72" s="57"/>
      <c r="P72" s="57"/>
      <c r="Q72" s="57"/>
    </row>
    <row r="73" spans="1:17" s="3" customFormat="1">
      <c r="A73" s="79"/>
      <c r="B73" s="125"/>
      <c r="C73" s="92"/>
      <c r="D73" s="92"/>
      <c r="E73" s="81"/>
      <c r="F73" s="2"/>
      <c r="G73" s="72"/>
      <c r="H73" s="72"/>
      <c r="I73" s="72"/>
      <c r="K73" s="174" t="s">
        <v>253</v>
      </c>
      <c r="L73" s="58"/>
      <c r="M73" s="210"/>
      <c r="N73" s="57"/>
      <c r="O73" s="57"/>
      <c r="P73" s="57"/>
      <c r="Q73" s="57"/>
    </row>
    <row r="74" spans="1:17" s="3" customFormat="1">
      <c r="A74" s="79" t="s">
        <v>49</v>
      </c>
      <c r="B74" s="77" t="s">
        <v>50</v>
      </c>
      <c r="C74" s="81">
        <f>C70+C72</f>
        <v>3975</v>
      </c>
      <c r="D74" s="81">
        <f>D70+D72</f>
        <v>3391</v>
      </c>
      <c r="E74" s="81">
        <f>D74+C74</f>
        <v>7366</v>
      </c>
      <c r="F74" s="2"/>
      <c r="G74" s="72"/>
      <c r="H74" s="72"/>
      <c r="I74" s="72"/>
      <c r="K74" s="174" t="s">
        <v>254</v>
      </c>
      <c r="L74" s="58"/>
      <c r="M74" s="210"/>
      <c r="N74" s="57"/>
      <c r="O74" s="57"/>
      <c r="P74" s="57"/>
      <c r="Q74" s="57"/>
    </row>
    <row r="75" spans="1:17" s="3" customFormat="1">
      <c r="A75" s="79"/>
      <c r="B75" s="77" t="s">
        <v>94</v>
      </c>
      <c r="C75" s="92"/>
      <c r="D75" s="92"/>
      <c r="E75" s="81">
        <f>D75+C75</f>
        <v>0</v>
      </c>
      <c r="F75" s="2"/>
      <c r="G75" s="72"/>
      <c r="H75" s="72"/>
      <c r="I75" s="72"/>
      <c r="K75" s="58"/>
      <c r="L75" s="58"/>
      <c r="M75" s="210"/>
      <c r="N75" s="57"/>
      <c r="O75" s="57"/>
      <c r="P75" s="57"/>
      <c r="Q75" s="57"/>
    </row>
    <row r="76" spans="1:17" s="3" customFormat="1" ht="13.8" thickBot="1">
      <c r="A76" s="128" t="s">
        <v>51</v>
      </c>
      <c r="B76" s="129" t="s">
        <v>64</v>
      </c>
      <c r="C76" s="151">
        <v>158</v>
      </c>
      <c r="D76" s="151">
        <v>109</v>
      </c>
      <c r="E76" s="81">
        <f>D76+C76</f>
        <v>267</v>
      </c>
      <c r="F76" s="2"/>
      <c r="G76" s="72"/>
      <c r="H76" s="72"/>
      <c r="I76" s="72"/>
      <c r="K76" s="173" t="s">
        <v>255</v>
      </c>
      <c r="L76" s="58"/>
      <c r="M76" s="210"/>
      <c r="N76" s="57"/>
      <c r="O76" s="57"/>
      <c r="P76" s="57"/>
      <c r="Q76" s="57"/>
    </row>
    <row r="77" spans="1:17" s="3" customFormat="1" ht="30.75" customHeight="1">
      <c r="A77" s="296" t="s">
        <v>56</v>
      </c>
      <c r="B77" s="297"/>
      <c r="C77" s="131">
        <f>C6+C33-C67-C74</f>
        <v>150</v>
      </c>
      <c r="D77" s="131">
        <f>D6+D33-D67-D74</f>
        <v>140</v>
      </c>
      <c r="E77" s="132">
        <f>(E6+E33)-(E67+E74)</f>
        <v>290</v>
      </c>
      <c r="F77" s="2"/>
      <c r="G77" s="72"/>
      <c r="H77" s="72"/>
      <c r="I77" s="72"/>
      <c r="K77" s="58"/>
      <c r="L77" s="58"/>
      <c r="M77" s="210"/>
      <c r="N77" s="57"/>
      <c r="O77" s="57"/>
      <c r="P77" s="57"/>
      <c r="Q77" s="57"/>
    </row>
    <row r="78" spans="1:17" s="3" customFormat="1" ht="16.2" customHeight="1">
      <c r="A78" s="133"/>
      <c r="B78" s="61" t="s">
        <v>67</v>
      </c>
      <c r="C78" s="134">
        <f>(C43+C57+C59+C60+C50)/(C43+C57+C59+C68+C60+C50)</f>
        <v>0.8472046546926385</v>
      </c>
      <c r="D78" s="134">
        <f t="shared" ref="D78:E78" si="35">(D43+D57+D59+D60+D50)/(D43+D57+D59+D68+D60+D50)</f>
        <v>0.60713206406769415</v>
      </c>
      <c r="E78" s="134">
        <f t="shared" si="35"/>
        <v>0.73781327458000556</v>
      </c>
      <c r="F78" s="135"/>
      <c r="G78" s="72"/>
      <c r="H78" s="72"/>
      <c r="I78" s="72"/>
      <c r="K78" s="173" t="s">
        <v>256</v>
      </c>
      <c r="L78" s="58"/>
      <c r="M78" s="210"/>
      <c r="N78" s="57"/>
      <c r="O78" s="57"/>
      <c r="P78" s="57"/>
      <c r="Q78" s="57"/>
    </row>
    <row r="79" spans="1:17" s="3" customFormat="1" ht="16.2" customHeight="1">
      <c r="A79" s="133"/>
      <c r="B79" s="61" t="s">
        <v>68</v>
      </c>
      <c r="C79" s="134">
        <f>(C43+C57+C59+C60+C50)/(C43+C57+C59+C68+C72+C67+C60+C50)</f>
        <v>0.78101679104477617</v>
      </c>
      <c r="D79" s="134">
        <f t="shared" ref="D79:E79" si="36">(D43+D57+D59+D60+D50)/(D43+D57+D59+D68+D72+D67+D60+D50)</f>
        <v>0.57220165195101114</v>
      </c>
      <c r="E79" s="134">
        <f t="shared" si="36"/>
        <v>0.68701115527631751</v>
      </c>
      <c r="F79" s="2"/>
      <c r="G79" s="72"/>
      <c r="H79" s="72"/>
      <c r="I79" s="72"/>
      <c r="K79" s="173" t="s">
        <v>257</v>
      </c>
      <c r="L79" s="58"/>
      <c r="M79" s="210"/>
      <c r="N79" s="57"/>
      <c r="O79" s="57"/>
      <c r="P79" s="57"/>
      <c r="Q79" s="57"/>
    </row>
    <row r="80" spans="1:17" ht="16.2" customHeight="1">
      <c r="A80" s="133"/>
      <c r="B80" s="61" t="s">
        <v>70</v>
      </c>
      <c r="C80" s="134">
        <f>C59/C35</f>
        <v>0.38109756097560976</v>
      </c>
      <c r="D80" s="134">
        <f t="shared" ref="D80:E80" si="37">D59/D35</f>
        <v>4.2735042735042736E-2</v>
      </c>
      <c r="E80" s="134">
        <f t="shared" si="37"/>
        <v>0.22445081184336199</v>
      </c>
      <c r="K80" s="173" t="s">
        <v>258</v>
      </c>
    </row>
    <row r="81" spans="1:17" ht="16.2" customHeight="1">
      <c r="A81" s="133"/>
      <c r="B81" s="61" t="s">
        <v>69</v>
      </c>
      <c r="C81" s="134">
        <f>D66/E66</f>
        <v>0.60761660248181426</v>
      </c>
      <c r="D81" s="134"/>
      <c r="E81" s="134"/>
    </row>
    <row r="82" spans="1:17" ht="16.2" customHeight="1">
      <c r="A82" s="133"/>
      <c r="B82" s="61" t="s">
        <v>89</v>
      </c>
      <c r="C82" s="136">
        <f>C20/C35</f>
        <v>5.0813008130081306E-4</v>
      </c>
      <c r="D82" s="136">
        <f t="shared" ref="D82:E82" si="38">D20/D35</f>
        <v>0</v>
      </c>
      <c r="E82" s="136">
        <f t="shared" si="38"/>
        <v>2.7288852503752219E-4</v>
      </c>
      <c r="K82" s="173" t="s">
        <v>259</v>
      </c>
      <c r="L82" s="173" t="s">
        <v>260</v>
      </c>
    </row>
    <row r="83" spans="1:17" ht="16.2" customHeight="1">
      <c r="A83" s="133"/>
      <c r="B83" s="61" t="s">
        <v>95</v>
      </c>
      <c r="C83" s="136">
        <f>(C43+C50+C57+C59+C60)/(C6+C33)</f>
        <v>0.75461919783686349</v>
      </c>
      <c r="D83" s="136">
        <f t="shared" ref="D83:E83" si="39">(D43+D50+D57+D59+D60)/(D6+D33)</f>
        <v>0.55026020268419606</v>
      </c>
      <c r="E83" s="136">
        <f t="shared" si="39"/>
        <v>0.6623810112498455</v>
      </c>
    </row>
    <row r="84" spans="1:17" ht="82.2" customHeight="1">
      <c r="A84" s="298" t="s">
        <v>57</v>
      </c>
      <c r="B84" s="299"/>
      <c r="C84" s="299"/>
      <c r="D84" s="299"/>
      <c r="E84" s="299"/>
    </row>
    <row r="85" spans="1:17">
      <c r="A85" s="137"/>
    </row>
    <row r="86" spans="1:17" s="139" customFormat="1" ht="19.5" customHeight="1">
      <c r="A86" s="138" t="s">
        <v>62</v>
      </c>
      <c r="B86" s="62"/>
      <c r="F86" s="2"/>
      <c r="G86" s="72"/>
      <c r="H86" s="72"/>
      <c r="I86" s="72"/>
      <c r="J86" s="5"/>
      <c r="K86" s="58"/>
      <c r="L86" s="58"/>
      <c r="M86" s="210"/>
      <c r="N86" s="57"/>
      <c r="O86" s="57"/>
      <c r="P86" s="57"/>
      <c r="Q86" s="57"/>
    </row>
    <row r="87" spans="1:17" s="139" customFormat="1" ht="19.5" customHeight="1">
      <c r="A87" s="138"/>
      <c r="B87" s="62"/>
      <c r="F87" s="2"/>
      <c r="G87" s="72"/>
      <c r="H87" s="72"/>
      <c r="I87" s="72"/>
      <c r="J87" s="5"/>
      <c r="K87" s="58"/>
      <c r="L87" s="58"/>
      <c r="M87" s="210"/>
      <c r="N87" s="57"/>
      <c r="O87" s="57"/>
      <c r="P87" s="57"/>
      <c r="Q87" s="57"/>
    </row>
    <row r="88" spans="1:17" s="139" customFormat="1" ht="19.5" customHeight="1">
      <c r="A88" s="138"/>
      <c r="B88" s="62"/>
      <c r="F88" s="2"/>
      <c r="G88" s="72"/>
      <c r="H88" s="72"/>
      <c r="I88" s="72"/>
      <c r="J88" s="5"/>
      <c r="K88" s="58"/>
      <c r="L88" s="58"/>
      <c r="M88" s="210"/>
      <c r="N88" s="57"/>
      <c r="O88" s="57"/>
      <c r="P88" s="57"/>
      <c r="Q88" s="57"/>
    </row>
    <row r="89" spans="1:17" s="139" customFormat="1" ht="19.5" customHeight="1">
      <c r="A89" s="138"/>
      <c r="B89" s="62"/>
      <c r="F89" s="2"/>
      <c r="G89" s="72"/>
      <c r="H89" s="72"/>
      <c r="I89" s="72"/>
      <c r="J89" s="5"/>
      <c r="K89" s="58"/>
      <c r="L89" s="58"/>
      <c r="M89" s="210"/>
      <c r="N89" s="57"/>
      <c r="O89" s="57"/>
      <c r="P89" s="57"/>
      <c r="Q89" s="57"/>
    </row>
    <row r="90" spans="1:17" s="139" customFormat="1" ht="19.5" customHeight="1">
      <c r="A90" s="138"/>
      <c r="B90" s="62"/>
      <c r="F90" s="2"/>
      <c r="G90" s="72"/>
      <c r="H90" s="72"/>
      <c r="I90" s="72"/>
      <c r="J90" s="5"/>
      <c r="K90" s="58"/>
      <c r="L90" s="58"/>
      <c r="M90" s="210"/>
      <c r="N90" s="57"/>
      <c r="O90" s="57"/>
      <c r="P90" s="57"/>
      <c r="Q90" s="57"/>
    </row>
    <row r="91" spans="1:17" s="139" customFormat="1" ht="19.5" customHeight="1">
      <c r="A91" s="138"/>
      <c r="B91" s="62"/>
      <c r="F91" s="2"/>
      <c r="G91" s="72"/>
      <c r="H91" s="72"/>
      <c r="I91" s="72"/>
      <c r="J91" s="5"/>
      <c r="K91" s="58"/>
      <c r="L91" s="58"/>
      <c r="M91" s="210"/>
      <c r="N91" s="57"/>
      <c r="O91" s="57"/>
      <c r="P91" s="57"/>
      <c r="Q91" s="57"/>
    </row>
    <row r="92" spans="1:17" s="139" customFormat="1" ht="19.5" customHeight="1">
      <c r="A92" s="138"/>
      <c r="B92" s="62"/>
      <c r="F92" s="2"/>
      <c r="G92" s="72"/>
      <c r="H92" s="72"/>
      <c r="I92" s="72"/>
      <c r="J92" s="5"/>
      <c r="K92" s="58"/>
      <c r="L92" s="58"/>
      <c r="M92" s="210"/>
      <c r="N92" s="57"/>
      <c r="O92" s="57"/>
      <c r="P92" s="57"/>
      <c r="Q92" s="57"/>
    </row>
    <row r="93" spans="1:17" s="139" customFormat="1" ht="19.5" customHeight="1">
      <c r="A93" s="138"/>
      <c r="B93" s="1" t="s">
        <v>65</v>
      </c>
      <c r="C93" s="139">
        <f>(C74-C68)/C74</f>
        <v>0.84805031446540879</v>
      </c>
      <c r="D93" s="1" t="s">
        <v>66</v>
      </c>
      <c r="E93" s="139">
        <f>(D74-D68)/D74</f>
        <v>0.61663226186965492</v>
      </c>
      <c r="F93" s="2"/>
      <c r="G93" s="72"/>
      <c r="H93" s="72"/>
      <c r="I93" s="72"/>
      <c r="J93" s="5"/>
      <c r="K93" s="58"/>
      <c r="L93" s="58"/>
      <c r="M93" s="210"/>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59"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57">
        <v>158</v>
      </c>
      <c r="D6" s="57">
        <v>109</v>
      </c>
      <c r="E6" s="81">
        <f>D6+C6</f>
        <v>267</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57">
        <v>1956</v>
      </c>
      <c r="D10" s="57">
        <v>1456</v>
      </c>
      <c r="E10" s="81">
        <f>D10+C10</f>
        <v>3412</v>
      </c>
      <c r="F10" s="89">
        <f ca="1">C10/OFFSET(C10,4,0)</f>
        <v>0.53238976592270004</v>
      </c>
      <c r="G10" s="89">
        <f t="shared" ref="G10:H10" ca="1" si="0">D10/OFFSET(D10,4,0)</f>
        <v>0.47165532879818595</v>
      </c>
      <c r="H10" s="89">
        <f t="shared" ca="1" si="0"/>
        <v>0.50465907410146427</v>
      </c>
      <c r="I10" s="70"/>
    </row>
    <row r="11" spans="1:9" s="3" customFormat="1">
      <c r="A11" s="79"/>
      <c r="B11" s="87" t="s">
        <v>7</v>
      </c>
      <c r="C11" s="88">
        <v>320</v>
      </c>
      <c r="D11" s="88">
        <v>491</v>
      </c>
      <c r="E11" s="81">
        <f t="shared" ref="E11:E14" si="1">D11+C11</f>
        <v>811</v>
      </c>
      <c r="F11" s="89">
        <f ca="1">C11/OFFSET(C11,3,0)</f>
        <v>8.7098530212302669E-2</v>
      </c>
      <c r="G11" s="89">
        <f t="shared" ref="G11:H11" ca="1" si="2">D11/OFFSET(D11,3,0)</f>
        <v>0.15905409782960803</v>
      </c>
      <c r="H11" s="89">
        <f t="shared" ca="1" si="2"/>
        <v>0.1199526697234137</v>
      </c>
      <c r="I11" s="72"/>
    </row>
    <row r="12" spans="1:9" s="3" customFormat="1">
      <c r="A12" s="79"/>
      <c r="B12" s="87" t="s">
        <v>8</v>
      </c>
      <c r="C12" s="88">
        <v>1085</v>
      </c>
      <c r="D12" s="88">
        <v>870</v>
      </c>
      <c r="E12" s="81">
        <f t="shared" si="1"/>
        <v>1955</v>
      </c>
      <c r="F12" s="89">
        <f ca="1">C12/OFFSET(C12,2,0)</f>
        <v>0.29531845400108875</v>
      </c>
      <c r="G12" s="89">
        <f t="shared" ref="G12:H12" ca="1" si="3">D12/OFFSET(D12,2,0)</f>
        <v>0.28182701652089409</v>
      </c>
      <c r="H12" s="89">
        <f t="shared" ca="1" si="3"/>
        <v>0.28915840851944979</v>
      </c>
      <c r="I12" s="72"/>
    </row>
    <row r="13" spans="1:9" s="3" customFormat="1">
      <c r="A13" s="79"/>
      <c r="B13" s="87" t="s">
        <v>9</v>
      </c>
      <c r="C13" s="88">
        <v>313</v>
      </c>
      <c r="D13" s="88">
        <v>270</v>
      </c>
      <c r="E13" s="81">
        <f t="shared" si="1"/>
        <v>583</v>
      </c>
      <c r="F13" s="89">
        <f ca="1">C13/OFFSET(C13,1,0)</f>
        <v>8.5193249863908541E-2</v>
      </c>
      <c r="G13" s="89">
        <f t="shared" ref="G13:H13" ca="1" si="4">D13/OFFSET(D13,1,0)</f>
        <v>8.7463556851311949E-2</v>
      </c>
      <c r="H13" s="89">
        <f t="shared" ca="1" si="4"/>
        <v>8.6229847655672237E-2</v>
      </c>
      <c r="I13" s="72"/>
    </row>
    <row r="14" spans="1:9" s="3" customFormat="1">
      <c r="A14" s="79" t="s">
        <v>10</v>
      </c>
      <c r="B14" s="90" t="s">
        <v>11</v>
      </c>
      <c r="C14" s="91">
        <f>SUM(C10:C13)</f>
        <v>3674</v>
      </c>
      <c r="D14" s="91">
        <f>SUM(D10:D13)</f>
        <v>3087</v>
      </c>
      <c r="E14" s="81">
        <f t="shared" si="1"/>
        <v>6761</v>
      </c>
      <c r="F14" s="89"/>
      <c r="G14" s="89"/>
      <c r="H14" s="89"/>
      <c r="I14" s="72"/>
    </row>
    <row r="15" spans="1:9" s="3" customFormat="1">
      <c r="A15" s="79"/>
      <c r="B15" s="84" t="s">
        <v>58</v>
      </c>
      <c r="C15" s="92"/>
      <c r="D15" s="92"/>
      <c r="E15" s="81"/>
      <c r="F15" s="2"/>
      <c r="G15" s="72"/>
      <c r="H15" s="72"/>
      <c r="I15" s="72"/>
    </row>
    <row r="16" spans="1:9" s="3" customFormat="1">
      <c r="A16" s="79"/>
      <c r="B16" s="87" t="s">
        <v>6</v>
      </c>
      <c r="C16" s="57">
        <v>4</v>
      </c>
      <c r="D16" s="57">
        <v>0</v>
      </c>
      <c r="E16" s="81">
        <f t="shared" ref="E16:E72" si="5">D16+C16</f>
        <v>4</v>
      </c>
      <c r="F16" s="89">
        <f ca="1">C16/OFFSET(C16,4,0)</f>
        <v>1</v>
      </c>
      <c r="G16" s="89" t="e">
        <f t="shared" ref="G16:H16" ca="1" si="6">D16/OFFSET(D16,4,0)</f>
        <v>#DIV/0!</v>
      </c>
      <c r="H16" s="89">
        <f t="shared" ca="1" si="6"/>
        <v>1</v>
      </c>
      <c r="I16" s="72"/>
    </row>
    <row r="17" spans="1:9" s="3" customFormat="1">
      <c r="A17" s="79"/>
      <c r="B17" s="87" t="s">
        <v>7</v>
      </c>
      <c r="C17" s="92"/>
      <c r="D17" s="92"/>
      <c r="E17" s="81">
        <f t="shared" si="5"/>
        <v>0</v>
      </c>
      <c r="F17" s="89">
        <f ca="1">C17/OFFSET(C17,3,0)</f>
        <v>0</v>
      </c>
      <c r="G17" s="89" t="e">
        <f t="shared" ref="G17:H17" ca="1" si="7">D17/OFFSET(D17,3,0)</f>
        <v>#DIV/0!</v>
      </c>
      <c r="H17" s="89">
        <f t="shared" ca="1" si="7"/>
        <v>0</v>
      </c>
      <c r="I17" s="72"/>
    </row>
    <row r="18" spans="1:9" s="3" customFormat="1" ht="15.6">
      <c r="A18" s="79"/>
      <c r="B18" s="87" t="s">
        <v>8</v>
      </c>
      <c r="C18" s="92"/>
      <c r="D18" s="92"/>
      <c r="E18" s="81">
        <f t="shared" si="5"/>
        <v>0</v>
      </c>
      <c r="F18" s="89">
        <f ca="1">C18/OFFSET(C18,2,0)</f>
        <v>0</v>
      </c>
      <c r="G18" s="89" t="e">
        <f t="shared" ref="G18:H18" ca="1" si="8">D18/OFFSET(D18,2,0)</f>
        <v>#DIV/0!</v>
      </c>
      <c r="H18" s="89">
        <f t="shared" ca="1" si="8"/>
        <v>0</v>
      </c>
      <c r="I18" s="93"/>
    </row>
    <row r="19" spans="1:9" s="3" customFormat="1">
      <c r="A19" s="79"/>
      <c r="B19" s="87" t="s">
        <v>9</v>
      </c>
      <c r="C19" s="92"/>
      <c r="D19" s="92"/>
      <c r="E19" s="81">
        <f t="shared" si="5"/>
        <v>0</v>
      </c>
      <c r="F19" s="89">
        <f ca="1">C19/OFFSET(C19,1,0)</f>
        <v>0</v>
      </c>
      <c r="G19" s="89" t="e">
        <f t="shared" ref="G19:H19" ca="1" si="9">D19/OFFSET(D19,1,0)</f>
        <v>#DIV/0!</v>
      </c>
      <c r="H19" s="94">
        <f t="shared" ca="1" si="9"/>
        <v>0</v>
      </c>
      <c r="I19" s="72"/>
    </row>
    <row r="20" spans="1:9" s="3" customFormat="1">
      <c r="A20" s="79" t="s">
        <v>12</v>
      </c>
      <c r="B20" s="90" t="s">
        <v>13</v>
      </c>
      <c r="C20" s="81">
        <f>SUM(C16:C19)</f>
        <v>4</v>
      </c>
      <c r="D20" s="81">
        <f>SUM(D16:D19)</f>
        <v>0</v>
      </c>
      <c r="E20" s="81">
        <f t="shared" si="5"/>
        <v>4</v>
      </c>
      <c r="F20" s="89"/>
      <c r="G20" s="89"/>
      <c r="H20" s="89"/>
      <c r="I20" s="72"/>
    </row>
    <row r="21" spans="1:9" s="3" customFormat="1">
      <c r="A21" s="79"/>
      <c r="B21" s="84" t="s">
        <v>59</v>
      </c>
      <c r="C21" s="92"/>
      <c r="D21" s="92"/>
      <c r="E21" s="81"/>
      <c r="F21" s="2"/>
      <c r="G21" s="72"/>
      <c r="H21" s="72"/>
      <c r="I21" s="72"/>
    </row>
    <row r="22" spans="1:9" s="3" customFormat="1" ht="15.6">
      <c r="A22" s="79"/>
      <c r="B22" s="87" t="s">
        <v>6</v>
      </c>
      <c r="C22" s="57">
        <v>3</v>
      </c>
      <c r="D22" s="57">
        <v>0</v>
      </c>
      <c r="E22" s="81">
        <f t="shared" si="5"/>
        <v>3</v>
      </c>
      <c r="F22" s="89">
        <f ca="1">C22/OFFSET(C22,4,0)</f>
        <v>1</v>
      </c>
      <c r="G22" s="89" t="e">
        <f t="shared" ref="G22:H22" ca="1" si="10">D22/OFFSET(D22,4,0)</f>
        <v>#DIV/0!</v>
      </c>
      <c r="H22" s="89">
        <f t="shared" ca="1" si="10"/>
        <v>1</v>
      </c>
      <c r="I22" s="93"/>
    </row>
    <row r="23" spans="1:9" s="3" customFormat="1">
      <c r="A23" s="79"/>
      <c r="B23" s="87" t="s">
        <v>7</v>
      </c>
      <c r="C23" s="95"/>
      <c r="D23" s="95"/>
      <c r="E23" s="81">
        <f t="shared" si="5"/>
        <v>0</v>
      </c>
      <c r="F23" s="89">
        <f ca="1">C23/OFFSET(C23,3,0)</f>
        <v>0</v>
      </c>
      <c r="G23" s="89" t="e">
        <f t="shared" ref="G23:H23" ca="1" si="11">D23/OFFSET(D23,3,0)</f>
        <v>#DIV/0!</v>
      </c>
      <c r="H23" s="89">
        <f t="shared" ca="1" si="11"/>
        <v>0</v>
      </c>
      <c r="I23" s="72"/>
    </row>
    <row r="24" spans="1:9" s="3" customFormat="1">
      <c r="A24" s="79"/>
      <c r="B24" s="87" t="s">
        <v>8</v>
      </c>
      <c r="C24" s="95"/>
      <c r="D24" s="95"/>
      <c r="E24" s="81">
        <f t="shared" si="5"/>
        <v>0</v>
      </c>
      <c r="F24" s="89">
        <f ca="1">C24/OFFSET(C24,2,0)</f>
        <v>0</v>
      </c>
      <c r="G24" s="89" t="e">
        <f t="shared" ref="G24:H24" ca="1" si="12">D24/OFFSET(D24,2,0)</f>
        <v>#DIV/0!</v>
      </c>
      <c r="H24" s="89">
        <f t="shared" ca="1" si="12"/>
        <v>0</v>
      </c>
      <c r="I24" s="72"/>
    </row>
    <row r="25" spans="1:9" s="3" customFormat="1">
      <c r="A25" s="79"/>
      <c r="B25" s="87" t="s">
        <v>9</v>
      </c>
      <c r="C25" s="95"/>
      <c r="D25" s="95"/>
      <c r="E25" s="81">
        <f t="shared" si="5"/>
        <v>0</v>
      </c>
      <c r="F25" s="89">
        <f ca="1">C25/OFFSET(C25,1,0)</f>
        <v>0</v>
      </c>
      <c r="G25" s="89" t="e">
        <f t="shared" ref="G25:H25" ca="1" si="13">D25/OFFSET(D25,1,0)</f>
        <v>#DIV/0!</v>
      </c>
      <c r="H25" s="94">
        <f t="shared" ca="1" si="13"/>
        <v>0</v>
      </c>
      <c r="I25" s="72"/>
    </row>
    <row r="26" spans="1:9" s="3" customFormat="1">
      <c r="A26" s="79" t="s">
        <v>14</v>
      </c>
      <c r="B26" s="90" t="s">
        <v>15</v>
      </c>
      <c r="C26" s="81">
        <f>SUM(C22:C25)</f>
        <v>3</v>
      </c>
      <c r="D26" s="81">
        <f>SUM(D22:D25)</f>
        <v>0</v>
      </c>
      <c r="E26" s="81">
        <f t="shared" si="5"/>
        <v>3</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57">
        <v>324</v>
      </c>
      <c r="D31" s="57">
        <v>125</v>
      </c>
      <c r="E31" s="81">
        <f t="shared" si="5"/>
        <v>449</v>
      </c>
      <c r="F31" s="89">
        <f ca="1">C31/OFFSET(C31,1,0)</f>
        <v>1</v>
      </c>
      <c r="G31" s="89">
        <f t="shared" ref="G31:H31" ca="1" si="17">D31/OFFSET(D31,1,0)</f>
        <v>1</v>
      </c>
      <c r="H31" s="94">
        <f t="shared" ca="1" si="17"/>
        <v>1</v>
      </c>
      <c r="I31" s="70"/>
    </row>
    <row r="32" spans="1:9" s="3" customFormat="1">
      <c r="A32" s="79" t="s">
        <v>17</v>
      </c>
      <c r="B32" s="90" t="s">
        <v>18</v>
      </c>
      <c r="C32" s="81">
        <f>SUM(C28:C31)</f>
        <v>324</v>
      </c>
      <c r="D32" s="81">
        <f>SUM(D28:D31)</f>
        <v>125</v>
      </c>
      <c r="E32" s="81">
        <f t="shared" si="5"/>
        <v>449</v>
      </c>
      <c r="F32" s="2"/>
      <c r="G32" s="72"/>
      <c r="H32" s="72"/>
      <c r="I32" s="72"/>
    </row>
    <row r="33" spans="1:9" s="3" customFormat="1">
      <c r="A33" s="79" t="s">
        <v>19</v>
      </c>
      <c r="B33" s="96" t="s">
        <v>54</v>
      </c>
      <c r="C33" s="78">
        <f>C14+C20+C26+C32</f>
        <v>4005</v>
      </c>
      <c r="D33" s="78">
        <f>D14+D20+D26+D32</f>
        <v>3212</v>
      </c>
      <c r="E33" s="81">
        <f t="shared" si="5"/>
        <v>7217</v>
      </c>
      <c r="F33" s="68"/>
      <c r="G33" s="72"/>
      <c r="H33" s="72"/>
      <c r="I33" s="72"/>
    </row>
    <row r="34" spans="1:9" s="3" customFormat="1" ht="15.6">
      <c r="A34" s="97" t="s">
        <v>20</v>
      </c>
      <c r="B34" s="98" t="s">
        <v>21</v>
      </c>
      <c r="C34" s="57">
        <v>324</v>
      </c>
      <c r="D34" s="57">
        <v>125</v>
      </c>
      <c r="E34" s="81">
        <f t="shared" si="5"/>
        <v>449</v>
      </c>
      <c r="F34" s="68"/>
      <c r="G34" s="82"/>
      <c r="H34" s="100"/>
      <c r="I34" s="82"/>
    </row>
    <row r="35" spans="1:9" s="3" customFormat="1" ht="15.6">
      <c r="A35" s="79" t="s">
        <v>22</v>
      </c>
      <c r="B35" s="77" t="s">
        <v>23</v>
      </c>
      <c r="C35" s="78">
        <f>C33-C34</f>
        <v>3681</v>
      </c>
      <c r="D35" s="78">
        <f>D33-D34</f>
        <v>3087</v>
      </c>
      <c r="E35" s="81">
        <f t="shared" si="5"/>
        <v>6768</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3">
        <v>931</v>
      </c>
      <c r="D39" s="153">
        <v>1013</v>
      </c>
      <c r="E39" s="81">
        <f t="shared" si="5"/>
        <v>1944</v>
      </c>
      <c r="F39" s="89">
        <f ca="1">C39/OFFSET(C39,4,0)</f>
        <v>0.63898421413864104</v>
      </c>
      <c r="G39" s="89">
        <f t="shared" ref="G39:H39" ca="1" si="18">D39/OFFSET(D39,4,0)</f>
        <v>0.57885714285714285</v>
      </c>
      <c r="H39" s="89">
        <f t="shared" ca="1" si="18"/>
        <v>0.60617399438727781</v>
      </c>
      <c r="I39" s="72"/>
    </row>
    <row r="40" spans="1:9" s="3" customFormat="1">
      <c r="A40" s="79"/>
      <c r="B40" s="87" t="s">
        <v>7</v>
      </c>
      <c r="C40" s="153">
        <v>79</v>
      </c>
      <c r="D40" s="153">
        <v>304</v>
      </c>
      <c r="E40" s="81">
        <f t="shared" si="5"/>
        <v>383</v>
      </c>
      <c r="F40" s="89">
        <f ca="1">C40/OFFSET(C40,3,0)</f>
        <v>5.4221002059025393E-2</v>
      </c>
      <c r="G40" s="89">
        <f t="shared" ref="G40:H40" ca="1" si="19">D40/OFFSET(D40,3,0)</f>
        <v>0.17371428571428571</v>
      </c>
      <c r="H40" s="89">
        <f t="shared" ca="1" si="19"/>
        <v>0.11942625506704085</v>
      </c>
      <c r="I40" s="72"/>
    </row>
    <row r="41" spans="1:9" s="3" customFormat="1">
      <c r="A41" s="79"/>
      <c r="B41" s="87" t="s">
        <v>8</v>
      </c>
      <c r="C41" s="153">
        <v>400</v>
      </c>
      <c r="D41" s="153">
        <v>383</v>
      </c>
      <c r="E41" s="81">
        <f t="shared" si="5"/>
        <v>783</v>
      </c>
      <c r="F41" s="89">
        <f ca="1">C41/OFFSET(C41,2,0)</f>
        <v>0.27453671928620454</v>
      </c>
      <c r="G41" s="89">
        <f t="shared" ref="G41:H41" ca="1" si="20">D41/OFFSET(D41,2,0)</f>
        <v>0.21885714285714286</v>
      </c>
      <c r="H41" s="89">
        <f t="shared" ca="1" si="20"/>
        <v>0.2441534144059869</v>
      </c>
      <c r="I41" s="72"/>
    </row>
    <row r="42" spans="1:9" s="3" customFormat="1">
      <c r="A42" s="79"/>
      <c r="B42" s="87" t="s">
        <v>9</v>
      </c>
      <c r="C42" s="153">
        <v>47</v>
      </c>
      <c r="D42" s="153">
        <v>50</v>
      </c>
      <c r="E42" s="81">
        <f t="shared" si="5"/>
        <v>97</v>
      </c>
      <c r="F42" s="89">
        <f ca="1">C42/OFFSET(C42,1,0)</f>
        <v>3.2258064516129031E-2</v>
      </c>
      <c r="G42" s="89">
        <f t="shared" ref="G42:H42" ca="1" si="21">D42/OFFSET(D42,1,0)</f>
        <v>2.8571428571428571E-2</v>
      </c>
      <c r="H42" s="94">
        <f t="shared" ca="1" si="21"/>
        <v>3.0246336139694418E-2</v>
      </c>
      <c r="I42" s="72"/>
    </row>
    <row r="43" spans="1:9" s="3" customFormat="1">
      <c r="A43" s="79" t="s">
        <v>25</v>
      </c>
      <c r="B43" s="90" t="s">
        <v>26</v>
      </c>
      <c r="C43" s="78">
        <f>SUM(C39:C42)</f>
        <v>1457</v>
      </c>
      <c r="D43" s="78">
        <f>SUM(D39:D42)</f>
        <v>1750</v>
      </c>
      <c r="E43" s="81">
        <f t="shared" si="5"/>
        <v>3207</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57">
        <v>163</v>
      </c>
      <c r="D46" s="57">
        <v>37</v>
      </c>
      <c r="E46" s="81">
        <f t="shared" si="5"/>
        <v>200</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163</v>
      </c>
      <c r="D50" s="78">
        <f>SUM(D46:D49)</f>
        <v>37</v>
      </c>
      <c r="E50" s="81">
        <f t="shared" si="5"/>
        <v>200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57">
        <v>67</v>
      </c>
      <c r="D53" s="57">
        <v>23</v>
      </c>
      <c r="E53" s="81">
        <f t="shared" si="5"/>
        <v>90</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67</v>
      </c>
      <c r="D57" s="78">
        <f>SUM(D53:D56)</f>
        <v>23</v>
      </c>
      <c r="E57" s="81">
        <f t="shared" si="5"/>
        <v>90</v>
      </c>
      <c r="F57" s="57"/>
      <c r="G57" s="57"/>
      <c r="H57" s="57"/>
      <c r="I57" s="72"/>
    </row>
    <row r="58" spans="1:9" s="3" customFormat="1">
      <c r="A58" s="79"/>
      <c r="B58" s="77"/>
      <c r="C58" s="92"/>
      <c r="D58" s="92"/>
      <c r="E58" s="81"/>
      <c r="F58" s="2"/>
      <c r="G58" s="72"/>
      <c r="H58" s="72"/>
      <c r="I58" s="72"/>
    </row>
    <row r="59" spans="1:9" s="3" customFormat="1">
      <c r="A59" s="117" t="s">
        <v>72</v>
      </c>
      <c r="B59" s="77" t="s">
        <v>31</v>
      </c>
      <c r="C59" s="57">
        <v>1287</v>
      </c>
      <c r="D59" s="57">
        <v>135</v>
      </c>
      <c r="E59" s="81">
        <f t="shared" si="5"/>
        <v>1422</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1</v>
      </c>
      <c r="D62" s="153">
        <v>0</v>
      </c>
      <c r="E62" s="81">
        <f t="shared" si="5"/>
        <v>1</v>
      </c>
      <c r="F62" s="89">
        <f ca="1">C62/OFFSET(C62,4,0)</f>
        <v>9.9700897308075765E-4</v>
      </c>
      <c r="G62" s="89">
        <f t="shared" ref="G62:H62" ca="1" si="30">D62/OFFSET(D62,4,0)</f>
        <v>0</v>
      </c>
      <c r="H62" s="89">
        <f t="shared" ca="1" si="30"/>
        <v>4.6104195481788842E-4</v>
      </c>
      <c r="I62" s="112"/>
    </row>
    <row r="63" spans="1:9" s="3" customFormat="1">
      <c r="A63" s="79" t="s">
        <v>35</v>
      </c>
      <c r="B63" s="121" t="s">
        <v>36</v>
      </c>
      <c r="C63" s="153">
        <v>34</v>
      </c>
      <c r="D63" s="153">
        <v>63</v>
      </c>
      <c r="E63" s="81">
        <f t="shared" si="5"/>
        <v>97</v>
      </c>
      <c r="F63" s="89">
        <f ca="1">C63/OFFSET(C63,3,0)</f>
        <v>3.3898305084745763E-2</v>
      </c>
      <c r="G63" s="89">
        <f t="shared" ref="G63:H63" ca="1" si="31">D63/OFFSET(D63,3,0)</f>
        <v>5.4030874785591765E-2</v>
      </c>
      <c r="H63" s="89">
        <f t="shared" ca="1" si="31"/>
        <v>4.4721069617335178E-2</v>
      </c>
      <c r="I63" s="72"/>
    </row>
    <row r="64" spans="1:9" s="3" customFormat="1">
      <c r="A64" s="79" t="s">
        <v>37</v>
      </c>
      <c r="B64" s="121" t="s">
        <v>38</v>
      </c>
      <c r="C64" s="153">
        <v>149</v>
      </c>
      <c r="D64" s="153">
        <v>346</v>
      </c>
      <c r="E64" s="81">
        <f t="shared" si="5"/>
        <v>495</v>
      </c>
      <c r="F64" s="89">
        <f ca="1">C64/OFFSET(C64,2,0)</f>
        <v>0.14855433698903289</v>
      </c>
      <c r="G64" s="89">
        <f t="shared" ref="G64:H64" ca="1" si="32">D64/OFFSET(D64,2,0)</f>
        <v>0.29674099485420241</v>
      </c>
      <c r="H64" s="89">
        <f t="shared" ca="1" si="32"/>
        <v>0.22821576763485477</v>
      </c>
    </row>
    <row r="65" spans="1:9" s="3" customFormat="1">
      <c r="A65" s="79" t="s">
        <v>39</v>
      </c>
      <c r="B65" s="121" t="s">
        <v>40</v>
      </c>
      <c r="C65" s="153">
        <v>819</v>
      </c>
      <c r="D65" s="153">
        <v>757</v>
      </c>
      <c r="E65" s="81">
        <f t="shared" si="5"/>
        <v>1576</v>
      </c>
      <c r="F65" s="89">
        <f ca="1">C65/OFFSET(C65,1,0)</f>
        <v>0.8165503489531406</v>
      </c>
      <c r="G65" s="89">
        <f t="shared" ref="G65:H65" ca="1" si="33">D65/OFFSET(D65,1,0)</f>
        <v>0.64922813036020588</v>
      </c>
      <c r="H65" s="94">
        <f t="shared" ca="1" si="33"/>
        <v>0.72660212079299213</v>
      </c>
    </row>
    <row r="66" spans="1:9" s="3" customFormat="1">
      <c r="A66" s="79" t="s">
        <v>41</v>
      </c>
      <c r="B66" s="96" t="s">
        <v>55</v>
      </c>
      <c r="C66" s="78">
        <f>SUM(C62:C65)</f>
        <v>1003</v>
      </c>
      <c r="D66" s="78">
        <f>SUM(D62:D65)</f>
        <v>1166</v>
      </c>
      <c r="E66" s="81">
        <f t="shared" si="5"/>
        <v>2169</v>
      </c>
      <c r="F66" s="89">
        <f>C66/C33</f>
        <v>0.25043695380774034</v>
      </c>
      <c r="G66" s="89">
        <f t="shared" ref="G66:H66" si="34">D66/D33</f>
        <v>0.36301369863013699</v>
      </c>
      <c r="H66" s="89">
        <f t="shared" si="34"/>
        <v>0.30054039074407651</v>
      </c>
    </row>
    <row r="67" spans="1:9" s="3" customFormat="1">
      <c r="A67" s="97" t="s">
        <v>42</v>
      </c>
      <c r="B67" s="98" t="s">
        <v>21</v>
      </c>
      <c r="C67" s="57">
        <v>324</v>
      </c>
      <c r="D67" s="57">
        <v>125</v>
      </c>
      <c r="E67" s="81">
        <f t="shared" si="5"/>
        <v>449</v>
      </c>
      <c r="F67" s="2"/>
      <c r="G67" s="72"/>
      <c r="H67" s="72"/>
    </row>
    <row r="68" spans="1:9" s="3" customFormat="1" ht="14.4">
      <c r="A68" s="79" t="s">
        <v>43</v>
      </c>
      <c r="B68" s="77" t="s">
        <v>44</v>
      </c>
      <c r="C68" s="78">
        <f>C66-C67</f>
        <v>679</v>
      </c>
      <c r="D68" s="78">
        <f>D66-D67</f>
        <v>1041</v>
      </c>
      <c r="E68" s="81">
        <f t="shared" si="5"/>
        <v>1720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3653</v>
      </c>
      <c r="D70" s="91">
        <f>D43+D50+D57+D59+D60+D68</f>
        <v>2986</v>
      </c>
      <c r="E70" s="81">
        <f t="shared" si="5"/>
        <v>6639</v>
      </c>
      <c r="F70" s="2"/>
      <c r="G70" s="124"/>
      <c r="H70" s="112"/>
    </row>
    <row r="71" spans="1:9" s="3" customFormat="1">
      <c r="A71" s="79"/>
      <c r="B71" s="125"/>
      <c r="C71" s="92"/>
      <c r="D71" s="92"/>
      <c r="E71" s="81"/>
      <c r="F71" s="2"/>
      <c r="G71" s="72"/>
      <c r="H71" s="72"/>
    </row>
    <row r="72" spans="1:9" s="3" customFormat="1" ht="14.4">
      <c r="A72" s="79" t="s">
        <v>47</v>
      </c>
      <c r="B72" s="77" t="s">
        <v>48</v>
      </c>
      <c r="C72" s="57">
        <v>49</v>
      </c>
      <c r="D72" s="57">
        <v>48</v>
      </c>
      <c r="E72" s="81">
        <f t="shared" si="5"/>
        <v>97</v>
      </c>
      <c r="F72" s="68"/>
      <c r="G72" s="126"/>
      <c r="H72" s="127"/>
    </row>
    <row r="73" spans="1:9" s="3" customFormat="1">
      <c r="A73" s="79"/>
      <c r="B73" s="125"/>
      <c r="C73" s="92"/>
      <c r="D73" s="92"/>
      <c r="E73" s="81"/>
      <c r="F73" s="2"/>
      <c r="G73" s="72"/>
      <c r="H73" s="72"/>
      <c r="I73" s="72"/>
    </row>
    <row r="74" spans="1:9" s="3" customFormat="1">
      <c r="A74" s="79" t="s">
        <v>49</v>
      </c>
      <c r="B74" s="77" t="s">
        <v>50</v>
      </c>
      <c r="C74" s="81">
        <f>C70+C72</f>
        <v>3702</v>
      </c>
      <c r="D74" s="81">
        <f>D70+D72</f>
        <v>3034</v>
      </c>
      <c r="E74" s="81">
        <f>D74+C74</f>
        <v>6736</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57">
        <v>127</v>
      </c>
      <c r="D76" s="57">
        <v>172</v>
      </c>
      <c r="E76" s="81">
        <f>D76+C76</f>
        <v>299</v>
      </c>
      <c r="F76" s="2"/>
      <c r="G76" s="72"/>
      <c r="H76" s="72"/>
      <c r="I76" s="72"/>
    </row>
    <row r="77" spans="1:9" s="3" customFormat="1" ht="30.75" customHeight="1">
      <c r="A77" s="296" t="s">
        <v>56</v>
      </c>
      <c r="B77" s="297"/>
      <c r="C77" s="131">
        <f>C6+C33-C67-C74</f>
        <v>137</v>
      </c>
      <c r="D77" s="131">
        <f>D6+D33-D67-D74</f>
        <v>162</v>
      </c>
      <c r="E77" s="132">
        <f>(E6+E33)-(E67+E74)</f>
        <v>299</v>
      </c>
      <c r="F77" s="2"/>
      <c r="G77" s="72"/>
      <c r="H77" s="72"/>
      <c r="I77" s="72"/>
    </row>
    <row r="78" spans="1:9" s="3" customFormat="1" ht="16.2" customHeight="1">
      <c r="A78" s="133"/>
      <c r="B78" s="61" t="s">
        <v>67</v>
      </c>
      <c r="C78" s="134">
        <f>(C43+C57+C59+C60+C50)/(C43+C57+C59+C68+C60+C50)</f>
        <v>0.81412537640295646</v>
      </c>
      <c r="D78" s="134">
        <f t="shared" ref="D78:E78" si="35">(D43+D57+D59+D60+D50)/(D43+D57+D59+D68+D60+D50)</f>
        <v>0.65137307434695246</v>
      </c>
      <c r="E78" s="134">
        <f t="shared" si="35"/>
        <v>0.74092483807802378</v>
      </c>
      <c r="F78" s="135"/>
      <c r="G78" s="72"/>
      <c r="H78" s="72"/>
      <c r="I78" s="72"/>
    </row>
    <row r="79" spans="1:9" s="3" customFormat="1" ht="16.2" customHeight="1">
      <c r="A79" s="133"/>
      <c r="B79" s="61" t="s">
        <v>68</v>
      </c>
      <c r="C79" s="134">
        <f>(C43+C57+C59+C60+C50)/(C43+C57+C59+C68+C72+C67+C60+C50)</f>
        <v>0.73869846000993544</v>
      </c>
      <c r="D79" s="134">
        <f t="shared" ref="D79:E79" si="36">(D43+D57+D59+D60+D50)/(D43+D57+D59+D68+D72+D67+D60+D50)</f>
        <v>0.61570117125672685</v>
      </c>
      <c r="E79" s="134">
        <f t="shared" si="36"/>
        <v>0.68462073764787756</v>
      </c>
      <c r="F79" s="2"/>
      <c r="G79" s="72"/>
      <c r="H79" s="72"/>
      <c r="I79" s="72"/>
    </row>
    <row r="80" spans="1:9" ht="16.2" customHeight="1">
      <c r="A80" s="133"/>
      <c r="B80" s="61" t="s">
        <v>70</v>
      </c>
      <c r="C80" s="134">
        <f>C59/C35</f>
        <v>0.34963325183374083</v>
      </c>
      <c r="D80" s="134">
        <f t="shared" ref="D80:E80" si="37">D59/D35</f>
        <v>4.3731778425655975E-2</v>
      </c>
      <c r="E80" s="134">
        <f t="shared" si="37"/>
        <v>0.21010638297872342</v>
      </c>
    </row>
    <row r="81" spans="1:11" ht="16.2" customHeight="1">
      <c r="A81" s="133"/>
      <c r="B81" s="61" t="s">
        <v>69</v>
      </c>
      <c r="C81" s="134">
        <f>D66/E66</f>
        <v>0.53757491931765788</v>
      </c>
      <c r="D81" s="134"/>
      <c r="E81" s="134"/>
    </row>
    <row r="82" spans="1:11" ht="16.2" customHeight="1">
      <c r="A82" s="133"/>
      <c r="B82" s="61" t="s">
        <v>89</v>
      </c>
      <c r="C82" s="136">
        <f>C20/C35</f>
        <v>1.0866612333604998E-3</v>
      </c>
      <c r="D82" s="136">
        <f t="shared" ref="D82:E82" si="38">D20/D35</f>
        <v>0</v>
      </c>
      <c r="E82" s="136">
        <f t="shared" si="38"/>
        <v>5.9101654846335696E-4</v>
      </c>
    </row>
    <row r="83" spans="1:11" ht="16.2" customHeight="1">
      <c r="A83" s="133"/>
      <c r="B83" s="61" t="s">
        <v>95</v>
      </c>
      <c r="C83" s="136">
        <f>(C43+C50+C57+C59+C60)/(C6+C33)</f>
        <v>0.71438866202257989</v>
      </c>
      <c r="D83" s="136">
        <f t="shared" ref="D83:E83" si="39">(D43+D50+D57+D59+D60)/(D6+D33)</f>
        <v>0.58566696778078897</v>
      </c>
      <c r="E83" s="136">
        <f t="shared" si="39"/>
        <v>0.6572688401924105</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0.81658562938951917</v>
      </c>
      <c r="D93" s="1" t="s">
        <v>66</v>
      </c>
      <c r="E93" s="139">
        <f>(D74-D68)/D74</f>
        <v>0.65688859591298621</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4" style="3" customWidth="1"/>
    <col min="12" max="12" width="14.33203125" style="57" customWidth="1"/>
    <col min="13" max="13" width="14.33203125" style="210" customWidth="1"/>
    <col min="14" max="16384" width="8.88671875" style="57"/>
  </cols>
  <sheetData>
    <row r="1" spans="1:17" s="3" customFormat="1">
      <c r="A1" s="57"/>
      <c r="B1" s="65" t="s">
        <v>90</v>
      </c>
      <c r="C1" s="57" t="s">
        <v>261</v>
      </c>
      <c r="D1" s="57"/>
      <c r="E1" s="57"/>
      <c r="F1" s="2" t="s">
        <v>91</v>
      </c>
      <c r="G1" s="66"/>
      <c r="H1" s="67"/>
      <c r="I1" s="67"/>
      <c r="K1" s="58"/>
      <c r="L1" s="57"/>
      <c r="M1" s="211" t="s">
        <v>262</v>
      </c>
      <c r="N1" s="206" t="s">
        <v>0</v>
      </c>
      <c r="O1" s="206" t="s">
        <v>1</v>
      </c>
      <c r="P1" s="206" t="s">
        <v>263</v>
      </c>
      <c r="Q1" s="206" t="s">
        <v>2</v>
      </c>
    </row>
    <row r="2" spans="1:17" s="3" customFormat="1" ht="15.6">
      <c r="A2" s="57"/>
      <c r="B2" s="65" t="s">
        <v>92</v>
      </c>
      <c r="C2" s="139" t="s">
        <v>279</v>
      </c>
      <c r="D2" s="57"/>
      <c r="E2" s="57"/>
      <c r="F2" s="68" t="s">
        <v>93</v>
      </c>
      <c r="G2" s="69"/>
      <c r="H2" s="70"/>
      <c r="I2" s="70"/>
      <c r="K2" s="58"/>
      <c r="L2" s="57"/>
      <c r="M2" s="211" t="s">
        <v>264</v>
      </c>
      <c r="N2" s="57"/>
      <c r="O2" s="57"/>
      <c r="P2" s="57"/>
      <c r="Q2" s="57"/>
    </row>
    <row r="3" spans="1:17" s="3" customFormat="1" ht="13.8" thickBot="1">
      <c r="A3" s="71"/>
      <c r="B3" s="58"/>
      <c r="C3" s="57"/>
      <c r="D3" s="57"/>
      <c r="E3" s="57"/>
      <c r="F3" s="2"/>
      <c r="G3" s="72"/>
      <c r="H3" s="72"/>
      <c r="I3" s="72"/>
      <c r="K3" s="175" t="s">
        <v>3</v>
      </c>
      <c r="L3" s="57"/>
      <c r="M3" s="211" t="s">
        <v>265</v>
      </c>
      <c r="N3" s="151">
        <v>127</v>
      </c>
      <c r="O3" s="151">
        <v>172</v>
      </c>
      <c r="P3" s="151">
        <v>27</v>
      </c>
      <c r="Q3" s="151">
        <v>326</v>
      </c>
    </row>
    <row r="4" spans="1:17" s="3" customFormat="1">
      <c r="A4" s="73"/>
      <c r="B4" s="60"/>
      <c r="C4" s="74" t="s">
        <v>0</v>
      </c>
      <c r="D4" s="74" t="s">
        <v>1</v>
      </c>
      <c r="E4" s="75" t="s">
        <v>2</v>
      </c>
      <c r="F4" s="2"/>
      <c r="G4" s="72"/>
      <c r="H4" s="72"/>
      <c r="I4" s="72"/>
      <c r="K4" s="58"/>
      <c r="L4" s="206" t="s">
        <v>4</v>
      </c>
      <c r="M4" s="210"/>
      <c r="N4" s="57"/>
      <c r="O4" s="57"/>
      <c r="P4" s="57"/>
      <c r="Q4" s="57"/>
    </row>
    <row r="5" spans="1:17" s="3" customFormat="1">
      <c r="A5" s="76"/>
      <c r="B5" s="77"/>
      <c r="C5" s="78"/>
      <c r="D5" s="78"/>
      <c r="E5" s="78"/>
      <c r="F5" s="4"/>
      <c r="G5" s="72"/>
      <c r="H5" s="72"/>
      <c r="I5" s="72"/>
      <c r="K5" s="58"/>
      <c r="L5" s="215" t="s">
        <v>5</v>
      </c>
      <c r="M5" s="210"/>
      <c r="N5" s="57"/>
      <c r="O5" s="57"/>
      <c r="P5" s="57"/>
      <c r="Q5" s="57"/>
    </row>
    <row r="6" spans="1:17" s="3" customFormat="1" ht="15.6">
      <c r="A6" s="79" t="s">
        <v>3</v>
      </c>
      <c r="B6" s="77" t="s">
        <v>63</v>
      </c>
      <c r="C6" s="151">
        <v>127</v>
      </c>
      <c r="D6" s="151">
        <v>172</v>
      </c>
      <c r="E6" s="81">
        <f>D6+C6</f>
        <v>299</v>
      </c>
      <c r="F6" s="68"/>
      <c r="G6" s="82"/>
      <c r="H6" s="70"/>
      <c r="I6" s="70"/>
      <c r="K6" s="58"/>
      <c r="L6" s="216" t="s">
        <v>6</v>
      </c>
      <c r="M6" s="210"/>
      <c r="N6" s="153">
        <v>1956</v>
      </c>
      <c r="O6" s="153">
        <v>1456</v>
      </c>
      <c r="P6" s="153">
        <v>200</v>
      </c>
      <c r="Q6" s="151">
        <v>3612</v>
      </c>
    </row>
    <row r="7" spans="1:17" s="3" customFormat="1" ht="15.6">
      <c r="A7" s="79"/>
      <c r="B7" s="77"/>
      <c r="C7" s="83"/>
      <c r="D7" s="83"/>
      <c r="E7" s="81"/>
      <c r="F7" s="68"/>
      <c r="G7" s="82"/>
      <c r="H7" s="82"/>
      <c r="I7" s="70"/>
      <c r="K7" s="58"/>
      <c r="L7" s="216" t="s">
        <v>228</v>
      </c>
      <c r="M7" s="210"/>
      <c r="N7" s="153">
        <v>320</v>
      </c>
      <c r="O7" s="153">
        <v>491</v>
      </c>
      <c r="P7" s="153">
        <v>8</v>
      </c>
      <c r="Q7" s="151">
        <v>819</v>
      </c>
    </row>
    <row r="8" spans="1:17" s="3" customFormat="1" ht="15.6">
      <c r="A8" s="79"/>
      <c r="B8" s="77" t="s">
        <v>4</v>
      </c>
      <c r="C8" s="83"/>
      <c r="D8" s="83"/>
      <c r="E8" s="81"/>
      <c r="F8" s="68"/>
      <c r="G8" s="82"/>
      <c r="H8" s="70"/>
      <c r="I8" s="82"/>
      <c r="K8" s="58"/>
      <c r="L8" s="216" t="s">
        <v>229</v>
      </c>
      <c r="M8" s="210"/>
      <c r="N8" s="153">
        <v>1085</v>
      </c>
      <c r="O8" s="153">
        <v>870</v>
      </c>
      <c r="P8" s="153">
        <v>12</v>
      </c>
      <c r="Q8" s="151">
        <v>1967</v>
      </c>
    </row>
    <row r="9" spans="1:17" s="3" customFormat="1" ht="15.6">
      <c r="A9" s="79"/>
      <c r="B9" s="84" t="s">
        <v>5</v>
      </c>
      <c r="C9" s="85"/>
      <c r="D9" s="85"/>
      <c r="E9" s="81"/>
      <c r="F9" s="2"/>
      <c r="G9" s="82"/>
      <c r="H9" s="86"/>
      <c r="I9" s="70"/>
      <c r="K9" s="58"/>
      <c r="L9" s="216" t="s">
        <v>9</v>
      </c>
      <c r="M9" s="210"/>
      <c r="N9" s="153">
        <v>313</v>
      </c>
      <c r="O9" s="153">
        <v>270</v>
      </c>
      <c r="P9" s="153">
        <v>86</v>
      </c>
      <c r="Q9" s="151">
        <v>669</v>
      </c>
    </row>
    <row r="10" spans="1:17" s="3" customFormat="1" ht="15.6">
      <c r="A10" s="79"/>
      <c r="B10" s="87" t="s">
        <v>6</v>
      </c>
      <c r="C10" s="153">
        <v>1956</v>
      </c>
      <c r="D10" s="153">
        <v>1456</v>
      </c>
      <c r="E10" s="81">
        <f>D10+C10</f>
        <v>3412</v>
      </c>
      <c r="F10" s="89">
        <f ca="1">C10/OFFSET(C10,4,0)</f>
        <v>0.53238976592270004</v>
      </c>
      <c r="G10" s="89">
        <f t="shared" ref="G10:H10" ca="1" si="0">D10/OFFSET(D10,4,0)</f>
        <v>0.47165532879818595</v>
      </c>
      <c r="H10" s="89">
        <f t="shared" ca="1" si="0"/>
        <v>0.50465907410146427</v>
      </c>
      <c r="I10" s="70"/>
      <c r="K10" s="175" t="s">
        <v>10</v>
      </c>
      <c r="L10" s="206" t="s">
        <v>11</v>
      </c>
      <c r="M10" s="210"/>
      <c r="N10" s="151">
        <v>3674</v>
      </c>
      <c r="O10" s="151">
        <v>3087</v>
      </c>
      <c r="P10" s="151">
        <v>306</v>
      </c>
      <c r="Q10" s="151">
        <v>7067</v>
      </c>
    </row>
    <row r="11" spans="1:17" s="3" customFormat="1">
      <c r="A11" s="79"/>
      <c r="B11" s="87" t="s">
        <v>7</v>
      </c>
      <c r="C11" s="153">
        <v>320</v>
      </c>
      <c r="D11" s="153">
        <v>491</v>
      </c>
      <c r="E11" s="81">
        <f t="shared" ref="E11:E14" si="1">D11+C11</f>
        <v>811</v>
      </c>
      <c r="F11" s="89">
        <f ca="1">C11/OFFSET(C11,3,0)</f>
        <v>8.7098530212302669E-2</v>
      </c>
      <c r="G11" s="89">
        <f t="shared" ref="G11:H11" ca="1" si="2">D11/OFFSET(D11,3,0)</f>
        <v>0.15905409782960803</v>
      </c>
      <c r="H11" s="89">
        <f t="shared" ca="1" si="2"/>
        <v>0.1199526697234137</v>
      </c>
      <c r="I11" s="72"/>
      <c r="K11" s="58"/>
      <c r="L11" s="57"/>
      <c r="M11" s="212" t="s">
        <v>266</v>
      </c>
      <c r="N11" s="57"/>
      <c r="O11" s="57"/>
      <c r="P11" s="57"/>
      <c r="Q11" s="57"/>
    </row>
    <row r="12" spans="1:17" s="3" customFormat="1">
      <c r="A12" s="79"/>
      <c r="B12" s="87" t="s">
        <v>8</v>
      </c>
      <c r="C12" s="153">
        <v>1085</v>
      </c>
      <c r="D12" s="153">
        <v>870</v>
      </c>
      <c r="E12" s="81">
        <f t="shared" si="1"/>
        <v>1955</v>
      </c>
      <c r="F12" s="89">
        <f ca="1">C12/OFFSET(C12,2,0)</f>
        <v>0.29531845400108875</v>
      </c>
      <c r="G12" s="89">
        <f t="shared" ref="G12:H12" ca="1" si="3">D12/OFFSET(D12,2,0)</f>
        <v>0.28182701652089409</v>
      </c>
      <c r="H12" s="89">
        <f t="shared" ca="1" si="3"/>
        <v>0.28915840851944979</v>
      </c>
      <c r="I12" s="72"/>
      <c r="K12" s="58"/>
      <c r="L12" s="216" t="s">
        <v>6</v>
      </c>
      <c r="M12" s="210"/>
      <c r="N12" s="153">
        <v>0</v>
      </c>
      <c r="O12" s="153">
        <v>0</v>
      </c>
      <c r="P12" s="153">
        <v>0</v>
      </c>
      <c r="Q12" s="151">
        <v>0</v>
      </c>
    </row>
    <row r="13" spans="1:17" s="3" customFormat="1">
      <c r="A13" s="79"/>
      <c r="B13" s="87" t="s">
        <v>9</v>
      </c>
      <c r="C13" s="153">
        <v>313</v>
      </c>
      <c r="D13" s="153">
        <v>270</v>
      </c>
      <c r="E13" s="81">
        <f t="shared" si="1"/>
        <v>583</v>
      </c>
      <c r="F13" s="89">
        <f ca="1">C13/OFFSET(C13,1,0)</f>
        <v>8.5193249863908541E-2</v>
      </c>
      <c r="G13" s="89">
        <f t="shared" ref="G13:H13" ca="1" si="4">D13/OFFSET(D13,1,0)</f>
        <v>8.7463556851311949E-2</v>
      </c>
      <c r="H13" s="89">
        <f t="shared" ca="1" si="4"/>
        <v>8.6229847655672237E-2</v>
      </c>
      <c r="I13" s="72"/>
      <c r="K13" s="58"/>
      <c r="L13" s="216" t="s">
        <v>228</v>
      </c>
      <c r="M13" s="210"/>
      <c r="N13" s="153">
        <v>0</v>
      </c>
      <c r="O13" s="153">
        <v>0</v>
      </c>
      <c r="P13" s="153">
        <v>0</v>
      </c>
      <c r="Q13" s="151">
        <v>0</v>
      </c>
    </row>
    <row r="14" spans="1:17" s="3" customFormat="1">
      <c r="A14" s="79" t="s">
        <v>10</v>
      </c>
      <c r="B14" s="90" t="s">
        <v>11</v>
      </c>
      <c r="C14" s="91">
        <f>SUM(C10:C13)</f>
        <v>3674</v>
      </c>
      <c r="D14" s="91">
        <f>SUM(D10:D13)</f>
        <v>3087</v>
      </c>
      <c r="E14" s="81">
        <f t="shared" si="1"/>
        <v>6761</v>
      </c>
      <c r="F14" s="89"/>
      <c r="G14" s="89"/>
      <c r="H14" s="89"/>
      <c r="I14" s="72"/>
      <c r="K14" s="58"/>
      <c r="L14" s="216" t="s">
        <v>229</v>
      </c>
      <c r="M14" s="210"/>
      <c r="N14" s="153">
        <v>4</v>
      </c>
      <c r="O14" s="153">
        <v>0</v>
      </c>
      <c r="P14" s="153">
        <v>0</v>
      </c>
      <c r="Q14" s="151">
        <v>4</v>
      </c>
    </row>
    <row r="15" spans="1:17" s="3" customFormat="1">
      <c r="A15" s="79"/>
      <c r="B15" s="84" t="s">
        <v>58</v>
      </c>
      <c r="C15" s="92"/>
      <c r="D15" s="92"/>
      <c r="E15" s="81"/>
      <c r="F15" s="2"/>
      <c r="G15" s="72"/>
      <c r="H15" s="72"/>
      <c r="I15" s="72"/>
      <c r="K15" s="58"/>
      <c r="L15" s="216" t="s">
        <v>9</v>
      </c>
      <c r="M15" s="210"/>
      <c r="N15" s="153">
        <v>0</v>
      </c>
      <c r="O15" s="153">
        <v>0</v>
      </c>
      <c r="P15" s="153">
        <v>0</v>
      </c>
      <c r="Q15" s="151">
        <v>0</v>
      </c>
    </row>
    <row r="16" spans="1:17" s="3" customFormat="1">
      <c r="A16" s="79"/>
      <c r="B16" s="87" t="s">
        <v>6</v>
      </c>
      <c r="C16" s="153">
        <v>0</v>
      </c>
      <c r="D16" s="153">
        <v>0</v>
      </c>
      <c r="E16" s="81">
        <f t="shared" ref="E16:E72" si="5">D16+C16</f>
        <v>0</v>
      </c>
      <c r="F16" s="89">
        <f ca="1">C16/OFFSET(C16,4,0)</f>
        <v>0</v>
      </c>
      <c r="G16" s="89" t="e">
        <f t="shared" ref="G16:H16" ca="1" si="6">D16/OFFSET(D16,4,0)</f>
        <v>#DIV/0!</v>
      </c>
      <c r="H16" s="89">
        <f t="shared" ca="1" si="6"/>
        <v>0</v>
      </c>
      <c r="I16" s="72"/>
      <c r="K16" s="175" t="s">
        <v>12</v>
      </c>
      <c r="L16" s="57"/>
      <c r="M16" s="211" t="s">
        <v>13</v>
      </c>
      <c r="N16" s="151">
        <v>4</v>
      </c>
      <c r="O16" s="151">
        <v>0</v>
      </c>
      <c r="P16" s="151">
        <v>0</v>
      </c>
      <c r="Q16" s="151">
        <v>4</v>
      </c>
    </row>
    <row r="17" spans="1:17" s="3" customFormat="1">
      <c r="A17" s="79"/>
      <c r="B17" s="87" t="s">
        <v>7</v>
      </c>
      <c r="C17" s="153">
        <v>0</v>
      </c>
      <c r="D17" s="153">
        <v>0</v>
      </c>
      <c r="E17" s="81">
        <f t="shared" si="5"/>
        <v>0</v>
      </c>
      <c r="F17" s="89">
        <f ca="1">C17/OFFSET(C17,3,0)</f>
        <v>0</v>
      </c>
      <c r="G17" s="89" t="e">
        <f t="shared" ref="G17:H17" ca="1" si="7">D17/OFFSET(D17,3,0)</f>
        <v>#DIV/0!</v>
      </c>
      <c r="H17" s="89">
        <f t="shared" ca="1" si="7"/>
        <v>0</v>
      </c>
      <c r="I17" s="72"/>
      <c r="K17" s="58"/>
      <c r="L17" s="57"/>
      <c r="M17" s="212" t="s">
        <v>267</v>
      </c>
      <c r="N17" s="57"/>
      <c r="O17" s="57"/>
      <c r="P17" s="57"/>
      <c r="Q17" s="57"/>
    </row>
    <row r="18" spans="1:17" s="3" customFormat="1" ht="15.6">
      <c r="A18" s="79"/>
      <c r="B18" s="87" t="s">
        <v>8</v>
      </c>
      <c r="C18" s="153">
        <v>4</v>
      </c>
      <c r="D18" s="153">
        <v>0</v>
      </c>
      <c r="E18" s="81">
        <f t="shared" si="5"/>
        <v>4</v>
      </c>
      <c r="F18" s="89">
        <f ca="1">C18/OFFSET(C18,2,0)</f>
        <v>1</v>
      </c>
      <c r="G18" s="89" t="e">
        <f t="shared" ref="G18:H18" ca="1" si="8">D18/OFFSET(D18,2,0)</f>
        <v>#DIV/0!</v>
      </c>
      <c r="H18" s="89">
        <f t="shared" ca="1" si="8"/>
        <v>1</v>
      </c>
      <c r="I18" s="93"/>
      <c r="K18" s="58"/>
      <c r="L18" s="216" t="s">
        <v>6</v>
      </c>
      <c r="M18" s="210"/>
      <c r="N18" s="153">
        <v>2</v>
      </c>
      <c r="O18" s="153">
        <v>0</v>
      </c>
      <c r="P18" s="153">
        <v>0</v>
      </c>
      <c r="Q18" s="151">
        <v>2</v>
      </c>
    </row>
    <row r="19" spans="1:17" s="3" customFormat="1">
      <c r="A19" s="79"/>
      <c r="B19" s="87" t="s">
        <v>9</v>
      </c>
      <c r="C19" s="153">
        <v>0</v>
      </c>
      <c r="D19" s="153">
        <v>0</v>
      </c>
      <c r="E19" s="81">
        <f t="shared" si="5"/>
        <v>0</v>
      </c>
      <c r="F19" s="89">
        <f ca="1">C19/OFFSET(C19,1,0)</f>
        <v>0</v>
      </c>
      <c r="G19" s="89" t="e">
        <f t="shared" ref="G19:H19" ca="1" si="9">D19/OFFSET(D19,1,0)</f>
        <v>#DIV/0!</v>
      </c>
      <c r="H19" s="94">
        <f t="shared" ca="1" si="9"/>
        <v>0</v>
      </c>
      <c r="I19" s="72"/>
      <c r="K19" s="58"/>
      <c r="L19" s="216" t="s">
        <v>228</v>
      </c>
      <c r="M19" s="210"/>
      <c r="N19" s="153">
        <v>0</v>
      </c>
      <c r="O19" s="153">
        <v>0</v>
      </c>
      <c r="P19" s="153">
        <v>0</v>
      </c>
      <c r="Q19" s="151">
        <v>0</v>
      </c>
    </row>
    <row r="20" spans="1:17" s="3" customFormat="1">
      <c r="A20" s="79" t="s">
        <v>12</v>
      </c>
      <c r="B20" s="90" t="s">
        <v>13</v>
      </c>
      <c r="C20" s="81">
        <f>SUM(C16:C19)</f>
        <v>4</v>
      </c>
      <c r="D20" s="81">
        <f>SUM(D16:D19)</f>
        <v>0</v>
      </c>
      <c r="E20" s="81">
        <f t="shared" si="5"/>
        <v>4</v>
      </c>
      <c r="F20" s="89"/>
      <c r="G20" s="89"/>
      <c r="H20" s="89"/>
      <c r="I20" s="72"/>
      <c r="K20" s="58"/>
      <c r="L20" s="216" t="s">
        <v>229</v>
      </c>
      <c r="M20" s="210"/>
      <c r="N20" s="153">
        <v>1</v>
      </c>
      <c r="O20" s="153">
        <v>0</v>
      </c>
      <c r="P20" s="153">
        <v>2</v>
      </c>
      <c r="Q20" s="151">
        <v>3</v>
      </c>
    </row>
    <row r="21" spans="1:17" s="3" customFormat="1">
      <c r="A21" s="79"/>
      <c r="B21" s="84" t="s">
        <v>59</v>
      </c>
      <c r="C21" s="92"/>
      <c r="D21" s="92"/>
      <c r="E21" s="81"/>
      <c r="F21" s="2"/>
      <c r="G21" s="72"/>
      <c r="H21" s="72"/>
      <c r="I21" s="72"/>
      <c r="K21" s="58"/>
      <c r="L21" s="216" t="s">
        <v>9</v>
      </c>
      <c r="M21" s="210"/>
      <c r="N21" s="153">
        <v>0</v>
      </c>
      <c r="O21" s="153">
        <v>0</v>
      </c>
      <c r="P21" s="153">
        <v>0</v>
      </c>
      <c r="Q21" s="151">
        <v>0</v>
      </c>
    </row>
    <row r="22" spans="1:17" s="3" customFormat="1" ht="15.6">
      <c r="A22" s="79"/>
      <c r="B22" s="87" t="s">
        <v>6</v>
      </c>
      <c r="C22" s="153">
        <v>2</v>
      </c>
      <c r="D22" s="153">
        <v>0</v>
      </c>
      <c r="E22" s="81">
        <f t="shared" si="5"/>
        <v>2</v>
      </c>
      <c r="F22" s="89">
        <f ca="1">C22/OFFSET(C22,4,0)</f>
        <v>0.66666666666666663</v>
      </c>
      <c r="G22" s="89" t="e">
        <f t="shared" ref="G22:H22" ca="1" si="10">D22/OFFSET(D22,4,0)</f>
        <v>#DIV/0!</v>
      </c>
      <c r="H22" s="89">
        <f t="shared" ca="1" si="10"/>
        <v>0.66666666666666663</v>
      </c>
      <c r="I22" s="93"/>
      <c r="K22" s="175" t="s">
        <v>14</v>
      </c>
      <c r="L22" s="57"/>
      <c r="M22" s="211" t="s">
        <v>15</v>
      </c>
      <c r="N22" s="151">
        <v>3</v>
      </c>
      <c r="O22" s="151">
        <v>0</v>
      </c>
      <c r="P22" s="151">
        <v>2</v>
      </c>
      <c r="Q22" s="151">
        <v>5</v>
      </c>
    </row>
    <row r="23" spans="1:17" s="3" customFormat="1">
      <c r="A23" s="79"/>
      <c r="B23" s="87" t="s">
        <v>7</v>
      </c>
      <c r="C23" s="153">
        <v>0</v>
      </c>
      <c r="D23" s="153">
        <v>0</v>
      </c>
      <c r="E23" s="81">
        <f t="shared" si="5"/>
        <v>0</v>
      </c>
      <c r="F23" s="89">
        <f ca="1">C23/OFFSET(C23,3,0)</f>
        <v>0</v>
      </c>
      <c r="G23" s="89" t="e">
        <f t="shared" ref="G23:H23" ca="1" si="11">D23/OFFSET(D23,3,0)</f>
        <v>#DIV/0!</v>
      </c>
      <c r="H23" s="89">
        <f t="shared" ca="1" si="11"/>
        <v>0</v>
      </c>
      <c r="I23" s="72"/>
      <c r="K23" s="58"/>
      <c r="L23" s="57"/>
      <c r="M23" s="212" t="s">
        <v>16</v>
      </c>
      <c r="N23" s="57"/>
      <c r="O23" s="57"/>
      <c r="P23" s="57"/>
      <c r="Q23" s="57"/>
    </row>
    <row r="24" spans="1:17" s="3" customFormat="1">
      <c r="A24" s="79"/>
      <c r="B24" s="87" t="s">
        <v>8</v>
      </c>
      <c r="C24" s="153">
        <v>1</v>
      </c>
      <c r="D24" s="153">
        <v>0</v>
      </c>
      <c r="E24" s="81">
        <f t="shared" si="5"/>
        <v>1</v>
      </c>
      <c r="F24" s="89">
        <f ca="1">C24/OFFSET(C24,2,0)</f>
        <v>0.33333333333333331</v>
      </c>
      <c r="G24" s="89" t="e">
        <f t="shared" ref="G24:H24" ca="1" si="12">D24/OFFSET(D24,2,0)</f>
        <v>#DIV/0!</v>
      </c>
      <c r="H24" s="89">
        <f t="shared" ca="1" si="12"/>
        <v>0.33333333333333331</v>
      </c>
      <c r="I24" s="72"/>
      <c r="K24" s="58"/>
      <c r="L24" s="216" t="s">
        <v>6</v>
      </c>
      <c r="M24" s="210"/>
      <c r="N24" s="153">
        <v>0</v>
      </c>
      <c r="O24" s="153">
        <v>0</v>
      </c>
      <c r="P24" s="153">
        <v>0</v>
      </c>
      <c r="Q24" s="151">
        <v>0</v>
      </c>
    </row>
    <row r="25" spans="1:17" s="3" customFormat="1">
      <c r="A25" s="79"/>
      <c r="B25" s="87" t="s">
        <v>9</v>
      </c>
      <c r="C25" s="153">
        <v>0</v>
      </c>
      <c r="D25" s="153">
        <v>0</v>
      </c>
      <c r="E25" s="81">
        <f t="shared" si="5"/>
        <v>0</v>
      </c>
      <c r="F25" s="89">
        <f ca="1">C25/OFFSET(C25,1,0)</f>
        <v>0</v>
      </c>
      <c r="G25" s="89" t="e">
        <f t="shared" ref="G25:H25" ca="1" si="13">D25/OFFSET(D25,1,0)</f>
        <v>#DIV/0!</v>
      </c>
      <c r="H25" s="94">
        <f t="shared" ca="1" si="13"/>
        <v>0</v>
      </c>
      <c r="I25" s="72"/>
      <c r="K25" s="58"/>
      <c r="L25" s="216" t="s">
        <v>228</v>
      </c>
      <c r="M25" s="210"/>
      <c r="N25" s="153">
        <v>0</v>
      </c>
      <c r="O25" s="153">
        <v>0</v>
      </c>
      <c r="P25" s="153">
        <v>0</v>
      </c>
      <c r="Q25" s="151">
        <v>0</v>
      </c>
    </row>
    <row r="26" spans="1:17" s="3" customFormat="1">
      <c r="A26" s="79" t="s">
        <v>14</v>
      </c>
      <c r="B26" s="90" t="s">
        <v>15</v>
      </c>
      <c r="C26" s="81">
        <f>SUM(C22:C25)</f>
        <v>3</v>
      </c>
      <c r="D26" s="81">
        <f>SUM(D22:D25)</f>
        <v>0</v>
      </c>
      <c r="E26" s="81">
        <f t="shared" si="5"/>
        <v>3</v>
      </c>
      <c r="F26" s="89"/>
      <c r="G26" s="89"/>
      <c r="H26" s="89"/>
      <c r="I26" s="72"/>
      <c r="K26" s="58"/>
      <c r="L26" s="216" t="s">
        <v>229</v>
      </c>
      <c r="M26" s="210"/>
      <c r="N26" s="153">
        <v>0</v>
      </c>
      <c r="O26" s="153">
        <v>0</v>
      </c>
      <c r="P26" s="153">
        <v>0</v>
      </c>
      <c r="Q26" s="151">
        <v>0</v>
      </c>
    </row>
    <row r="27" spans="1:17" s="3" customFormat="1">
      <c r="A27" s="79"/>
      <c r="B27" s="84" t="s">
        <v>16</v>
      </c>
      <c r="C27" s="92"/>
      <c r="D27" s="92"/>
      <c r="E27" s="81"/>
      <c r="F27" s="2"/>
      <c r="G27" s="72"/>
      <c r="H27" s="72"/>
      <c r="I27" s="72"/>
      <c r="K27" s="58"/>
      <c r="L27" s="216" t="s">
        <v>9</v>
      </c>
      <c r="M27" s="210"/>
      <c r="N27" s="153">
        <v>324</v>
      </c>
      <c r="O27" s="153">
        <v>125</v>
      </c>
      <c r="P27" s="153">
        <v>23</v>
      </c>
      <c r="Q27" s="151">
        <v>472</v>
      </c>
    </row>
    <row r="28" spans="1:17" s="3" customFormat="1">
      <c r="A28" s="79"/>
      <c r="B28" s="87" t="s">
        <v>6</v>
      </c>
      <c r="C28" s="153">
        <v>0</v>
      </c>
      <c r="D28" s="153">
        <v>0</v>
      </c>
      <c r="E28" s="81">
        <f t="shared" si="5"/>
        <v>0</v>
      </c>
      <c r="F28" s="89">
        <f ca="1">C28/OFFSET(C28,4,0)</f>
        <v>0</v>
      </c>
      <c r="G28" s="89">
        <f t="shared" ref="G28:H28" ca="1" si="14">D28/OFFSET(D28,4,0)</f>
        <v>0</v>
      </c>
      <c r="H28" s="89">
        <f t="shared" ca="1" si="14"/>
        <v>0</v>
      </c>
      <c r="I28" s="72"/>
      <c r="K28" s="175" t="s">
        <v>17</v>
      </c>
      <c r="L28" s="57"/>
      <c r="M28" s="211" t="s">
        <v>18</v>
      </c>
      <c r="N28" s="151">
        <v>324</v>
      </c>
      <c r="O28" s="151">
        <v>125</v>
      </c>
      <c r="P28" s="151">
        <v>23</v>
      </c>
      <c r="Q28" s="151">
        <v>472</v>
      </c>
    </row>
    <row r="29" spans="1:17" s="3" customFormat="1" ht="15.6">
      <c r="A29" s="79"/>
      <c r="B29" s="87" t="s">
        <v>7</v>
      </c>
      <c r="C29" s="153">
        <v>0</v>
      </c>
      <c r="D29" s="153">
        <v>0</v>
      </c>
      <c r="E29" s="81">
        <f t="shared" si="5"/>
        <v>0</v>
      </c>
      <c r="F29" s="89">
        <f ca="1">C29/OFFSET(C29,3,0)</f>
        <v>0</v>
      </c>
      <c r="G29" s="89">
        <f t="shared" ref="G29:H29" ca="1" si="15">D29/OFFSET(D29,3,0)</f>
        <v>0</v>
      </c>
      <c r="H29" s="89">
        <f t="shared" ca="1" si="15"/>
        <v>0</v>
      </c>
      <c r="I29" s="70"/>
      <c r="K29" s="175" t="s">
        <v>19</v>
      </c>
      <c r="L29" s="206" t="s">
        <v>230</v>
      </c>
      <c r="M29" s="213" t="s">
        <v>231</v>
      </c>
      <c r="N29" s="151">
        <v>4005</v>
      </c>
      <c r="O29" s="151">
        <v>3212</v>
      </c>
      <c r="P29" s="151">
        <v>331</v>
      </c>
      <c r="Q29" s="151">
        <v>7548</v>
      </c>
    </row>
    <row r="30" spans="1:17" s="3" customFormat="1">
      <c r="A30" s="79"/>
      <c r="B30" s="87" t="s">
        <v>8</v>
      </c>
      <c r="C30" s="153">
        <v>0</v>
      </c>
      <c r="D30" s="153">
        <v>0</v>
      </c>
      <c r="E30" s="81">
        <f t="shared" si="5"/>
        <v>0</v>
      </c>
      <c r="F30" s="89">
        <f ca="1">C30/OFFSET(C30,2,0)</f>
        <v>0</v>
      </c>
      <c r="G30" s="89">
        <f t="shared" ref="G30:H30" ca="1" si="16">D30/OFFSET(D30,2,0)</f>
        <v>0</v>
      </c>
      <c r="H30" s="89">
        <f t="shared" ca="1" si="16"/>
        <v>0</v>
      </c>
      <c r="I30" s="72"/>
      <c r="K30" s="208" t="s">
        <v>20</v>
      </c>
      <c r="L30" s="57"/>
      <c r="M30" s="214" t="s">
        <v>232</v>
      </c>
      <c r="N30" s="153">
        <v>324</v>
      </c>
      <c r="O30" s="153">
        <v>125</v>
      </c>
      <c r="P30" s="153">
        <v>23</v>
      </c>
      <c r="Q30" s="151">
        <v>472</v>
      </c>
    </row>
    <row r="31" spans="1:17" s="3" customFormat="1" ht="15.6">
      <c r="A31" s="79"/>
      <c r="B31" s="87" t="s">
        <v>9</v>
      </c>
      <c r="C31" s="153">
        <v>324</v>
      </c>
      <c r="D31" s="153">
        <v>125</v>
      </c>
      <c r="E31" s="81">
        <f t="shared" si="5"/>
        <v>449</v>
      </c>
      <c r="F31" s="89">
        <f ca="1">C31/OFFSET(C31,1,0)</f>
        <v>1</v>
      </c>
      <c r="G31" s="89">
        <f t="shared" ref="G31:H31" ca="1" si="17">D31/OFFSET(D31,1,0)</f>
        <v>1</v>
      </c>
      <c r="H31" s="94">
        <f t="shared" ca="1" si="17"/>
        <v>1</v>
      </c>
      <c r="I31" s="70"/>
      <c r="K31" s="175" t="s">
        <v>22</v>
      </c>
      <c r="L31" s="57"/>
      <c r="M31" s="211" t="s">
        <v>233</v>
      </c>
      <c r="N31" s="151">
        <v>3681</v>
      </c>
      <c r="O31" s="151">
        <v>3087</v>
      </c>
      <c r="P31" s="151">
        <v>308</v>
      </c>
      <c r="Q31" s="151">
        <v>7076</v>
      </c>
    </row>
    <row r="32" spans="1:17" s="3" customFormat="1">
      <c r="A32" s="79" t="s">
        <v>17</v>
      </c>
      <c r="B32" s="90" t="s">
        <v>18</v>
      </c>
      <c r="C32" s="81">
        <f>SUM(C28:C31)</f>
        <v>324</v>
      </c>
      <c r="D32" s="81">
        <f>SUM(D28:D31)</f>
        <v>125</v>
      </c>
      <c r="E32" s="81">
        <f t="shared" si="5"/>
        <v>449</v>
      </c>
      <c r="F32" s="2"/>
      <c r="G32" s="72"/>
      <c r="H32" s="72"/>
      <c r="I32" s="72"/>
      <c r="K32" s="58"/>
      <c r="L32" s="57"/>
      <c r="M32" s="211" t="s">
        <v>234</v>
      </c>
      <c r="N32" s="57"/>
      <c r="O32" s="57"/>
      <c r="P32" s="57"/>
      <c r="Q32" s="57"/>
    </row>
    <row r="33" spans="1:17" s="3" customFormat="1">
      <c r="A33" s="79" t="s">
        <v>19</v>
      </c>
      <c r="B33" s="96" t="s">
        <v>54</v>
      </c>
      <c r="C33" s="78">
        <f>C14+C20+C26+C32</f>
        <v>4005</v>
      </c>
      <c r="D33" s="78">
        <f>D14+D20+D26+D32</f>
        <v>3212</v>
      </c>
      <c r="E33" s="81">
        <f t="shared" si="5"/>
        <v>7217</v>
      </c>
      <c r="F33" s="68"/>
      <c r="G33" s="72"/>
      <c r="H33" s="72"/>
      <c r="I33" s="72"/>
      <c r="K33" s="58"/>
      <c r="L33" s="216" t="s">
        <v>6</v>
      </c>
      <c r="M33" s="210"/>
      <c r="N33" s="153">
        <v>931</v>
      </c>
      <c r="O33" s="153">
        <v>1013</v>
      </c>
      <c r="P33" s="153">
        <v>182</v>
      </c>
      <c r="Q33" s="151">
        <v>2126</v>
      </c>
    </row>
    <row r="34" spans="1:17" s="3" customFormat="1" ht="15.6">
      <c r="A34" s="97" t="s">
        <v>20</v>
      </c>
      <c r="B34" s="98" t="s">
        <v>21</v>
      </c>
      <c r="C34" s="153">
        <v>324</v>
      </c>
      <c r="D34" s="153">
        <v>125</v>
      </c>
      <c r="E34" s="81">
        <f t="shared" si="5"/>
        <v>449</v>
      </c>
      <c r="F34" s="68"/>
      <c r="G34" s="82"/>
      <c r="H34" s="100"/>
      <c r="I34" s="82"/>
      <c r="K34" s="58"/>
      <c r="L34" s="216" t="s">
        <v>228</v>
      </c>
      <c r="M34" s="210"/>
      <c r="N34" s="153">
        <v>79</v>
      </c>
      <c r="O34" s="153">
        <v>304</v>
      </c>
      <c r="P34" s="153">
        <v>19</v>
      </c>
      <c r="Q34" s="151">
        <v>402</v>
      </c>
    </row>
    <row r="35" spans="1:17" s="3" customFormat="1" ht="15.6">
      <c r="A35" s="79" t="s">
        <v>22</v>
      </c>
      <c r="B35" s="77" t="s">
        <v>23</v>
      </c>
      <c r="C35" s="78">
        <f>C33-C34</f>
        <v>3681</v>
      </c>
      <c r="D35" s="78">
        <f>D33-D34</f>
        <v>3087</v>
      </c>
      <c r="E35" s="81">
        <f t="shared" si="5"/>
        <v>6768</v>
      </c>
      <c r="F35" s="68"/>
      <c r="G35" s="101"/>
      <c r="H35" s="102"/>
      <c r="I35" s="101"/>
      <c r="K35" s="58"/>
      <c r="L35" s="216" t="s">
        <v>229</v>
      </c>
      <c r="M35" s="210"/>
      <c r="N35" s="153">
        <v>400</v>
      </c>
      <c r="O35" s="153">
        <v>383</v>
      </c>
      <c r="P35" s="153">
        <v>9</v>
      </c>
      <c r="Q35" s="151">
        <v>792</v>
      </c>
    </row>
    <row r="36" spans="1:17" s="3" customFormat="1" ht="16.2" thickBot="1">
      <c r="A36" s="103"/>
      <c r="B36" s="104"/>
      <c r="C36" s="92"/>
      <c r="D36" s="92"/>
      <c r="E36" s="81"/>
      <c r="F36" s="68"/>
      <c r="G36" s="93"/>
      <c r="H36" s="70"/>
      <c r="I36" s="82"/>
      <c r="K36" s="58"/>
      <c r="L36" s="216" t="s">
        <v>9</v>
      </c>
      <c r="M36" s="210"/>
      <c r="N36" s="153">
        <v>47</v>
      </c>
      <c r="O36" s="153">
        <v>50</v>
      </c>
      <c r="P36" s="153">
        <v>15</v>
      </c>
      <c r="Q36" s="151">
        <v>112</v>
      </c>
    </row>
    <row r="37" spans="1:17" s="3" customFormat="1" ht="13.8" thickTop="1">
      <c r="A37" s="105"/>
      <c r="B37" s="106"/>
      <c r="C37" s="92"/>
      <c r="D37" s="92"/>
      <c r="E37" s="81"/>
      <c r="F37" s="2"/>
      <c r="G37" s="72"/>
      <c r="H37" s="72"/>
      <c r="I37" s="72"/>
      <c r="K37" s="175" t="s">
        <v>25</v>
      </c>
      <c r="L37" s="206" t="s">
        <v>26</v>
      </c>
      <c r="M37" s="210"/>
      <c r="N37" s="151">
        <v>1457</v>
      </c>
      <c r="O37" s="151">
        <v>1750</v>
      </c>
      <c r="P37" s="151">
        <v>225</v>
      </c>
      <c r="Q37" s="151">
        <v>3432</v>
      </c>
    </row>
    <row r="38" spans="1:17" s="3" customFormat="1" ht="15.6">
      <c r="A38" s="79"/>
      <c r="B38" s="77" t="s">
        <v>24</v>
      </c>
      <c r="C38" s="92"/>
      <c r="D38" s="92"/>
      <c r="E38" s="81"/>
      <c r="F38" s="68"/>
      <c r="G38" s="70"/>
      <c r="H38" s="82"/>
      <c r="I38" s="82"/>
      <c r="K38" s="58"/>
      <c r="L38" s="57"/>
      <c r="M38" s="211" t="s">
        <v>268</v>
      </c>
      <c r="N38" s="57"/>
      <c r="O38" s="57"/>
      <c r="P38" s="57"/>
      <c r="Q38" s="57"/>
    </row>
    <row r="39" spans="1:17" s="3" customFormat="1">
      <c r="A39" s="79"/>
      <c r="B39" s="87" t="s">
        <v>6</v>
      </c>
      <c r="C39" s="153">
        <v>931</v>
      </c>
      <c r="D39" s="153">
        <v>1013</v>
      </c>
      <c r="E39" s="81">
        <f t="shared" si="5"/>
        <v>1944</v>
      </c>
      <c r="F39" s="89">
        <f ca="1">C39/OFFSET(C39,4,0)</f>
        <v>0.63898421413864104</v>
      </c>
      <c r="G39" s="89">
        <f t="shared" ref="G39:H39" ca="1" si="18">D39/OFFSET(D39,4,0)</f>
        <v>0.57885714285714285</v>
      </c>
      <c r="H39" s="89">
        <f t="shared" ca="1" si="18"/>
        <v>0.60617399438727781</v>
      </c>
      <c r="I39" s="72"/>
      <c r="K39" s="58"/>
      <c r="L39" s="216" t="s">
        <v>6</v>
      </c>
      <c r="M39" s="210"/>
      <c r="N39" s="153">
        <v>35</v>
      </c>
      <c r="O39" s="153">
        <v>33</v>
      </c>
      <c r="P39" s="153">
        <v>7</v>
      </c>
      <c r="Q39" s="151">
        <v>75</v>
      </c>
    </row>
    <row r="40" spans="1:17" s="3" customFormat="1">
      <c r="A40" s="79"/>
      <c r="B40" s="87" t="s">
        <v>7</v>
      </c>
      <c r="C40" s="153">
        <v>79</v>
      </c>
      <c r="D40" s="153">
        <v>304</v>
      </c>
      <c r="E40" s="81">
        <f t="shared" si="5"/>
        <v>383</v>
      </c>
      <c r="F40" s="89">
        <f ca="1">C40/OFFSET(C40,3,0)</f>
        <v>5.4221002059025393E-2</v>
      </c>
      <c r="G40" s="89">
        <f t="shared" ref="G40:H40" ca="1" si="19">D40/OFFSET(D40,3,0)</f>
        <v>0.17371428571428571</v>
      </c>
      <c r="H40" s="89">
        <f t="shared" ca="1" si="19"/>
        <v>0.11942625506704085</v>
      </c>
      <c r="I40" s="72"/>
      <c r="K40" s="58"/>
      <c r="L40" s="216" t="s">
        <v>228</v>
      </c>
      <c r="M40" s="210"/>
      <c r="N40" s="153">
        <v>9</v>
      </c>
      <c r="O40" s="153">
        <v>0</v>
      </c>
      <c r="P40" s="153">
        <v>0</v>
      </c>
      <c r="Q40" s="151">
        <v>9</v>
      </c>
    </row>
    <row r="41" spans="1:17" s="3" customFormat="1">
      <c r="A41" s="79"/>
      <c r="B41" s="87" t="s">
        <v>8</v>
      </c>
      <c r="C41" s="153">
        <v>400</v>
      </c>
      <c r="D41" s="153">
        <v>383</v>
      </c>
      <c r="E41" s="81">
        <f t="shared" si="5"/>
        <v>783</v>
      </c>
      <c r="F41" s="89">
        <f ca="1">C41/OFFSET(C41,2,0)</f>
        <v>0.27453671928620454</v>
      </c>
      <c r="G41" s="89">
        <f t="shared" ref="G41:H41" ca="1" si="20">D41/OFFSET(D41,2,0)</f>
        <v>0.21885714285714286</v>
      </c>
      <c r="H41" s="89">
        <f t="shared" ca="1" si="20"/>
        <v>0.2441534144059869</v>
      </c>
      <c r="I41" s="72"/>
      <c r="K41" s="58"/>
      <c r="L41" s="216" t="s">
        <v>229</v>
      </c>
      <c r="M41" s="210"/>
      <c r="N41" s="153">
        <v>92</v>
      </c>
      <c r="O41" s="153">
        <v>2</v>
      </c>
      <c r="P41" s="153">
        <v>0</v>
      </c>
      <c r="Q41" s="151">
        <v>94</v>
      </c>
    </row>
    <row r="42" spans="1:17" s="3" customFormat="1">
      <c r="A42" s="79"/>
      <c r="B42" s="87" t="s">
        <v>9</v>
      </c>
      <c r="C42" s="153">
        <v>47</v>
      </c>
      <c r="D42" s="153">
        <v>50</v>
      </c>
      <c r="E42" s="81">
        <f t="shared" si="5"/>
        <v>97</v>
      </c>
      <c r="F42" s="89">
        <f ca="1">C42/OFFSET(C42,1,0)</f>
        <v>3.2258064516129031E-2</v>
      </c>
      <c r="G42" s="89">
        <f t="shared" ref="G42:H42" ca="1" si="21">D42/OFFSET(D42,1,0)</f>
        <v>2.8571428571428571E-2</v>
      </c>
      <c r="H42" s="94">
        <f t="shared" ca="1" si="21"/>
        <v>3.0246336139694418E-2</v>
      </c>
      <c r="I42" s="72"/>
      <c r="K42" s="58"/>
      <c r="L42" s="216" t="s">
        <v>9</v>
      </c>
      <c r="M42" s="210"/>
      <c r="N42" s="153">
        <v>27</v>
      </c>
      <c r="O42" s="153">
        <v>2</v>
      </c>
      <c r="P42" s="153">
        <v>0</v>
      </c>
      <c r="Q42" s="151">
        <v>29</v>
      </c>
    </row>
    <row r="43" spans="1:17" s="3" customFormat="1">
      <c r="A43" s="79" t="s">
        <v>25</v>
      </c>
      <c r="B43" s="90" t="s">
        <v>26</v>
      </c>
      <c r="C43" s="78">
        <f>SUM(C39:C42)</f>
        <v>1457</v>
      </c>
      <c r="D43" s="78">
        <f>SUM(D39:D42)</f>
        <v>1750</v>
      </c>
      <c r="E43" s="81">
        <f t="shared" si="5"/>
        <v>3207</v>
      </c>
      <c r="F43" s="89"/>
      <c r="G43" s="89"/>
      <c r="H43" s="89"/>
      <c r="I43" s="72"/>
      <c r="K43" s="175" t="s">
        <v>27</v>
      </c>
      <c r="L43" s="57"/>
      <c r="M43" s="211" t="s">
        <v>236</v>
      </c>
      <c r="N43" s="151">
        <v>163</v>
      </c>
      <c r="O43" s="151">
        <v>37</v>
      </c>
      <c r="P43" s="151">
        <v>7</v>
      </c>
      <c r="Q43" s="151">
        <v>207</v>
      </c>
    </row>
    <row r="44" spans="1:17" s="3" customFormat="1">
      <c r="A44" s="79"/>
      <c r="B44" s="77"/>
      <c r="C44" s="92"/>
      <c r="D44" s="92"/>
      <c r="E44" s="81"/>
      <c r="F44" s="2"/>
      <c r="G44" s="72"/>
      <c r="H44" s="72"/>
      <c r="I44" s="72"/>
      <c r="K44" s="58"/>
      <c r="L44" s="57"/>
      <c r="M44" s="211" t="s">
        <v>269</v>
      </c>
      <c r="N44" s="57"/>
      <c r="O44" s="57"/>
      <c r="P44" s="57"/>
      <c r="Q44" s="57"/>
    </row>
    <row r="45" spans="1:17" s="3" customFormat="1">
      <c r="A45" s="79"/>
      <c r="B45" s="77" t="s">
        <v>60</v>
      </c>
      <c r="C45" s="92"/>
      <c r="D45" s="92"/>
      <c r="E45" s="81"/>
      <c r="F45" s="2"/>
      <c r="G45" s="72"/>
      <c r="H45" s="72"/>
      <c r="I45" s="72"/>
      <c r="K45" s="58"/>
      <c r="L45" s="216" t="s">
        <v>6</v>
      </c>
      <c r="M45" s="210"/>
      <c r="N45" s="153">
        <v>10</v>
      </c>
      <c r="O45" s="153">
        <v>5</v>
      </c>
      <c r="P45" s="153">
        <v>0</v>
      </c>
      <c r="Q45" s="151">
        <v>15</v>
      </c>
    </row>
    <row r="46" spans="1:17" s="3" customFormat="1">
      <c r="A46" s="79"/>
      <c r="B46" s="87" t="s">
        <v>6</v>
      </c>
      <c r="C46" s="153">
        <v>35</v>
      </c>
      <c r="D46" s="153">
        <v>33</v>
      </c>
      <c r="E46" s="81">
        <f t="shared" si="5"/>
        <v>68</v>
      </c>
      <c r="F46" s="89">
        <f ca="1">C46/OFFSET(C46,4,0)</f>
        <v>0.21472392638036811</v>
      </c>
      <c r="G46" s="89">
        <f t="shared" ref="G46:H46" ca="1" si="22">D46/OFFSET(D46,4,0)</f>
        <v>0.89189189189189189</v>
      </c>
      <c r="H46" s="89">
        <f t="shared" ca="1" si="22"/>
        <v>0.34</v>
      </c>
      <c r="I46" s="72"/>
      <c r="K46" s="58"/>
      <c r="L46" s="216" t="s">
        <v>228</v>
      </c>
      <c r="M46" s="210"/>
      <c r="N46" s="153">
        <v>9</v>
      </c>
      <c r="O46" s="153">
        <v>6</v>
      </c>
      <c r="P46" s="153">
        <v>0</v>
      </c>
      <c r="Q46" s="151">
        <v>15</v>
      </c>
    </row>
    <row r="47" spans="1:17" s="3" customFormat="1">
      <c r="A47" s="79"/>
      <c r="B47" s="87" t="s">
        <v>7</v>
      </c>
      <c r="C47" s="153">
        <v>9</v>
      </c>
      <c r="D47" s="153">
        <v>0</v>
      </c>
      <c r="E47" s="81">
        <f t="shared" si="5"/>
        <v>9</v>
      </c>
      <c r="F47" s="89">
        <f ca="1">C47/OFFSET(C47,3,0)</f>
        <v>5.5214723926380369E-2</v>
      </c>
      <c r="G47" s="89">
        <f t="shared" ref="G47:H47" ca="1" si="23">D47/OFFSET(D47,3,0)</f>
        <v>0</v>
      </c>
      <c r="H47" s="89">
        <f t="shared" ca="1" si="23"/>
        <v>4.4999999999999998E-2</v>
      </c>
      <c r="I47" s="72"/>
      <c r="K47" s="58"/>
      <c r="L47" s="216" t="s">
        <v>229</v>
      </c>
      <c r="M47" s="210"/>
      <c r="N47" s="153">
        <v>29</v>
      </c>
      <c r="O47" s="153">
        <v>10</v>
      </c>
      <c r="P47" s="153">
        <v>3</v>
      </c>
      <c r="Q47" s="151">
        <v>42</v>
      </c>
    </row>
    <row r="48" spans="1:17" s="3" customFormat="1">
      <c r="A48" s="79"/>
      <c r="B48" s="87" t="s">
        <v>8</v>
      </c>
      <c r="C48" s="153">
        <v>92</v>
      </c>
      <c r="D48" s="153">
        <v>2</v>
      </c>
      <c r="E48" s="81">
        <f t="shared" si="5"/>
        <v>94</v>
      </c>
      <c r="F48" s="89">
        <f ca="1">C48/OFFSET(C48,2,0)</f>
        <v>0.56441717791411039</v>
      </c>
      <c r="G48" s="89">
        <f t="shared" ref="G48:H48" ca="1" si="24">D48/OFFSET(D48,2,0)</f>
        <v>5.4054054054054057E-2</v>
      </c>
      <c r="H48" s="89">
        <f t="shared" ca="1" si="24"/>
        <v>0.47</v>
      </c>
      <c r="I48" s="72"/>
      <c r="K48" s="58"/>
      <c r="L48" s="216" t="s">
        <v>9</v>
      </c>
      <c r="M48" s="210"/>
      <c r="N48" s="153">
        <v>19</v>
      </c>
      <c r="O48" s="153">
        <v>2</v>
      </c>
      <c r="P48" s="153">
        <v>13</v>
      </c>
      <c r="Q48" s="151">
        <v>34</v>
      </c>
    </row>
    <row r="49" spans="1:17" s="3" customFormat="1" ht="14.4">
      <c r="A49" s="79"/>
      <c r="B49" s="87" t="s">
        <v>9</v>
      </c>
      <c r="C49" s="153">
        <v>27</v>
      </c>
      <c r="D49" s="153">
        <v>2</v>
      </c>
      <c r="E49" s="81">
        <f t="shared" si="5"/>
        <v>29</v>
      </c>
      <c r="F49" s="89">
        <f ca="1">C49/OFFSET(C49,1,0)</f>
        <v>0.16564417177914109</v>
      </c>
      <c r="G49" s="89">
        <f t="shared" ref="G49:H49" ca="1" si="25">D49/OFFSET(D49,1,0)</f>
        <v>5.4054054054054057E-2</v>
      </c>
      <c r="H49" s="94">
        <f t="shared" ca="1" si="25"/>
        <v>0.14499999999999999</v>
      </c>
      <c r="I49" s="109"/>
      <c r="K49" s="175" t="s">
        <v>29</v>
      </c>
      <c r="L49" s="57"/>
      <c r="M49" s="211" t="s">
        <v>238</v>
      </c>
      <c r="N49" s="151">
        <v>67</v>
      </c>
      <c r="O49" s="151">
        <v>23</v>
      </c>
      <c r="P49" s="151">
        <v>16</v>
      </c>
      <c r="Q49" s="151">
        <v>106</v>
      </c>
    </row>
    <row r="50" spans="1:17" s="3" customFormat="1">
      <c r="A50" s="79" t="s">
        <v>27</v>
      </c>
      <c r="B50" s="77" t="s">
        <v>28</v>
      </c>
      <c r="C50" s="78">
        <f>SUM(C46:C49)</f>
        <v>163</v>
      </c>
      <c r="D50" s="78">
        <f>SUM(D46:D49)</f>
        <v>37</v>
      </c>
      <c r="E50" s="81">
        <f t="shared" si="5"/>
        <v>200</v>
      </c>
      <c r="F50" s="57"/>
      <c r="G50" s="57"/>
      <c r="H50" s="57"/>
      <c r="I50" s="72"/>
      <c r="K50" s="175" t="s">
        <v>239</v>
      </c>
      <c r="L50" s="57"/>
      <c r="M50" s="211" t="s">
        <v>31</v>
      </c>
      <c r="N50" s="153">
        <v>1287</v>
      </c>
      <c r="O50" s="153">
        <v>135</v>
      </c>
      <c r="P50" s="153">
        <v>9</v>
      </c>
      <c r="Q50" s="151">
        <v>1431</v>
      </c>
    </row>
    <row r="51" spans="1:17" s="3" customFormat="1" ht="14.4">
      <c r="A51" s="79"/>
      <c r="B51" s="77"/>
      <c r="C51" s="92"/>
      <c r="D51" s="92"/>
      <c r="E51" s="81"/>
      <c r="F51" s="68"/>
      <c r="G51" s="109"/>
      <c r="H51" s="110"/>
      <c r="I51" s="111"/>
      <c r="K51" s="58"/>
      <c r="L51" s="206" t="s">
        <v>240</v>
      </c>
      <c r="M51" s="210"/>
      <c r="N51" s="57"/>
      <c r="O51" s="57"/>
      <c r="P51" s="57"/>
      <c r="Q51" s="57"/>
    </row>
    <row r="52" spans="1:17" s="3" customFormat="1" ht="15.6">
      <c r="A52" s="79"/>
      <c r="B52" s="77" t="s">
        <v>61</v>
      </c>
      <c r="C52" s="92"/>
      <c r="D52" s="92"/>
      <c r="E52" s="81"/>
      <c r="F52" s="2"/>
      <c r="G52" s="112"/>
      <c r="H52" s="111"/>
      <c r="I52" s="113"/>
      <c r="K52" s="175" t="s">
        <v>33</v>
      </c>
      <c r="L52" s="216" t="s">
        <v>6</v>
      </c>
      <c r="M52" s="212" t="s">
        <v>241</v>
      </c>
      <c r="N52" s="153">
        <v>1</v>
      </c>
      <c r="O52" s="153">
        <v>0</v>
      </c>
      <c r="P52" s="153">
        <v>2</v>
      </c>
      <c r="Q52" s="151">
        <v>3</v>
      </c>
    </row>
    <row r="53" spans="1:17" s="3" customFormat="1" ht="14.4">
      <c r="A53" s="79"/>
      <c r="B53" s="87" t="s">
        <v>6</v>
      </c>
      <c r="C53" s="153">
        <v>10</v>
      </c>
      <c r="D53" s="153">
        <v>5</v>
      </c>
      <c r="E53" s="81">
        <f t="shared" si="5"/>
        <v>15</v>
      </c>
      <c r="F53" s="89">
        <f ca="1">C53/OFFSET(C53,4,0)</f>
        <v>0.14925373134328357</v>
      </c>
      <c r="G53" s="89">
        <f t="shared" ref="G53:H53" ca="1" si="26">D53/OFFSET(D53,4,0)</f>
        <v>0.21739130434782608</v>
      </c>
      <c r="H53" s="89">
        <f t="shared" ca="1" si="26"/>
        <v>0.16666666666666666</v>
      </c>
      <c r="I53" s="109"/>
      <c r="K53" s="175" t="s">
        <v>35</v>
      </c>
      <c r="L53" s="216" t="s">
        <v>228</v>
      </c>
      <c r="M53" s="212" t="s">
        <v>241</v>
      </c>
      <c r="N53" s="153">
        <v>34</v>
      </c>
      <c r="O53" s="153">
        <v>63</v>
      </c>
      <c r="P53" s="153">
        <v>1</v>
      </c>
      <c r="Q53" s="151">
        <v>98</v>
      </c>
    </row>
    <row r="54" spans="1:17" s="3" customFormat="1">
      <c r="A54" s="79"/>
      <c r="B54" s="87" t="s">
        <v>7</v>
      </c>
      <c r="C54" s="153">
        <v>9</v>
      </c>
      <c r="D54" s="153">
        <v>6</v>
      </c>
      <c r="E54" s="81">
        <f t="shared" si="5"/>
        <v>15</v>
      </c>
      <c r="F54" s="89">
        <f ca="1">C54/OFFSET(C54,3,0)</f>
        <v>0.13432835820895522</v>
      </c>
      <c r="G54" s="89">
        <f t="shared" ref="G54:H54" ca="1" si="27">D54/OFFSET(D54,3,0)</f>
        <v>0.2608695652173913</v>
      </c>
      <c r="H54" s="89">
        <f t="shared" ca="1" si="27"/>
        <v>0.16666666666666666</v>
      </c>
      <c r="I54" s="72"/>
      <c r="K54" s="175" t="s">
        <v>37</v>
      </c>
      <c r="L54" s="216" t="s">
        <v>229</v>
      </c>
      <c r="M54" s="212" t="s">
        <v>241</v>
      </c>
      <c r="N54" s="153">
        <v>149</v>
      </c>
      <c r="O54" s="153">
        <v>346</v>
      </c>
      <c r="P54" s="153">
        <v>8</v>
      </c>
      <c r="Q54" s="151">
        <v>503</v>
      </c>
    </row>
    <row r="55" spans="1:17" s="3" customFormat="1">
      <c r="A55" s="79"/>
      <c r="B55" s="87" t="s">
        <v>8</v>
      </c>
      <c r="C55" s="153">
        <v>29</v>
      </c>
      <c r="D55" s="153">
        <v>10</v>
      </c>
      <c r="E55" s="81">
        <f t="shared" si="5"/>
        <v>39</v>
      </c>
      <c r="F55" s="89">
        <f ca="1">C55/OFFSET(C55,2,0)</f>
        <v>0.43283582089552236</v>
      </c>
      <c r="G55" s="89">
        <f t="shared" ref="G55:H55" ca="1" si="28">D55/OFFSET(D55,2,0)</f>
        <v>0.43478260869565216</v>
      </c>
      <c r="H55" s="89">
        <f t="shared" ca="1" si="28"/>
        <v>0.43333333333333335</v>
      </c>
      <c r="I55" s="115"/>
      <c r="K55" s="175" t="s">
        <v>39</v>
      </c>
      <c r="L55" s="57"/>
      <c r="M55" s="213" t="s">
        <v>242</v>
      </c>
      <c r="N55" s="153">
        <v>819</v>
      </c>
      <c r="O55" s="153">
        <v>757</v>
      </c>
      <c r="P55" s="153">
        <v>54</v>
      </c>
      <c r="Q55" s="151">
        <v>1630</v>
      </c>
    </row>
    <row r="56" spans="1:17" s="3" customFormat="1">
      <c r="A56" s="79"/>
      <c r="B56" s="87" t="s">
        <v>9</v>
      </c>
      <c r="C56" s="153">
        <v>19</v>
      </c>
      <c r="D56" s="153">
        <v>2</v>
      </c>
      <c r="E56" s="81">
        <f t="shared" si="5"/>
        <v>21</v>
      </c>
      <c r="F56" s="89">
        <f ca="1">C56/OFFSET(C56,1,0)</f>
        <v>0.28358208955223879</v>
      </c>
      <c r="G56" s="89">
        <f t="shared" ref="G56:H56" ca="1" si="29">D56/OFFSET(D56,1,0)</f>
        <v>8.6956521739130432E-2</v>
      </c>
      <c r="H56" s="94">
        <f t="shared" ca="1" si="29"/>
        <v>0.23333333333333334</v>
      </c>
      <c r="I56" s="72"/>
      <c r="K56" s="175" t="s">
        <v>41</v>
      </c>
      <c r="L56" s="206" t="s">
        <v>243</v>
      </c>
      <c r="M56" s="213" t="s">
        <v>244</v>
      </c>
      <c r="N56" s="151">
        <v>1003</v>
      </c>
      <c r="O56" s="151">
        <v>1166</v>
      </c>
      <c r="P56" s="151">
        <v>65</v>
      </c>
      <c r="Q56" s="151">
        <v>2234</v>
      </c>
    </row>
    <row r="57" spans="1:17" s="3" customFormat="1">
      <c r="A57" s="79" t="s">
        <v>29</v>
      </c>
      <c r="B57" s="77" t="s">
        <v>30</v>
      </c>
      <c r="C57" s="78">
        <f>SUM(C53:C56)</f>
        <v>67</v>
      </c>
      <c r="D57" s="78">
        <f>SUM(D53:D56)</f>
        <v>23</v>
      </c>
      <c r="E57" s="81">
        <f t="shared" si="5"/>
        <v>90</v>
      </c>
      <c r="F57" s="57"/>
      <c r="G57" s="57"/>
      <c r="H57" s="57"/>
      <c r="I57" s="72"/>
      <c r="K57" s="208" t="s">
        <v>42</v>
      </c>
      <c r="L57" s="57"/>
      <c r="M57" s="214" t="s">
        <v>232</v>
      </c>
      <c r="N57" s="153">
        <v>324</v>
      </c>
      <c r="O57" s="153">
        <v>125</v>
      </c>
      <c r="P57" s="153">
        <v>22</v>
      </c>
      <c r="Q57" s="151">
        <v>471</v>
      </c>
    </row>
    <row r="58" spans="1:17" s="3" customFormat="1">
      <c r="A58" s="79"/>
      <c r="B58" s="77"/>
      <c r="C58" s="92"/>
      <c r="D58" s="92"/>
      <c r="E58" s="81"/>
      <c r="F58" s="2"/>
      <c r="G58" s="72"/>
      <c r="H58" s="72"/>
      <c r="I58" s="72"/>
      <c r="K58" s="175" t="s">
        <v>43</v>
      </c>
      <c r="L58" s="57"/>
      <c r="M58" s="211" t="s">
        <v>44</v>
      </c>
      <c r="N58" s="151">
        <v>679</v>
      </c>
      <c r="O58" s="151">
        <v>1041</v>
      </c>
      <c r="P58" s="151">
        <v>43</v>
      </c>
      <c r="Q58" s="151">
        <v>1763</v>
      </c>
    </row>
    <row r="59" spans="1:17" s="3" customFormat="1">
      <c r="A59" s="117" t="s">
        <v>72</v>
      </c>
      <c r="B59" s="77" t="s">
        <v>31</v>
      </c>
      <c r="C59" s="153">
        <v>1287</v>
      </c>
      <c r="D59" s="153">
        <v>135</v>
      </c>
      <c r="E59" s="81">
        <f t="shared" si="5"/>
        <v>1422</v>
      </c>
      <c r="F59" s="2"/>
      <c r="G59" s="72"/>
      <c r="H59" s="72"/>
      <c r="I59" s="72"/>
      <c r="K59" s="58"/>
      <c r="L59" s="57"/>
      <c r="M59" s="211" t="s">
        <v>245</v>
      </c>
      <c r="N59" s="57"/>
      <c r="O59" s="57"/>
      <c r="P59" s="57"/>
      <c r="Q59" s="57"/>
    </row>
    <row r="60" spans="1:17" s="3" customFormat="1">
      <c r="A60" s="117" t="s">
        <v>73</v>
      </c>
      <c r="B60" s="119" t="s">
        <v>71</v>
      </c>
      <c r="C60" s="120"/>
      <c r="D60" s="120"/>
      <c r="E60" s="81">
        <f t="shared" si="5"/>
        <v>0</v>
      </c>
      <c r="F60" s="2"/>
      <c r="G60" s="72"/>
      <c r="H60" s="72"/>
      <c r="I60" s="72"/>
      <c r="K60" s="175" t="s">
        <v>45</v>
      </c>
      <c r="L60" s="215" t="s">
        <v>246</v>
      </c>
      <c r="M60" s="210"/>
      <c r="N60" s="153">
        <v>3653</v>
      </c>
      <c r="O60" s="153">
        <v>2986</v>
      </c>
      <c r="P60" s="153">
        <v>300</v>
      </c>
      <c r="Q60" s="151">
        <v>6939</v>
      </c>
    </row>
    <row r="61" spans="1:17" s="3" customFormat="1" ht="14.4">
      <c r="A61" s="79"/>
      <c r="B61" s="77" t="s">
        <v>32</v>
      </c>
      <c r="C61" s="92"/>
      <c r="D61" s="92"/>
      <c r="E61" s="81"/>
      <c r="F61" s="2"/>
      <c r="G61" s="72"/>
      <c r="H61" s="110"/>
      <c r="I61" s="109"/>
      <c r="K61" s="175" t="s">
        <v>47</v>
      </c>
      <c r="L61" s="206" t="s">
        <v>48</v>
      </c>
      <c r="M61" s="210"/>
      <c r="N61" s="153">
        <v>49</v>
      </c>
      <c r="O61" s="153">
        <v>48</v>
      </c>
      <c r="P61" s="153">
        <v>12</v>
      </c>
      <c r="Q61" s="151">
        <v>109</v>
      </c>
    </row>
    <row r="62" spans="1:17" s="3" customFormat="1" ht="14.4">
      <c r="A62" s="79" t="s">
        <v>33</v>
      </c>
      <c r="B62" s="121" t="s">
        <v>34</v>
      </c>
      <c r="C62" s="153">
        <v>1</v>
      </c>
      <c r="D62" s="153">
        <v>0</v>
      </c>
      <c r="E62" s="81">
        <f t="shared" si="5"/>
        <v>1</v>
      </c>
      <c r="F62" s="89">
        <f ca="1">C62/OFFSET(C62,4,0)</f>
        <v>9.9700897308075765E-4</v>
      </c>
      <c r="G62" s="89">
        <f t="shared" ref="G62:H62" ca="1" si="30">D62/OFFSET(D62,4,0)</f>
        <v>0</v>
      </c>
      <c r="H62" s="89">
        <f t="shared" ca="1" si="30"/>
        <v>4.6104195481788842E-4</v>
      </c>
      <c r="I62" s="112"/>
      <c r="K62" s="58"/>
      <c r="L62" s="57"/>
      <c r="M62" s="211" t="s">
        <v>247</v>
      </c>
      <c r="N62" s="57"/>
      <c r="O62" s="57"/>
      <c r="P62" s="57"/>
      <c r="Q62" s="57"/>
    </row>
    <row r="63" spans="1:17" s="3" customFormat="1">
      <c r="A63" s="79" t="s">
        <v>35</v>
      </c>
      <c r="B63" s="121" t="s">
        <v>36</v>
      </c>
      <c r="C63" s="153">
        <v>34</v>
      </c>
      <c r="D63" s="153">
        <v>63</v>
      </c>
      <c r="E63" s="81">
        <f t="shared" si="5"/>
        <v>97</v>
      </c>
      <c r="F63" s="89">
        <f ca="1">C63/OFFSET(C63,3,0)</f>
        <v>3.3898305084745763E-2</v>
      </c>
      <c r="G63" s="89">
        <f t="shared" ref="G63:H63" ca="1" si="31">D63/OFFSET(D63,3,0)</f>
        <v>5.4030874785591765E-2</v>
      </c>
      <c r="H63" s="89">
        <f t="shared" ca="1" si="31"/>
        <v>4.4721069617335178E-2</v>
      </c>
      <c r="I63" s="72"/>
      <c r="K63" s="175" t="s">
        <v>49</v>
      </c>
      <c r="L63" s="215" t="s">
        <v>248</v>
      </c>
      <c r="M63" s="210"/>
      <c r="N63" s="153">
        <v>3702</v>
      </c>
      <c r="O63" s="153">
        <v>3034</v>
      </c>
      <c r="P63" s="153">
        <v>312</v>
      </c>
      <c r="Q63" s="151">
        <v>7048</v>
      </c>
    </row>
    <row r="64" spans="1:17" s="3" customFormat="1">
      <c r="A64" s="79" t="s">
        <v>37</v>
      </c>
      <c r="B64" s="121" t="s">
        <v>38</v>
      </c>
      <c r="C64" s="153">
        <v>149</v>
      </c>
      <c r="D64" s="153">
        <v>346</v>
      </c>
      <c r="E64" s="81">
        <f t="shared" si="5"/>
        <v>495</v>
      </c>
      <c r="F64" s="89">
        <f ca="1">C64/OFFSET(C64,2,0)</f>
        <v>0.14855433698903289</v>
      </c>
      <c r="G64" s="89">
        <f t="shared" ref="G64:H64" ca="1" si="32">D64/OFFSET(D64,2,0)</f>
        <v>0.29674099485420241</v>
      </c>
      <c r="H64" s="89">
        <f t="shared" ca="1" si="32"/>
        <v>0.22821576763485477</v>
      </c>
      <c r="K64" s="175" t="s">
        <v>51</v>
      </c>
      <c r="L64" s="206" t="s">
        <v>270</v>
      </c>
      <c r="M64" s="210"/>
      <c r="N64" s="151">
        <v>145</v>
      </c>
      <c r="O64" s="151">
        <v>252</v>
      </c>
      <c r="P64" s="151">
        <v>84</v>
      </c>
      <c r="Q64" s="151">
        <v>481</v>
      </c>
    </row>
    <row r="65" spans="1:17" s="3" customFormat="1">
      <c r="A65" s="79" t="s">
        <v>39</v>
      </c>
      <c r="B65" s="121" t="s">
        <v>40</v>
      </c>
      <c r="C65" s="153">
        <v>819</v>
      </c>
      <c r="D65" s="153">
        <v>757</v>
      </c>
      <c r="E65" s="81">
        <f t="shared" si="5"/>
        <v>1576</v>
      </c>
      <c r="F65" s="89">
        <f ca="1">C65/OFFSET(C65,1,0)</f>
        <v>0.8165503489531406</v>
      </c>
      <c r="G65" s="89">
        <f t="shared" ref="G65:H65" ca="1" si="33">D65/OFFSET(D65,1,0)</f>
        <v>0.64922813036020588</v>
      </c>
      <c r="H65" s="94">
        <f t="shared" ca="1" si="33"/>
        <v>0.72660212079299213</v>
      </c>
      <c r="K65" s="58"/>
      <c r="L65" s="57"/>
      <c r="M65" s="210"/>
      <c r="N65" s="217" t="s">
        <v>271</v>
      </c>
      <c r="O65" s="57"/>
      <c r="P65" s="57"/>
      <c r="Q65" s="217" t="s">
        <v>272</v>
      </c>
    </row>
    <row r="66" spans="1:17" s="3" customFormat="1">
      <c r="A66" s="79" t="s">
        <v>41</v>
      </c>
      <c r="B66" s="96" t="s">
        <v>55</v>
      </c>
      <c r="C66" s="78">
        <f>SUM(C62:C65)</f>
        <v>1003</v>
      </c>
      <c r="D66" s="78">
        <f>SUM(D62:D65)</f>
        <v>1166</v>
      </c>
      <c r="E66" s="81">
        <f t="shared" si="5"/>
        <v>2169</v>
      </c>
      <c r="F66" s="89">
        <f>C66/C33</f>
        <v>0.25043695380774034</v>
      </c>
      <c r="G66" s="89">
        <f t="shared" ref="G66:H66" si="34">D66/D33</f>
        <v>0.36301369863013699</v>
      </c>
      <c r="H66" s="89">
        <f t="shared" si="34"/>
        <v>0.30054039074407651</v>
      </c>
      <c r="K66" s="58"/>
      <c r="L66" s="57"/>
      <c r="M66" s="210"/>
      <c r="N66" s="217" t="s">
        <v>273</v>
      </c>
      <c r="O66" s="57"/>
      <c r="P66" s="57"/>
      <c r="Q66" s="217" t="s">
        <v>274</v>
      </c>
    </row>
    <row r="67" spans="1:17" s="3" customFormat="1">
      <c r="A67" s="97" t="s">
        <v>42</v>
      </c>
      <c r="B67" s="98" t="s">
        <v>21</v>
      </c>
      <c r="C67" s="153">
        <v>324</v>
      </c>
      <c r="D67" s="153">
        <v>125</v>
      </c>
      <c r="E67" s="81">
        <f t="shared" si="5"/>
        <v>449</v>
      </c>
      <c r="F67" s="2"/>
      <c r="G67" s="72"/>
      <c r="H67" s="72"/>
      <c r="K67" s="58"/>
      <c r="L67" s="57"/>
      <c r="M67" s="210"/>
      <c r="N67" s="217" t="s">
        <v>275</v>
      </c>
      <c r="O67" s="57"/>
      <c r="P67" s="57"/>
      <c r="Q67" s="217" t="s">
        <v>276</v>
      </c>
    </row>
    <row r="68" spans="1:17" s="3" customFormat="1" ht="14.4">
      <c r="A68" s="79" t="s">
        <v>43</v>
      </c>
      <c r="B68" s="77" t="s">
        <v>44</v>
      </c>
      <c r="C68" s="78">
        <f>C66-C67</f>
        <v>679</v>
      </c>
      <c r="D68" s="78">
        <f>D66-D67</f>
        <v>1041</v>
      </c>
      <c r="E68" s="81">
        <f t="shared" si="5"/>
        <v>1720</v>
      </c>
      <c r="F68" s="2"/>
      <c r="G68" s="111"/>
      <c r="H68" s="123"/>
      <c r="K68" s="58"/>
      <c r="L68" s="217" t="s">
        <v>277</v>
      </c>
      <c r="M68" s="210"/>
      <c r="N68" s="209">
        <v>7402</v>
      </c>
      <c r="O68" s="57"/>
      <c r="P68" s="57"/>
      <c r="Q68" s="209">
        <v>7529</v>
      </c>
    </row>
    <row r="69" spans="1:17" s="3" customFormat="1">
      <c r="A69" s="79"/>
      <c r="B69" s="77"/>
      <c r="C69" s="92"/>
      <c r="D69" s="92"/>
      <c r="E69" s="81"/>
      <c r="F69" s="2"/>
      <c r="G69" s="72"/>
      <c r="H69" s="72"/>
      <c r="K69" s="58"/>
      <c r="L69" s="217" t="s">
        <v>278</v>
      </c>
      <c r="M69" s="210"/>
      <c r="N69" s="57"/>
      <c r="O69" s="57"/>
      <c r="P69" s="57"/>
      <c r="Q69" s="218">
        <v>0.75</v>
      </c>
    </row>
    <row r="70" spans="1:17" s="3" customFormat="1" ht="14.4">
      <c r="A70" s="79" t="s">
        <v>45</v>
      </c>
      <c r="B70" s="77" t="s">
        <v>46</v>
      </c>
      <c r="C70" s="91">
        <f>C43+C50+C57+C59+C60+C68</f>
        <v>3653</v>
      </c>
      <c r="D70" s="91">
        <f>D43+D50+D57+D59+D60+D68</f>
        <v>2986</v>
      </c>
      <c r="E70" s="81">
        <f t="shared" si="5"/>
        <v>6639</v>
      </c>
      <c r="F70" s="2"/>
      <c r="G70" s="124"/>
      <c r="H70" s="112"/>
      <c r="M70" s="141"/>
    </row>
    <row r="71" spans="1:17" s="3" customFormat="1">
      <c r="A71" s="79"/>
      <c r="B71" s="125"/>
      <c r="C71" s="92"/>
      <c r="D71" s="92"/>
      <c r="E71" s="81"/>
      <c r="F71" s="2"/>
      <c r="G71" s="72"/>
      <c r="H71" s="72"/>
      <c r="M71" s="141"/>
    </row>
    <row r="72" spans="1:17" s="3" customFormat="1" ht="14.4">
      <c r="A72" s="79" t="s">
        <v>47</v>
      </c>
      <c r="B72" s="77" t="s">
        <v>48</v>
      </c>
      <c r="C72" s="153">
        <v>49</v>
      </c>
      <c r="D72" s="153">
        <v>48</v>
      </c>
      <c r="E72" s="81">
        <f t="shared" si="5"/>
        <v>97</v>
      </c>
      <c r="F72" s="68"/>
      <c r="G72" s="126"/>
      <c r="H72" s="127"/>
      <c r="M72" s="141"/>
    </row>
    <row r="73" spans="1:17" s="3" customFormat="1">
      <c r="A73" s="79"/>
      <c r="B73" s="125"/>
      <c r="C73" s="92"/>
      <c r="D73" s="92"/>
      <c r="E73" s="81"/>
      <c r="F73" s="2"/>
      <c r="G73" s="72"/>
      <c r="H73" s="72"/>
      <c r="I73" s="72"/>
      <c r="M73" s="141"/>
    </row>
    <row r="74" spans="1:17" s="3" customFormat="1">
      <c r="A74" s="79" t="s">
        <v>49</v>
      </c>
      <c r="B74" s="77" t="s">
        <v>50</v>
      </c>
      <c r="C74" s="81">
        <f>C70+C72</f>
        <v>3702</v>
      </c>
      <c r="D74" s="81">
        <f>D70+D72</f>
        <v>3034</v>
      </c>
      <c r="E74" s="81">
        <f>D74+C74</f>
        <v>6736</v>
      </c>
      <c r="F74" s="2"/>
      <c r="G74" s="72"/>
      <c r="H74" s="72"/>
      <c r="I74" s="72"/>
      <c r="M74" s="141"/>
    </row>
    <row r="75" spans="1:17" s="3" customFormat="1">
      <c r="A75" s="79"/>
      <c r="B75" s="77" t="s">
        <v>94</v>
      </c>
      <c r="C75" s="92"/>
      <c r="D75" s="92"/>
      <c r="E75" s="81">
        <f>D75+C75</f>
        <v>0</v>
      </c>
      <c r="F75" s="2"/>
      <c r="G75" s="72"/>
      <c r="H75" s="72"/>
      <c r="I75" s="72"/>
      <c r="M75" s="141"/>
    </row>
    <row r="76" spans="1:17" s="3" customFormat="1" ht="13.8" thickBot="1">
      <c r="A76" s="128" t="s">
        <v>51</v>
      </c>
      <c r="B76" s="129" t="s">
        <v>64</v>
      </c>
      <c r="C76" s="151">
        <v>145</v>
      </c>
      <c r="D76" s="151">
        <v>252</v>
      </c>
      <c r="E76" s="81">
        <f>D76+C76</f>
        <v>397</v>
      </c>
      <c r="F76" s="2"/>
      <c r="G76" s="72"/>
      <c r="H76" s="72"/>
      <c r="I76" s="72"/>
      <c r="M76" s="141"/>
    </row>
    <row r="77" spans="1:17" s="3" customFormat="1" ht="30.75" customHeight="1">
      <c r="A77" s="296" t="s">
        <v>56</v>
      </c>
      <c r="B77" s="297"/>
      <c r="C77" s="131">
        <f>C6+C33-C67-C74</f>
        <v>106</v>
      </c>
      <c r="D77" s="131">
        <f>D6+D33-D67-D74</f>
        <v>225</v>
      </c>
      <c r="E77" s="132">
        <f>(E6+E33)-(E67+E74)</f>
        <v>331</v>
      </c>
      <c r="F77" s="2"/>
      <c r="G77" s="72"/>
      <c r="H77" s="72"/>
      <c r="I77" s="72"/>
      <c r="M77" s="141"/>
    </row>
    <row r="78" spans="1:17" s="3" customFormat="1" ht="16.2" customHeight="1">
      <c r="A78" s="133"/>
      <c r="B78" s="61" t="s">
        <v>67</v>
      </c>
      <c r="C78" s="134">
        <f>(C43+C57+C59+C60+C50)/(C43+C57+C59+C68+C60+C50)</f>
        <v>0.81412537640295646</v>
      </c>
      <c r="D78" s="134">
        <f t="shared" ref="D78:E78" si="35">(D43+D57+D59+D60+D50)/(D43+D57+D59+D68+D60+D50)</f>
        <v>0.65137307434695246</v>
      </c>
      <c r="E78" s="134">
        <f t="shared" si="35"/>
        <v>0.74092483807802378</v>
      </c>
      <c r="F78" s="135"/>
      <c r="G78" s="72"/>
      <c r="H78" s="72"/>
      <c r="I78" s="72"/>
      <c r="M78" s="141"/>
    </row>
    <row r="79" spans="1:17" s="3" customFormat="1" ht="16.2" customHeight="1">
      <c r="A79" s="133"/>
      <c r="B79" s="61" t="s">
        <v>68</v>
      </c>
      <c r="C79" s="134">
        <f>(C43+C57+C59+C60+C50)/(C43+C57+C59+C68+C72+C67+C60+C50)</f>
        <v>0.73869846000993544</v>
      </c>
      <c r="D79" s="134">
        <f t="shared" ref="D79:E79" si="36">(D43+D57+D59+D60+D50)/(D43+D57+D59+D68+D72+D67+D60+D50)</f>
        <v>0.61570117125672685</v>
      </c>
      <c r="E79" s="134">
        <f t="shared" si="36"/>
        <v>0.68462073764787756</v>
      </c>
      <c r="F79" s="2"/>
      <c r="G79" s="72"/>
      <c r="H79" s="72"/>
      <c r="I79" s="72"/>
      <c r="L79" s="57"/>
      <c r="M79" s="210"/>
      <c r="N79" s="57"/>
      <c r="O79" s="57"/>
      <c r="P79" s="57"/>
      <c r="Q79" s="57"/>
    </row>
    <row r="80" spans="1:17" ht="16.2" customHeight="1">
      <c r="A80" s="133"/>
      <c r="B80" s="61" t="s">
        <v>70</v>
      </c>
      <c r="C80" s="134">
        <f>C59/C35</f>
        <v>0.34963325183374083</v>
      </c>
      <c r="D80" s="134">
        <f t="shared" ref="D80:E80" si="37">D59/D35</f>
        <v>4.3731778425655975E-2</v>
      </c>
      <c r="E80" s="134">
        <f t="shared" si="37"/>
        <v>0.21010638297872342</v>
      </c>
    </row>
    <row r="81" spans="1:17" ht="16.2" customHeight="1">
      <c r="A81" s="133"/>
      <c r="B81" s="61" t="s">
        <v>69</v>
      </c>
      <c r="C81" s="134">
        <f>D66/E66</f>
        <v>0.53757491931765788</v>
      </c>
      <c r="D81" s="134"/>
      <c r="E81" s="134"/>
    </row>
    <row r="82" spans="1:17" ht="16.2" customHeight="1">
      <c r="A82" s="133"/>
      <c r="B82" s="61" t="s">
        <v>89</v>
      </c>
      <c r="C82" s="136">
        <f>C20/C35</f>
        <v>1.0866612333604998E-3</v>
      </c>
      <c r="D82" s="136">
        <f t="shared" ref="D82:E82" si="38">D20/D35</f>
        <v>0</v>
      </c>
      <c r="E82" s="136">
        <f t="shared" si="38"/>
        <v>5.9101654846335696E-4</v>
      </c>
    </row>
    <row r="83" spans="1:17" ht="16.2" customHeight="1">
      <c r="A83" s="133"/>
      <c r="B83" s="61" t="s">
        <v>95</v>
      </c>
      <c r="C83" s="136">
        <f>(C43+C50+C57+C59+C60)/(C6+C33)</f>
        <v>0.71974830590513073</v>
      </c>
      <c r="D83" s="136">
        <f t="shared" ref="D83:E83" si="39">(D43+D50+D57+D59+D60)/(D6+D33)</f>
        <v>0.57476359338061467</v>
      </c>
      <c r="E83" s="136">
        <f t="shared" si="39"/>
        <v>0.65447046301224054</v>
      </c>
    </row>
    <row r="84" spans="1:17" ht="82.2" customHeight="1">
      <c r="A84" s="298" t="s">
        <v>57</v>
      </c>
      <c r="B84" s="299"/>
      <c r="C84" s="299"/>
      <c r="D84" s="299"/>
      <c r="E84" s="299"/>
    </row>
    <row r="85" spans="1:17">
      <c r="A85" s="137"/>
      <c r="K85" s="5"/>
      <c r="L85" s="139"/>
      <c r="M85" s="219"/>
      <c r="N85" s="139"/>
      <c r="O85" s="139"/>
      <c r="P85" s="139"/>
      <c r="Q85" s="139"/>
    </row>
    <row r="86" spans="1:17" s="139" customFormat="1" ht="19.5" customHeight="1">
      <c r="A86" s="138" t="s">
        <v>62</v>
      </c>
      <c r="B86" s="62"/>
      <c r="F86" s="2"/>
      <c r="G86" s="72"/>
      <c r="H86" s="72"/>
      <c r="I86" s="72"/>
      <c r="J86" s="5"/>
      <c r="K86" s="5"/>
      <c r="M86" s="219"/>
    </row>
    <row r="87" spans="1:17" s="139" customFormat="1" ht="19.5" customHeight="1">
      <c r="A87" s="138"/>
      <c r="B87" s="62"/>
      <c r="F87" s="2"/>
      <c r="G87" s="72"/>
      <c r="H87" s="72"/>
      <c r="I87" s="72"/>
      <c r="J87" s="5"/>
      <c r="K87" s="5"/>
      <c r="M87" s="219"/>
    </row>
    <row r="88" spans="1:17" s="139" customFormat="1" ht="19.5" customHeight="1">
      <c r="A88" s="138"/>
      <c r="B88" s="62"/>
      <c r="F88" s="2"/>
      <c r="G88" s="72"/>
      <c r="H88" s="72"/>
      <c r="I88" s="72"/>
      <c r="J88" s="5"/>
      <c r="K88" s="5"/>
      <c r="M88" s="219"/>
    </row>
    <row r="89" spans="1:17" s="139" customFormat="1" ht="19.5" customHeight="1">
      <c r="A89" s="138"/>
      <c r="B89" s="62"/>
      <c r="F89" s="2"/>
      <c r="G89" s="72"/>
      <c r="H89" s="72"/>
      <c r="I89" s="72"/>
      <c r="J89" s="5"/>
      <c r="K89" s="5"/>
      <c r="M89" s="219"/>
    </row>
    <row r="90" spans="1:17" s="139" customFormat="1" ht="19.5" customHeight="1">
      <c r="A90" s="138"/>
      <c r="B90" s="62"/>
      <c r="F90" s="2"/>
      <c r="G90" s="72"/>
      <c r="H90" s="72"/>
      <c r="I90" s="72"/>
      <c r="J90" s="5"/>
      <c r="K90" s="5"/>
      <c r="M90" s="219"/>
    </row>
    <row r="91" spans="1:17" s="139" customFormat="1" ht="19.5" customHeight="1">
      <c r="A91" s="138"/>
      <c r="B91" s="62"/>
      <c r="F91" s="2"/>
      <c r="G91" s="72"/>
      <c r="H91" s="72"/>
      <c r="I91" s="72"/>
      <c r="J91" s="5"/>
      <c r="K91" s="5"/>
      <c r="M91" s="219"/>
    </row>
    <row r="92" spans="1:17" s="139" customFormat="1" ht="19.5" customHeight="1">
      <c r="A92" s="138"/>
      <c r="B92" s="62"/>
      <c r="F92" s="2"/>
      <c r="G92" s="72"/>
      <c r="H92" s="72"/>
      <c r="I92" s="72"/>
      <c r="J92" s="5"/>
      <c r="K92" s="5"/>
      <c r="M92" s="219"/>
    </row>
    <row r="93" spans="1:17" s="139" customFormat="1" ht="19.5" customHeight="1">
      <c r="A93" s="138"/>
      <c r="B93" s="1" t="s">
        <v>65</v>
      </c>
      <c r="C93" s="139">
        <f>(C74-C68)/C74</f>
        <v>0.81658562938951917</v>
      </c>
      <c r="D93" s="1" t="s">
        <v>66</v>
      </c>
      <c r="E93" s="139">
        <f>(D74-D68)/D74</f>
        <v>0.65688859591298621</v>
      </c>
      <c r="F93" s="2"/>
      <c r="G93" s="72"/>
      <c r="H93" s="72"/>
      <c r="I93" s="72"/>
      <c r="J93" s="5"/>
      <c r="K93" s="3"/>
      <c r="L93" s="57"/>
      <c r="M93" s="210"/>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2"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261</v>
      </c>
      <c r="D1" s="57"/>
      <c r="E1" s="57"/>
      <c r="F1" s="2" t="s">
        <v>91</v>
      </c>
      <c r="G1" s="66"/>
      <c r="H1" s="67"/>
      <c r="I1" s="67"/>
    </row>
    <row r="2" spans="1:9" s="3" customFormat="1" ht="15.6">
      <c r="A2" s="57"/>
      <c r="B2" s="65" t="s">
        <v>92</v>
      </c>
      <c r="C2" s="57" t="s">
        <v>110</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53">
        <v>145</v>
      </c>
      <c r="D6" s="153">
        <v>252</v>
      </c>
      <c r="E6" s="81">
        <f>D6+C6</f>
        <v>397</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v>3772</v>
      </c>
      <c r="D10" s="88">
        <v>2756</v>
      </c>
      <c r="E10" s="81">
        <f>D10+C10</f>
        <v>6528</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3772</v>
      </c>
      <c r="D14" s="91">
        <f>SUM(D10:D13)</f>
        <v>2756</v>
      </c>
      <c r="E14" s="81">
        <f t="shared" si="1"/>
        <v>6528</v>
      </c>
      <c r="F14" s="89"/>
      <c r="G14" s="89"/>
      <c r="H14" s="89"/>
      <c r="I14" s="72"/>
    </row>
    <row r="15" spans="1:9" s="3" customFormat="1">
      <c r="A15" s="79"/>
      <c r="B15" s="84" t="s">
        <v>58</v>
      </c>
      <c r="C15" s="92"/>
      <c r="D15" s="92"/>
      <c r="E15" s="81"/>
      <c r="F15" s="2"/>
      <c r="G15" s="72"/>
      <c r="H15" s="72"/>
      <c r="I15" s="72"/>
    </row>
    <row r="16" spans="1:9" s="3" customFormat="1">
      <c r="A16" s="79"/>
      <c r="B16" s="87" t="s">
        <v>6</v>
      </c>
      <c r="C16" s="151">
        <v>113</v>
      </c>
      <c r="D16" s="151">
        <v>44</v>
      </c>
      <c r="E16" s="81">
        <f t="shared" ref="E16:E72" si="5">D16+C16</f>
        <v>157</v>
      </c>
      <c r="F16" s="89">
        <f ca="1">C16/OFFSET(C16,4,0)</f>
        <v>1</v>
      </c>
      <c r="G16" s="89">
        <f t="shared" ref="G16:H16" ca="1" si="6">D16/OFFSET(D16,4,0)</f>
        <v>1</v>
      </c>
      <c r="H16" s="89">
        <f t="shared" ca="1" si="6"/>
        <v>1</v>
      </c>
      <c r="I16" s="72"/>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113</v>
      </c>
      <c r="D20" s="81">
        <f>SUM(D16:D19)</f>
        <v>44</v>
      </c>
      <c r="E20" s="81">
        <f t="shared" si="5"/>
        <v>157</v>
      </c>
      <c r="F20" s="89"/>
      <c r="G20" s="89"/>
      <c r="H20" s="89"/>
      <c r="I20" s="72"/>
    </row>
    <row r="21" spans="1:9" s="3" customFormat="1">
      <c r="A21" s="79"/>
      <c r="B21" s="84" t="s">
        <v>59</v>
      </c>
      <c r="C21" s="92"/>
      <c r="D21" s="92"/>
      <c r="E21" s="81"/>
      <c r="F21" s="2"/>
      <c r="G21" s="72"/>
      <c r="H21" s="72"/>
      <c r="I21" s="72"/>
    </row>
    <row r="22" spans="1:9" s="3" customFormat="1" ht="15.6">
      <c r="A22" s="79"/>
      <c r="B22" s="87" t="s">
        <v>6</v>
      </c>
      <c r="C22" s="151">
        <v>332</v>
      </c>
      <c r="D22" s="151">
        <v>41</v>
      </c>
      <c r="E22" s="81">
        <f t="shared" si="5"/>
        <v>373</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332</v>
      </c>
      <c r="D26" s="81">
        <f>SUM(D22:D25)</f>
        <v>41</v>
      </c>
      <c r="E26" s="81">
        <f t="shared" si="5"/>
        <v>373</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51">
        <v>471</v>
      </c>
      <c r="D31" s="151">
        <v>303</v>
      </c>
      <c r="E31" s="81">
        <f t="shared" si="5"/>
        <v>774</v>
      </c>
      <c r="F31" s="89">
        <f ca="1">C31/OFFSET(C31,1,0)</f>
        <v>1</v>
      </c>
      <c r="G31" s="89">
        <f t="shared" ref="G31:H31" ca="1" si="17">D31/OFFSET(D31,1,0)</f>
        <v>1</v>
      </c>
      <c r="H31" s="94">
        <f t="shared" ca="1" si="17"/>
        <v>1</v>
      </c>
      <c r="I31" s="70"/>
    </row>
    <row r="32" spans="1:9" s="3" customFormat="1">
      <c r="A32" s="79" t="s">
        <v>17</v>
      </c>
      <c r="B32" s="90" t="s">
        <v>18</v>
      </c>
      <c r="C32" s="81">
        <f>SUM(C28:C31)</f>
        <v>471</v>
      </c>
      <c r="D32" s="81">
        <f>SUM(D28:D31)</f>
        <v>303</v>
      </c>
      <c r="E32" s="81">
        <f t="shared" si="5"/>
        <v>774</v>
      </c>
      <c r="F32" s="2"/>
      <c r="G32" s="72"/>
      <c r="H32" s="72"/>
      <c r="I32" s="72"/>
    </row>
    <row r="33" spans="1:9" s="3" customFormat="1">
      <c r="A33" s="79" t="s">
        <v>19</v>
      </c>
      <c r="B33" s="96" t="s">
        <v>54</v>
      </c>
      <c r="C33" s="78">
        <f>C14+C20+C26+C32</f>
        <v>4688</v>
      </c>
      <c r="D33" s="78">
        <f>D14+D20+D26+D32</f>
        <v>3144</v>
      </c>
      <c r="E33" s="81">
        <f t="shared" si="5"/>
        <v>7832</v>
      </c>
      <c r="F33" s="68"/>
      <c r="G33" s="72"/>
      <c r="H33" s="72"/>
      <c r="I33" s="72"/>
    </row>
    <row r="34" spans="1:9" s="3" customFormat="1" ht="15.6">
      <c r="A34" s="97" t="s">
        <v>20</v>
      </c>
      <c r="B34" s="98" t="s">
        <v>21</v>
      </c>
      <c r="C34" s="152">
        <v>480</v>
      </c>
      <c r="D34" s="152">
        <v>303</v>
      </c>
      <c r="E34" s="81">
        <f t="shared" si="5"/>
        <v>783</v>
      </c>
      <c r="F34" s="68"/>
      <c r="G34" s="82"/>
      <c r="H34" s="100"/>
      <c r="I34" s="82"/>
    </row>
    <row r="35" spans="1:9" s="3" customFormat="1" ht="15.6">
      <c r="A35" s="79" t="s">
        <v>22</v>
      </c>
      <c r="B35" s="77" t="s">
        <v>23</v>
      </c>
      <c r="C35" s="78">
        <f>C33-C34</f>
        <v>4208</v>
      </c>
      <c r="D35" s="78">
        <f>D33-D34</f>
        <v>2841</v>
      </c>
      <c r="E35" s="81">
        <f t="shared" si="5"/>
        <v>7049</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1">
        <v>2106</v>
      </c>
      <c r="D39" s="151">
        <v>1887</v>
      </c>
      <c r="E39" s="81">
        <f t="shared" si="5"/>
        <v>3993</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2106</v>
      </c>
      <c r="D43" s="78">
        <f>SUM(D39:D42)</f>
        <v>1887</v>
      </c>
      <c r="E43" s="81">
        <f t="shared" si="5"/>
        <v>3993</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1">
        <v>173</v>
      </c>
      <c r="D46" s="151">
        <v>30</v>
      </c>
      <c r="E46" s="81">
        <f t="shared" si="5"/>
        <v>203</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173</v>
      </c>
      <c r="D50" s="78">
        <f>SUM(D46:D49)</f>
        <v>30</v>
      </c>
      <c r="E50" s="81">
        <f t="shared" si="5"/>
        <v>203</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1">
        <v>1</v>
      </c>
      <c r="D53" s="151">
        <v>9</v>
      </c>
      <c r="E53" s="81">
        <f t="shared" si="5"/>
        <v>10</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1</v>
      </c>
      <c r="D57" s="78">
        <f>SUM(D53:D56)</f>
        <v>9</v>
      </c>
      <c r="E57" s="81">
        <f t="shared" si="5"/>
        <v>10</v>
      </c>
      <c r="F57" s="57"/>
      <c r="G57" s="57"/>
      <c r="H57" s="57"/>
      <c r="I57" s="72"/>
    </row>
    <row r="58" spans="1:9" s="3" customFormat="1">
      <c r="A58" s="79"/>
      <c r="B58" s="77"/>
      <c r="C58" s="92"/>
      <c r="D58" s="92"/>
      <c r="E58" s="81"/>
      <c r="F58" s="2"/>
      <c r="G58" s="72"/>
      <c r="H58" s="72"/>
      <c r="I58" s="72"/>
    </row>
    <row r="59" spans="1:9" s="3" customFormat="1">
      <c r="A59" s="117" t="s">
        <v>72</v>
      </c>
      <c r="B59" s="77" t="s">
        <v>31</v>
      </c>
      <c r="C59" s="151">
        <v>1530</v>
      </c>
      <c r="D59" s="151">
        <v>157</v>
      </c>
      <c r="E59" s="81">
        <f t="shared" si="5"/>
        <v>1687</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1">
        <v>0</v>
      </c>
      <c r="D62" s="151">
        <v>0</v>
      </c>
      <c r="E62" s="81">
        <f t="shared" si="5"/>
        <v>0</v>
      </c>
      <c r="F62" s="89">
        <f ca="1">C62/OFFSET(C62,4,0)</f>
        <v>0</v>
      </c>
      <c r="G62" s="89">
        <f t="shared" ref="G62:H62" ca="1" si="30">D62/OFFSET(D62,4,0)</f>
        <v>0</v>
      </c>
      <c r="H62" s="89">
        <f t="shared" ca="1" si="30"/>
        <v>0</v>
      </c>
      <c r="I62" s="112"/>
    </row>
    <row r="63" spans="1:9" s="3" customFormat="1">
      <c r="A63" s="79" t="s">
        <v>35</v>
      </c>
      <c r="B63" s="121" t="s">
        <v>36</v>
      </c>
      <c r="C63" s="151">
        <v>1</v>
      </c>
      <c r="D63" s="151">
        <v>22</v>
      </c>
      <c r="E63" s="81">
        <f t="shared" si="5"/>
        <v>23</v>
      </c>
      <c r="F63" s="89">
        <f ca="1">C63/OFFSET(C63,3,0)</f>
        <v>1.1135857461024498E-3</v>
      </c>
      <c r="G63" s="89">
        <f t="shared" ref="G63:H63" ca="1" si="31">D63/OFFSET(D63,3,0)</f>
        <v>2.2964509394572025E-2</v>
      </c>
      <c r="H63" s="89">
        <f t="shared" ca="1" si="31"/>
        <v>1.2392241379310345E-2</v>
      </c>
      <c r="I63" s="72"/>
    </row>
    <row r="64" spans="1:9" s="3" customFormat="1">
      <c r="A64" s="79" t="s">
        <v>37</v>
      </c>
      <c r="B64" s="121" t="s">
        <v>38</v>
      </c>
      <c r="C64" s="151">
        <v>98</v>
      </c>
      <c r="D64" s="151">
        <v>130</v>
      </c>
      <c r="E64" s="81">
        <f t="shared" si="5"/>
        <v>228</v>
      </c>
      <c r="F64" s="89">
        <f ca="1">C64/OFFSET(C64,2,0)</f>
        <v>0.10913140311804009</v>
      </c>
      <c r="G64" s="89">
        <f t="shared" ref="G64:H64" ca="1" si="32">D64/OFFSET(D64,2,0)</f>
        <v>0.13569937369519833</v>
      </c>
      <c r="H64" s="89">
        <f t="shared" ca="1" si="32"/>
        <v>0.12284482758620689</v>
      </c>
    </row>
    <row r="65" spans="1:9" s="3" customFormat="1">
      <c r="A65" s="79" t="s">
        <v>39</v>
      </c>
      <c r="B65" s="121" t="s">
        <v>40</v>
      </c>
      <c r="C65" s="151">
        <v>799</v>
      </c>
      <c r="D65" s="151">
        <v>806</v>
      </c>
      <c r="E65" s="81">
        <f t="shared" si="5"/>
        <v>1605</v>
      </c>
      <c r="F65" s="89">
        <f ca="1">C65/OFFSET(C65,1,0)</f>
        <v>0.88975501113585742</v>
      </c>
      <c r="G65" s="89">
        <f t="shared" ref="G65:H65" ca="1" si="33">D65/OFFSET(D65,1,0)</f>
        <v>0.84133611691022969</v>
      </c>
      <c r="H65" s="94">
        <f t="shared" ca="1" si="33"/>
        <v>0.86476293103448276</v>
      </c>
    </row>
    <row r="66" spans="1:9" s="3" customFormat="1">
      <c r="A66" s="79" t="s">
        <v>41</v>
      </c>
      <c r="B66" s="96" t="s">
        <v>55</v>
      </c>
      <c r="C66" s="78">
        <f>SUM(C62:C65)</f>
        <v>898</v>
      </c>
      <c r="D66" s="78">
        <f>SUM(D62:D65)</f>
        <v>958</v>
      </c>
      <c r="E66" s="81">
        <f t="shared" si="5"/>
        <v>1856</v>
      </c>
      <c r="F66" s="89">
        <f>C66/C33</f>
        <v>0.19155290102389078</v>
      </c>
      <c r="G66" s="89">
        <f t="shared" ref="G66:H66" si="34">D66/D33</f>
        <v>0.30470737913486007</v>
      </c>
      <c r="H66" s="89">
        <f t="shared" si="34"/>
        <v>0.23697650663942799</v>
      </c>
    </row>
    <row r="67" spans="1:9" s="3" customFormat="1">
      <c r="A67" s="97" t="s">
        <v>42</v>
      </c>
      <c r="B67" s="98" t="s">
        <v>21</v>
      </c>
      <c r="C67" s="152">
        <v>447</v>
      </c>
      <c r="D67" s="152">
        <v>284</v>
      </c>
      <c r="E67" s="81">
        <f t="shared" si="5"/>
        <v>731</v>
      </c>
      <c r="F67" s="2"/>
      <c r="G67" s="72"/>
      <c r="H67" s="72"/>
    </row>
    <row r="68" spans="1:9" s="3" customFormat="1" ht="14.4">
      <c r="A68" s="79" t="s">
        <v>43</v>
      </c>
      <c r="B68" s="77" t="s">
        <v>44</v>
      </c>
      <c r="C68" s="78">
        <f>C66-C67</f>
        <v>451</v>
      </c>
      <c r="D68" s="78">
        <f>D66-D67</f>
        <v>674</v>
      </c>
      <c r="E68" s="81">
        <f t="shared" si="5"/>
        <v>1125</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4261</v>
      </c>
      <c r="D70" s="91">
        <f>D43+D50+D57+D59+D60+D68</f>
        <v>2757</v>
      </c>
      <c r="E70" s="81">
        <f t="shared" si="5"/>
        <v>7018</v>
      </c>
      <c r="F70" s="2"/>
      <c r="G70" s="124"/>
      <c r="H70" s="112"/>
    </row>
    <row r="71" spans="1:9" s="3" customFormat="1">
      <c r="A71" s="79"/>
      <c r="B71" s="125"/>
      <c r="C71" s="92"/>
      <c r="D71" s="92"/>
      <c r="E71" s="81"/>
      <c r="F71" s="2"/>
      <c r="G71" s="72"/>
      <c r="H71" s="72"/>
    </row>
    <row r="72" spans="1:9" s="3" customFormat="1" ht="14.4">
      <c r="A72" s="79" t="s">
        <v>47</v>
      </c>
      <c r="B72" s="77" t="s">
        <v>48</v>
      </c>
      <c r="C72" s="151">
        <v>11</v>
      </c>
      <c r="D72" s="151">
        <v>28</v>
      </c>
      <c r="E72" s="81">
        <f t="shared" si="5"/>
        <v>39</v>
      </c>
      <c r="F72" s="68"/>
      <c r="G72" s="126"/>
      <c r="H72" s="127"/>
    </row>
    <row r="73" spans="1:9" s="3" customFormat="1">
      <c r="A73" s="79"/>
      <c r="B73" s="125"/>
      <c r="C73" s="92"/>
      <c r="D73" s="92"/>
      <c r="E73" s="81"/>
      <c r="F73" s="2"/>
      <c r="G73" s="72"/>
      <c r="H73" s="72"/>
      <c r="I73" s="72"/>
    </row>
    <row r="74" spans="1:9" s="3" customFormat="1">
      <c r="A74" s="79" t="s">
        <v>49</v>
      </c>
      <c r="B74" s="77" t="s">
        <v>50</v>
      </c>
      <c r="C74" s="81">
        <f>C70+C72</f>
        <v>4272</v>
      </c>
      <c r="D74" s="81">
        <f>D70+D72</f>
        <v>2785</v>
      </c>
      <c r="E74" s="81">
        <f>D74+C74</f>
        <v>7057</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1">
        <v>84</v>
      </c>
      <c r="D76" s="151">
        <v>127</v>
      </c>
      <c r="E76" s="81">
        <f>D76+C76</f>
        <v>211</v>
      </c>
      <c r="F76" s="2"/>
      <c r="G76" s="72"/>
      <c r="H76" s="72"/>
      <c r="I76" s="72"/>
    </row>
    <row r="77" spans="1:9" s="3" customFormat="1" ht="30.75" customHeight="1">
      <c r="A77" s="296" t="s">
        <v>56</v>
      </c>
      <c r="B77" s="297"/>
      <c r="C77" s="131">
        <f>C6+C33-C67-C74</f>
        <v>114</v>
      </c>
      <c r="D77" s="131">
        <f>D6+D33-D67-D74</f>
        <v>327</v>
      </c>
      <c r="E77" s="132">
        <f>(E6+E33)-(E67+E74)</f>
        <v>441</v>
      </c>
      <c r="F77" s="2"/>
      <c r="G77" s="72"/>
      <c r="H77" s="72"/>
      <c r="I77" s="72"/>
    </row>
    <row r="78" spans="1:9" s="3" customFormat="1" ht="16.2" customHeight="1">
      <c r="A78" s="133"/>
      <c r="B78" s="61" t="s">
        <v>67</v>
      </c>
      <c r="C78" s="134">
        <f>(C43+C57+C59+C60+C50)/(C43+C57+C59+C68+C60+C50)</f>
        <v>0.89415630133771418</v>
      </c>
      <c r="D78" s="134">
        <f t="shared" ref="D78:E78" si="35">(D43+D57+D59+D60+D50)/(D43+D57+D59+D68+D60+D50)</f>
        <v>0.75553137468262599</v>
      </c>
      <c r="E78" s="134">
        <f t="shared" si="35"/>
        <v>0.83969791963522367</v>
      </c>
      <c r="F78" s="135"/>
      <c r="G78" s="72"/>
      <c r="H78" s="72"/>
      <c r="I78" s="72"/>
    </row>
    <row r="79" spans="1:9" s="3" customFormat="1" ht="16.2" customHeight="1">
      <c r="A79" s="133"/>
      <c r="B79" s="61" t="s">
        <v>68</v>
      </c>
      <c r="C79" s="134">
        <f>(C43+C57+C59+C60+C50)/(C43+C57+C59+C68+C72+C67+C60+C50)</f>
        <v>0.80737444373808009</v>
      </c>
      <c r="D79" s="134">
        <f t="shared" ref="D79:E79" si="36">(D43+D57+D59+D60+D50)/(D43+D57+D59+D68+D72+D67+D60+D50)</f>
        <v>0.67872271098077552</v>
      </c>
      <c r="E79" s="134">
        <f t="shared" si="36"/>
        <v>0.75667693888032872</v>
      </c>
      <c r="F79" s="2"/>
      <c r="G79" s="72"/>
      <c r="H79" s="72"/>
      <c r="I79" s="72"/>
    </row>
    <row r="80" spans="1:9" ht="16.2" customHeight="1">
      <c r="A80" s="133"/>
      <c r="B80" s="61" t="s">
        <v>70</v>
      </c>
      <c r="C80" s="134">
        <f>C59/C35</f>
        <v>0.36359315589353614</v>
      </c>
      <c r="D80" s="134">
        <f t="shared" ref="D80:E80" si="37">D59/D35</f>
        <v>5.5262231608588522E-2</v>
      </c>
      <c r="E80" s="134">
        <f t="shared" si="37"/>
        <v>0.23932472691161866</v>
      </c>
    </row>
    <row r="81" spans="1:11" ht="16.2" customHeight="1">
      <c r="A81" s="133"/>
      <c r="B81" s="61" t="s">
        <v>69</v>
      </c>
      <c r="C81" s="134">
        <f>D66/E66</f>
        <v>0.51616379310344829</v>
      </c>
      <c r="D81" s="134"/>
      <c r="E81" s="134"/>
    </row>
    <row r="82" spans="1:11" ht="16.2" customHeight="1">
      <c r="A82" s="133"/>
      <c r="B82" s="61" t="s">
        <v>89</v>
      </c>
      <c r="C82" s="136">
        <f>C20/C35</f>
        <v>2.6853612167300381E-2</v>
      </c>
      <c r="D82" s="136">
        <f t="shared" ref="D82:E82" si="38">D20/D35</f>
        <v>1.5487504399859204E-2</v>
      </c>
      <c r="E82" s="136">
        <f t="shared" si="38"/>
        <v>2.2272662789048093E-2</v>
      </c>
    </row>
    <row r="83" spans="1:11" ht="16.2" customHeight="1">
      <c r="A83" s="133"/>
      <c r="B83" s="61" t="s">
        <v>95</v>
      </c>
      <c r="C83" s="136">
        <f>(C43+C50+C57+C59+C60)/(C6+C33)</f>
        <v>0.78833022967101174</v>
      </c>
      <c r="D83" s="136">
        <f t="shared" ref="D83:E83" si="39">(D43+D50+D57+D59+D60)/(D6+D33)</f>
        <v>0.6133686690223793</v>
      </c>
      <c r="E83" s="136">
        <f t="shared" si="39"/>
        <v>0.7161258962206829</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0.89442883895131087</v>
      </c>
      <c r="D93" s="1" t="s">
        <v>66</v>
      </c>
      <c r="E93" s="139">
        <f>(D74-D68)/D74</f>
        <v>0.75798922800718138</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296</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
  <sheetViews>
    <sheetView topLeftCell="A49" workbookViewId="0">
      <selection activeCell="D66" sqref="D6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3" width="8.88671875" style="57"/>
    <col min="14" max="14" width="2" style="57" customWidth="1"/>
    <col min="15" max="15" width="5.6640625" style="57" customWidth="1"/>
    <col min="16" max="16384" width="8.88671875" style="57"/>
  </cols>
  <sheetData>
    <row r="1" spans="1:21" s="3" customFormat="1">
      <c r="A1" s="57"/>
      <c r="B1" s="65" t="s">
        <v>90</v>
      </c>
      <c r="C1" s="57" t="s">
        <v>453</v>
      </c>
      <c r="D1" s="57"/>
      <c r="E1" s="57"/>
      <c r="F1" s="2" t="s">
        <v>91</v>
      </c>
      <c r="G1" s="66"/>
      <c r="H1" s="67"/>
      <c r="I1" s="67"/>
      <c r="K1" s="58"/>
      <c r="L1" s="57"/>
      <c r="M1" s="228" t="s">
        <v>307</v>
      </c>
      <c r="N1" s="229"/>
      <c r="O1" s="57"/>
      <c r="P1" s="57"/>
      <c r="Q1" s="57"/>
      <c r="R1" s="57"/>
      <c r="S1" s="57"/>
      <c r="T1" s="57"/>
      <c r="U1" s="57"/>
    </row>
    <row r="2" spans="1:21" s="3" customFormat="1" ht="15.6">
      <c r="A2" s="57"/>
      <c r="B2" s="65" t="s">
        <v>92</v>
      </c>
      <c r="C2" s="57"/>
      <c r="D2" s="57"/>
      <c r="E2" s="57"/>
      <c r="F2" s="68" t="s">
        <v>93</v>
      </c>
      <c r="G2" s="69"/>
      <c r="H2" s="70"/>
      <c r="I2" s="70"/>
      <c r="K2" s="58"/>
      <c r="L2" s="57"/>
      <c r="M2" s="58"/>
      <c r="N2" s="57"/>
      <c r="O2" s="57"/>
      <c r="P2" s="57"/>
      <c r="Q2" s="57"/>
      <c r="R2" s="216" t="s">
        <v>308</v>
      </c>
      <c r="S2" s="216" t="s">
        <v>309</v>
      </c>
      <c r="T2" s="57"/>
      <c r="U2" s="57"/>
    </row>
    <row r="3" spans="1:21" s="3" customFormat="1" ht="13.8" thickBot="1">
      <c r="A3" s="71"/>
      <c r="B3" s="58"/>
      <c r="C3" s="57"/>
      <c r="D3" s="57"/>
      <c r="E3" s="57"/>
      <c r="F3" s="2"/>
      <c r="G3" s="72"/>
      <c r="H3" s="72"/>
      <c r="I3" s="72"/>
      <c r="K3" s="58"/>
      <c r="L3" s="57"/>
      <c r="M3" s="174" t="s">
        <v>310</v>
      </c>
      <c r="N3" s="57"/>
      <c r="O3" s="216" t="s">
        <v>0</v>
      </c>
      <c r="P3" s="57"/>
      <c r="Q3" s="216" t="s">
        <v>1</v>
      </c>
      <c r="R3" s="57"/>
      <c r="S3" s="216" t="s">
        <v>2</v>
      </c>
      <c r="T3" s="57"/>
    </row>
    <row r="4" spans="1:21" s="3" customFormat="1">
      <c r="A4" s="73"/>
      <c r="B4" s="60"/>
      <c r="C4" s="74" t="s">
        <v>0</v>
      </c>
      <c r="D4" s="74" t="s">
        <v>1</v>
      </c>
      <c r="E4" s="75" t="s">
        <v>2</v>
      </c>
      <c r="F4" s="2"/>
      <c r="G4" s="72"/>
      <c r="H4" s="72"/>
      <c r="I4" s="72"/>
      <c r="K4" s="58"/>
      <c r="L4" s="57"/>
      <c r="M4" s="174" t="s">
        <v>311</v>
      </c>
      <c r="N4" s="57"/>
      <c r="O4" s="57"/>
      <c r="P4" s="57"/>
      <c r="Q4" s="57"/>
      <c r="R4" s="57"/>
      <c r="S4" s="57"/>
      <c r="T4" s="57"/>
    </row>
    <row r="5" spans="1:21" s="3" customFormat="1">
      <c r="A5" s="76"/>
      <c r="B5" s="77"/>
      <c r="C5" s="78"/>
      <c r="D5" s="78"/>
      <c r="E5" s="78"/>
      <c r="F5" s="4"/>
      <c r="G5" s="72"/>
      <c r="H5" s="72"/>
      <c r="I5" s="72"/>
      <c r="K5" s="174" t="s">
        <v>3</v>
      </c>
      <c r="L5" s="216" t="s">
        <v>312</v>
      </c>
      <c r="M5" s="58"/>
      <c r="N5" s="57"/>
      <c r="O5" s="57"/>
      <c r="P5" s="153">
        <v>70</v>
      </c>
      <c r="Q5" s="153">
        <v>69</v>
      </c>
      <c r="R5" s="57"/>
      <c r="S5" s="153">
        <v>139</v>
      </c>
      <c r="T5" s="57"/>
    </row>
    <row r="6" spans="1:21" s="3" customFormat="1" ht="15.6">
      <c r="A6" s="79" t="s">
        <v>3</v>
      </c>
      <c r="B6" s="77" t="s">
        <v>63</v>
      </c>
      <c r="C6" s="80">
        <v>70</v>
      </c>
      <c r="D6" s="80">
        <v>69</v>
      </c>
      <c r="E6" s="81">
        <f>D6+C6</f>
        <v>139</v>
      </c>
      <c r="F6" s="68"/>
      <c r="G6" s="82"/>
      <c r="H6" s="70"/>
      <c r="I6" s="70"/>
      <c r="K6" s="58"/>
      <c r="L6" s="216" t="s">
        <v>4</v>
      </c>
      <c r="M6" s="58"/>
      <c r="N6" s="57"/>
      <c r="O6" s="57"/>
      <c r="P6" s="57"/>
      <c r="Q6" s="57"/>
      <c r="R6" s="57"/>
      <c r="S6" s="57"/>
      <c r="T6" s="57"/>
    </row>
    <row r="7" spans="1:21" s="3" customFormat="1" ht="15.6">
      <c r="A7" s="79"/>
      <c r="B7" s="77"/>
      <c r="C7" s="83"/>
      <c r="D7" s="83"/>
      <c r="E7" s="81"/>
      <c r="F7" s="68"/>
      <c r="G7" s="82"/>
      <c r="H7" s="82"/>
      <c r="I7" s="70"/>
      <c r="K7" s="58"/>
      <c r="L7" s="216" t="s">
        <v>5</v>
      </c>
      <c r="M7" s="58"/>
      <c r="N7" s="57"/>
      <c r="O7" s="57"/>
      <c r="P7" s="57"/>
      <c r="Q7" s="57"/>
      <c r="R7" s="57"/>
      <c r="S7" s="57"/>
      <c r="T7" s="57"/>
    </row>
    <row r="8" spans="1:21" s="3" customFormat="1" ht="15.6">
      <c r="A8" s="79"/>
      <c r="B8" s="77" t="s">
        <v>4</v>
      </c>
      <c r="C8" s="83"/>
      <c r="D8" s="83"/>
      <c r="E8" s="81"/>
      <c r="F8" s="68"/>
      <c r="G8" s="82"/>
      <c r="H8" s="70"/>
      <c r="I8" s="82"/>
      <c r="K8" s="58"/>
      <c r="L8" s="216" t="s">
        <v>6</v>
      </c>
      <c r="M8" s="58"/>
      <c r="N8" s="57"/>
      <c r="O8" s="57"/>
      <c r="P8" s="153">
        <v>1617</v>
      </c>
      <c r="Q8" s="153">
        <v>96</v>
      </c>
      <c r="R8" s="57"/>
      <c r="S8" s="153">
        <v>1713</v>
      </c>
      <c r="T8" s="57"/>
    </row>
    <row r="9" spans="1:21" s="3" customFormat="1" ht="15.6">
      <c r="A9" s="79"/>
      <c r="B9" s="84" t="s">
        <v>5</v>
      </c>
      <c r="C9" s="85"/>
      <c r="D9" s="85"/>
      <c r="E9" s="81"/>
      <c r="F9" s="2"/>
      <c r="G9" s="82"/>
      <c r="H9" s="86"/>
      <c r="I9" s="70"/>
      <c r="K9" s="58"/>
      <c r="L9" s="216" t="s">
        <v>313</v>
      </c>
      <c r="M9" s="58"/>
      <c r="N9" s="57"/>
      <c r="O9" s="57"/>
      <c r="P9" s="216" t="s">
        <v>314</v>
      </c>
      <c r="Q9" s="153">
        <v>689</v>
      </c>
      <c r="R9" s="57"/>
      <c r="S9" s="153">
        <v>825</v>
      </c>
      <c r="T9" s="57"/>
    </row>
    <row r="10" spans="1:21" s="3" customFormat="1" ht="15.6">
      <c r="A10" s="79"/>
      <c r="B10" s="87" t="s">
        <v>6</v>
      </c>
      <c r="C10" s="88">
        <v>1617</v>
      </c>
      <c r="D10" s="88">
        <v>96</v>
      </c>
      <c r="E10" s="81">
        <f>D10+C10</f>
        <v>1713</v>
      </c>
      <c r="F10" s="89">
        <f ca="1">C10/OFFSET(C10,4,0)</f>
        <v>0.60881024096385539</v>
      </c>
      <c r="G10" s="89">
        <f t="shared" ref="G10:H10" ca="1" si="0">D10/OFFSET(D10,4,0)</f>
        <v>5.663716814159292E-2</v>
      </c>
      <c r="H10" s="89">
        <f t="shared" ca="1" si="0"/>
        <v>0.39370259710411398</v>
      </c>
      <c r="I10" s="70"/>
      <c r="K10" s="58"/>
      <c r="L10" s="216" t="s">
        <v>315</v>
      </c>
      <c r="M10" s="58"/>
      <c r="N10" s="57"/>
      <c r="O10" s="57"/>
      <c r="P10" s="153">
        <v>211</v>
      </c>
      <c r="Q10" s="153">
        <v>345</v>
      </c>
      <c r="R10" s="57"/>
      <c r="S10" s="153">
        <v>556</v>
      </c>
      <c r="T10" s="57"/>
    </row>
    <row r="11" spans="1:21" s="3" customFormat="1">
      <c r="A11" s="79"/>
      <c r="B11" s="87" t="s">
        <v>7</v>
      </c>
      <c r="C11" s="88">
        <v>136</v>
      </c>
      <c r="D11" s="88">
        <v>689</v>
      </c>
      <c r="E11" s="81">
        <f t="shared" ref="E11:E14" si="1">D11+C11</f>
        <v>825</v>
      </c>
      <c r="F11" s="89">
        <f ca="1">C11/OFFSET(C11,3,0)</f>
        <v>5.1204819277108432E-2</v>
      </c>
      <c r="G11" s="89">
        <f t="shared" ref="G11:H11" ca="1" si="2">D11/OFFSET(D11,3,0)</f>
        <v>0.40648967551622417</v>
      </c>
      <c r="H11" s="89">
        <f t="shared" ca="1" si="2"/>
        <v>0.18961158354401286</v>
      </c>
      <c r="I11" s="72"/>
      <c r="K11" s="58"/>
      <c r="L11" s="216" t="s">
        <v>9</v>
      </c>
      <c r="M11" s="58"/>
      <c r="N11" s="57"/>
      <c r="O11" s="57"/>
      <c r="P11" s="153">
        <v>692</v>
      </c>
      <c r="Q11" s="153">
        <v>565</v>
      </c>
      <c r="R11" s="57"/>
      <c r="S11" s="153">
        <v>1257</v>
      </c>
      <c r="T11" s="57"/>
    </row>
    <row r="12" spans="1:21" s="3" customFormat="1">
      <c r="A12" s="79"/>
      <c r="B12" s="87" t="s">
        <v>8</v>
      </c>
      <c r="C12" s="88">
        <v>211</v>
      </c>
      <c r="D12" s="88">
        <v>345</v>
      </c>
      <c r="E12" s="81">
        <f t="shared" si="1"/>
        <v>556</v>
      </c>
      <c r="F12" s="89">
        <f ca="1">C12/OFFSET(C12,2,0)</f>
        <v>7.9442771084337352E-2</v>
      </c>
      <c r="G12" s="89">
        <f t="shared" ref="G12:H12" ca="1" si="3">D12/OFFSET(D12,2,0)</f>
        <v>0.20353982300884957</v>
      </c>
      <c r="H12" s="89">
        <f t="shared" ca="1" si="3"/>
        <v>0.1277867156975408</v>
      </c>
      <c r="I12" s="72"/>
      <c r="K12" s="174" t="s">
        <v>10</v>
      </c>
      <c r="L12" s="216" t="s">
        <v>11</v>
      </c>
      <c r="M12" s="58"/>
      <c r="N12" s="57"/>
      <c r="O12" s="57"/>
      <c r="P12" s="153">
        <v>2656</v>
      </c>
      <c r="Q12" s="153">
        <v>1695</v>
      </c>
      <c r="R12" s="57"/>
      <c r="S12" s="153">
        <v>4351</v>
      </c>
      <c r="T12" s="57"/>
    </row>
    <row r="13" spans="1:21" s="3" customFormat="1">
      <c r="A13" s="79"/>
      <c r="B13" s="87" t="s">
        <v>9</v>
      </c>
      <c r="C13" s="88">
        <v>692</v>
      </c>
      <c r="D13" s="88">
        <v>565</v>
      </c>
      <c r="E13" s="81">
        <f t="shared" si="1"/>
        <v>1257</v>
      </c>
      <c r="F13" s="89">
        <f ca="1">C13/OFFSET(C13,1,0)</f>
        <v>0.26054216867469882</v>
      </c>
      <c r="G13" s="89">
        <f t="shared" ref="G13:H13" ca="1" si="4">D13/OFFSET(D13,1,0)</f>
        <v>0.33333333333333331</v>
      </c>
      <c r="H13" s="89">
        <f t="shared" ca="1" si="4"/>
        <v>0.28889910365433236</v>
      </c>
      <c r="I13" s="72"/>
      <c r="K13" s="58"/>
      <c r="L13" s="57"/>
      <c r="M13" s="174" t="s">
        <v>316</v>
      </c>
      <c r="N13" s="57"/>
      <c r="O13" s="57"/>
      <c r="P13" s="57"/>
      <c r="Q13" s="57"/>
      <c r="R13" s="57"/>
      <c r="S13" s="57"/>
      <c r="T13" s="57"/>
    </row>
    <row r="14" spans="1:21" s="3" customFormat="1">
      <c r="A14" s="79" t="s">
        <v>10</v>
      </c>
      <c r="B14" s="90" t="s">
        <v>11</v>
      </c>
      <c r="C14" s="91">
        <f>SUM(C10:C13)</f>
        <v>2656</v>
      </c>
      <c r="D14" s="91">
        <f>SUM(D10:D13)</f>
        <v>1695</v>
      </c>
      <c r="E14" s="81">
        <f t="shared" si="1"/>
        <v>4351</v>
      </c>
      <c r="F14" s="89"/>
      <c r="G14" s="89"/>
      <c r="H14" s="89"/>
      <c r="I14" s="72"/>
      <c r="K14" s="58"/>
      <c r="L14" s="216" t="s">
        <v>6</v>
      </c>
      <c r="M14" s="58"/>
      <c r="N14" s="57"/>
      <c r="O14" s="57"/>
      <c r="P14" s="153">
        <v>57</v>
      </c>
      <c r="Q14" s="153">
        <v>27</v>
      </c>
      <c r="R14" s="57"/>
      <c r="S14" s="153">
        <v>84</v>
      </c>
      <c r="T14" s="57"/>
    </row>
    <row r="15" spans="1:21" s="3" customFormat="1">
      <c r="A15" s="79"/>
      <c r="B15" s="84" t="s">
        <v>58</v>
      </c>
      <c r="C15" s="92"/>
      <c r="D15" s="92"/>
      <c r="E15" s="81"/>
      <c r="F15" s="2"/>
      <c r="G15" s="72"/>
      <c r="H15" s="72"/>
      <c r="I15" s="72"/>
      <c r="K15" s="58"/>
      <c r="L15" s="216" t="s">
        <v>313</v>
      </c>
      <c r="M15" s="58"/>
      <c r="N15" s="57"/>
      <c r="O15" s="57"/>
      <c r="P15" s="153">
        <v>6</v>
      </c>
      <c r="Q15" s="153">
        <v>46</v>
      </c>
      <c r="R15" s="57"/>
      <c r="S15" s="153">
        <v>52</v>
      </c>
      <c r="T15" s="57"/>
    </row>
    <row r="16" spans="1:21" s="3" customFormat="1">
      <c r="A16" s="79"/>
      <c r="B16" s="87" t="s">
        <v>6</v>
      </c>
      <c r="C16" s="92">
        <v>57</v>
      </c>
      <c r="D16" s="92">
        <v>27</v>
      </c>
      <c r="E16" s="81">
        <f t="shared" ref="E16:E72" si="5">D16+C16</f>
        <v>84</v>
      </c>
      <c r="F16" s="89">
        <f ca="1">C16/OFFSET(C16,4,0)</f>
        <v>0.71250000000000002</v>
      </c>
      <c r="G16" s="89">
        <f t="shared" ref="G16:H16" ca="1" si="6">D16/OFFSET(D16,4,0)</f>
        <v>0.34177215189873417</v>
      </c>
      <c r="H16" s="89">
        <f t="shared" ca="1" si="6"/>
        <v>0.52830188679245282</v>
      </c>
      <c r="I16" s="72"/>
      <c r="K16" s="58"/>
      <c r="L16" s="216" t="s">
        <v>315</v>
      </c>
      <c r="M16" s="58"/>
      <c r="N16" s="57"/>
      <c r="O16" s="57"/>
      <c r="P16" s="153">
        <v>4</v>
      </c>
      <c r="Q16" s="153">
        <v>3</v>
      </c>
      <c r="R16" s="57"/>
      <c r="S16" s="153">
        <v>7</v>
      </c>
      <c r="T16" s="57"/>
    </row>
    <row r="17" spans="1:20" s="3" customFormat="1">
      <c r="A17" s="79"/>
      <c r="B17" s="87" t="s">
        <v>7</v>
      </c>
      <c r="C17" s="92">
        <v>6</v>
      </c>
      <c r="D17" s="92">
        <v>46</v>
      </c>
      <c r="E17" s="81">
        <f t="shared" si="5"/>
        <v>52</v>
      </c>
      <c r="F17" s="89">
        <f ca="1">C17/OFFSET(C17,3,0)</f>
        <v>7.4999999999999997E-2</v>
      </c>
      <c r="G17" s="89">
        <f t="shared" ref="G17:H17" ca="1" si="7">D17/OFFSET(D17,3,0)</f>
        <v>0.58227848101265822</v>
      </c>
      <c r="H17" s="89">
        <f t="shared" ca="1" si="7"/>
        <v>0.32704402515723269</v>
      </c>
      <c r="I17" s="72"/>
      <c r="K17" s="58"/>
      <c r="L17" s="216" t="s">
        <v>9</v>
      </c>
      <c r="M17" s="58"/>
      <c r="N17" s="57"/>
      <c r="O17" s="57"/>
      <c r="P17" s="153">
        <v>13</v>
      </c>
      <c r="Q17" s="153">
        <v>3</v>
      </c>
      <c r="R17" s="57"/>
      <c r="S17" s="153">
        <v>16</v>
      </c>
      <c r="T17" s="57"/>
    </row>
    <row r="18" spans="1:20" s="3" customFormat="1" ht="15.6">
      <c r="A18" s="79"/>
      <c r="B18" s="87" t="s">
        <v>8</v>
      </c>
      <c r="C18" s="92">
        <v>4</v>
      </c>
      <c r="D18" s="92">
        <v>3</v>
      </c>
      <c r="E18" s="81">
        <f t="shared" si="5"/>
        <v>7</v>
      </c>
      <c r="F18" s="89">
        <f ca="1">C18/OFFSET(C18,2,0)</f>
        <v>0.05</v>
      </c>
      <c r="G18" s="89">
        <f t="shared" ref="G18:H18" ca="1" si="8">D18/OFFSET(D18,2,0)</f>
        <v>3.7974683544303799E-2</v>
      </c>
      <c r="H18" s="89">
        <f t="shared" ca="1" si="8"/>
        <v>4.40251572327044E-2</v>
      </c>
      <c r="I18" s="93"/>
      <c r="K18" s="174" t="s">
        <v>12</v>
      </c>
      <c r="L18" s="57"/>
      <c r="M18" s="174" t="s">
        <v>317</v>
      </c>
      <c r="N18" s="57"/>
      <c r="O18" s="57"/>
      <c r="P18" s="153">
        <v>80</v>
      </c>
      <c r="Q18" s="153">
        <v>79</v>
      </c>
      <c r="R18" s="57"/>
      <c r="S18" s="153">
        <v>159</v>
      </c>
      <c r="T18" s="57"/>
    </row>
    <row r="19" spans="1:20" s="3" customFormat="1">
      <c r="A19" s="79"/>
      <c r="B19" s="87" t="s">
        <v>9</v>
      </c>
      <c r="C19" s="92">
        <v>13</v>
      </c>
      <c r="D19" s="92">
        <v>3</v>
      </c>
      <c r="E19" s="81">
        <f t="shared" si="5"/>
        <v>16</v>
      </c>
      <c r="F19" s="89">
        <f ca="1">C19/OFFSET(C19,1,0)</f>
        <v>0.16250000000000001</v>
      </c>
      <c r="G19" s="89">
        <f t="shared" ref="G19:H19" ca="1" si="9">D19/OFFSET(D19,1,0)</f>
        <v>3.7974683544303799E-2</v>
      </c>
      <c r="H19" s="94">
        <f t="shared" ca="1" si="9"/>
        <v>0.10062893081761007</v>
      </c>
      <c r="I19" s="72"/>
      <c r="K19" s="58"/>
      <c r="L19" s="57"/>
      <c r="M19" s="174" t="s">
        <v>318</v>
      </c>
      <c r="N19" s="57"/>
      <c r="O19" s="57"/>
      <c r="P19" s="57"/>
      <c r="Q19" s="57"/>
      <c r="R19" s="57"/>
      <c r="S19" s="57"/>
      <c r="T19" s="57"/>
    </row>
    <row r="20" spans="1:20" s="3" customFormat="1">
      <c r="A20" s="79" t="s">
        <v>12</v>
      </c>
      <c r="B20" s="90" t="s">
        <v>13</v>
      </c>
      <c r="C20" s="81">
        <f>SUM(C16:C19)</f>
        <v>80</v>
      </c>
      <c r="D20" s="81">
        <f>SUM(D16:D19)</f>
        <v>79</v>
      </c>
      <c r="E20" s="81">
        <f t="shared" si="5"/>
        <v>159</v>
      </c>
      <c r="F20" s="89"/>
      <c r="G20" s="89"/>
      <c r="H20" s="89"/>
      <c r="I20" s="72"/>
      <c r="K20" s="58"/>
      <c r="L20" s="216" t="s">
        <v>6</v>
      </c>
      <c r="M20" s="58"/>
      <c r="N20" s="57"/>
      <c r="O20" s="57"/>
      <c r="P20" s="153">
        <v>1709</v>
      </c>
      <c r="Q20" s="153">
        <v>110</v>
      </c>
      <c r="R20" s="57"/>
      <c r="S20" s="153">
        <v>1819</v>
      </c>
      <c r="T20" s="57"/>
    </row>
    <row r="21" spans="1:20" s="3" customFormat="1">
      <c r="A21" s="79"/>
      <c r="B21" s="84" t="s">
        <v>59</v>
      </c>
      <c r="C21" s="92"/>
      <c r="D21" s="92"/>
      <c r="E21" s="81"/>
      <c r="F21" s="2"/>
      <c r="G21" s="72"/>
      <c r="H21" s="72"/>
      <c r="I21" s="72"/>
      <c r="K21" s="58"/>
      <c r="L21" s="216" t="s">
        <v>313</v>
      </c>
      <c r="M21" s="58"/>
      <c r="N21" s="57"/>
      <c r="O21" s="57"/>
      <c r="P21" s="153">
        <v>229</v>
      </c>
      <c r="Q21" s="153">
        <v>29</v>
      </c>
      <c r="R21" s="57"/>
      <c r="S21" s="153">
        <v>258</v>
      </c>
      <c r="T21" s="57"/>
    </row>
    <row r="22" spans="1:20" s="3" customFormat="1" ht="15.6">
      <c r="A22" s="79"/>
      <c r="B22" s="87" t="s">
        <v>6</v>
      </c>
      <c r="C22" s="95">
        <v>1709</v>
      </c>
      <c r="D22" s="95">
        <v>110</v>
      </c>
      <c r="E22" s="81">
        <f t="shared" si="5"/>
        <v>1819</v>
      </c>
      <c r="F22" s="89">
        <f ca="1">C22/OFFSET(C22,4,0)</f>
        <v>0.76912691269126909</v>
      </c>
      <c r="G22" s="89">
        <f t="shared" ref="G22:H22" ca="1" si="10">D22/OFFSET(D22,4,0)</f>
        <v>0.7432432432432432</v>
      </c>
      <c r="H22" s="89">
        <f t="shared" ca="1" si="10"/>
        <v>0.76751054852320677</v>
      </c>
      <c r="I22" s="93"/>
      <c r="K22" s="58"/>
      <c r="L22" s="216" t="s">
        <v>315</v>
      </c>
      <c r="M22" s="58"/>
      <c r="N22" s="57"/>
      <c r="O22" s="57"/>
      <c r="P22" s="153">
        <v>129</v>
      </c>
      <c r="Q22" s="153">
        <v>3</v>
      </c>
      <c r="R22" s="57"/>
      <c r="S22" s="153">
        <v>132</v>
      </c>
      <c r="T22" s="57"/>
    </row>
    <row r="23" spans="1:20" s="3" customFormat="1">
      <c r="A23" s="79"/>
      <c r="B23" s="87" t="s">
        <v>7</v>
      </c>
      <c r="C23" s="95">
        <v>229</v>
      </c>
      <c r="D23" s="95">
        <v>29</v>
      </c>
      <c r="E23" s="81">
        <f t="shared" si="5"/>
        <v>258</v>
      </c>
      <c r="F23" s="89">
        <f ca="1">C23/OFFSET(C23,3,0)</f>
        <v>0.10306030603060307</v>
      </c>
      <c r="G23" s="89">
        <f t="shared" ref="G23:H23" ca="1" si="11">D23/OFFSET(D23,3,0)</f>
        <v>0.19594594594594594</v>
      </c>
      <c r="H23" s="89">
        <f t="shared" ca="1" si="11"/>
        <v>0.10886075949367088</v>
      </c>
      <c r="I23" s="72"/>
      <c r="K23" s="58"/>
      <c r="L23" s="216" t="s">
        <v>9</v>
      </c>
      <c r="M23" s="58"/>
      <c r="N23" s="57"/>
      <c r="O23" s="57"/>
      <c r="P23" s="153">
        <v>155</v>
      </c>
      <c r="Q23" s="153">
        <v>6</v>
      </c>
      <c r="R23" s="57"/>
      <c r="S23" s="153">
        <v>161</v>
      </c>
      <c r="T23" s="57"/>
    </row>
    <row r="24" spans="1:20" s="3" customFormat="1">
      <c r="A24" s="79"/>
      <c r="B24" s="87" t="s">
        <v>8</v>
      </c>
      <c r="C24" s="95">
        <v>129</v>
      </c>
      <c r="D24" s="95">
        <v>3</v>
      </c>
      <c r="E24" s="81">
        <f t="shared" si="5"/>
        <v>132</v>
      </c>
      <c r="F24" s="89">
        <f ca="1">C24/OFFSET(C24,2,0)</f>
        <v>5.8055805580558055E-2</v>
      </c>
      <c r="G24" s="89">
        <f t="shared" ref="G24:H24" ca="1" si="12">D24/OFFSET(D24,2,0)</f>
        <v>2.0270270270270271E-2</v>
      </c>
      <c r="H24" s="89">
        <f t="shared" ca="1" si="12"/>
        <v>5.5696202531645568E-2</v>
      </c>
      <c r="I24" s="72"/>
      <c r="K24" s="174" t="s">
        <v>14</v>
      </c>
      <c r="L24" s="57"/>
      <c r="M24" s="174" t="s">
        <v>319</v>
      </c>
      <c r="N24" s="57"/>
      <c r="O24" s="57"/>
      <c r="P24" s="153">
        <v>2222</v>
      </c>
      <c r="Q24" s="153">
        <v>148</v>
      </c>
      <c r="R24" s="57"/>
      <c r="S24" s="153">
        <v>2370</v>
      </c>
      <c r="T24" s="57"/>
    </row>
    <row r="25" spans="1:20" s="3" customFormat="1">
      <c r="A25" s="79"/>
      <c r="B25" s="87" t="s">
        <v>9</v>
      </c>
      <c r="C25" s="95">
        <v>155</v>
      </c>
      <c r="D25" s="95">
        <v>6</v>
      </c>
      <c r="E25" s="81">
        <f t="shared" si="5"/>
        <v>161</v>
      </c>
      <c r="F25" s="89">
        <f ca="1">C25/OFFSET(C25,1,0)</f>
        <v>6.9756975697569751E-2</v>
      </c>
      <c r="G25" s="89">
        <f t="shared" ref="G25:H25" ca="1" si="13">D25/OFFSET(D25,1,0)</f>
        <v>4.0540540540540543E-2</v>
      </c>
      <c r="H25" s="94">
        <f t="shared" ca="1" si="13"/>
        <v>6.7932489451476799E-2</v>
      </c>
      <c r="I25" s="72"/>
      <c r="K25" s="58"/>
      <c r="L25" s="57"/>
      <c r="M25" s="174" t="s">
        <v>320</v>
      </c>
      <c r="N25" s="57"/>
      <c r="O25" s="57"/>
      <c r="P25" s="57"/>
      <c r="Q25" s="57"/>
      <c r="R25" s="57"/>
      <c r="S25" s="57"/>
      <c r="T25" s="57"/>
    </row>
    <row r="26" spans="1:20" s="3" customFormat="1">
      <c r="A26" s="79" t="s">
        <v>14</v>
      </c>
      <c r="B26" s="90" t="s">
        <v>15</v>
      </c>
      <c r="C26" s="81">
        <f>SUM(C22:C25)</f>
        <v>2222</v>
      </c>
      <c r="D26" s="81">
        <f>SUM(D22:D25)</f>
        <v>148</v>
      </c>
      <c r="E26" s="81">
        <f t="shared" si="5"/>
        <v>2370</v>
      </c>
      <c r="F26" s="89"/>
      <c r="G26" s="89"/>
      <c r="H26" s="89"/>
      <c r="I26" s="72"/>
      <c r="K26" s="58"/>
      <c r="L26" s="216" t="s">
        <v>6</v>
      </c>
      <c r="M26" s="58"/>
      <c r="N26" s="57"/>
      <c r="O26" s="57"/>
      <c r="P26" s="153">
        <v>0</v>
      </c>
      <c r="Q26" s="153">
        <v>0</v>
      </c>
      <c r="R26" s="57"/>
      <c r="S26" s="153">
        <v>0</v>
      </c>
      <c r="T26" s="57"/>
    </row>
    <row r="27" spans="1:20" s="3" customFormat="1">
      <c r="A27" s="79"/>
      <c r="B27" s="84" t="s">
        <v>16</v>
      </c>
      <c r="C27" s="92"/>
      <c r="D27" s="92"/>
      <c r="E27" s="81"/>
      <c r="F27" s="2"/>
      <c r="G27" s="72"/>
      <c r="H27" s="72"/>
      <c r="I27" s="72"/>
      <c r="K27" s="58"/>
      <c r="L27" s="216" t="s">
        <v>313</v>
      </c>
      <c r="M27" s="58"/>
      <c r="N27" s="57"/>
      <c r="O27" s="57"/>
      <c r="P27" s="153">
        <v>0</v>
      </c>
      <c r="Q27" s="153">
        <v>0</v>
      </c>
      <c r="R27" s="57"/>
      <c r="S27" s="153">
        <v>0</v>
      </c>
      <c r="T27" s="57"/>
    </row>
    <row r="28" spans="1:20" s="3" customFormat="1">
      <c r="A28" s="79"/>
      <c r="B28" s="87" t="s">
        <v>6</v>
      </c>
      <c r="C28" s="92"/>
      <c r="D28" s="92"/>
      <c r="E28" s="81">
        <f t="shared" si="5"/>
        <v>0</v>
      </c>
      <c r="F28" s="89" t="e">
        <f ca="1">C28/OFFSET(C28,4,0)</f>
        <v>#DIV/0!</v>
      </c>
      <c r="G28" s="89" t="e">
        <f t="shared" ref="G28:H28" ca="1" si="14">D28/OFFSET(D28,4,0)</f>
        <v>#DIV/0!</v>
      </c>
      <c r="H28" s="89" t="e">
        <f t="shared" ca="1" si="14"/>
        <v>#DIV/0!</v>
      </c>
      <c r="I28" s="72"/>
      <c r="K28" s="58"/>
      <c r="L28" s="216" t="s">
        <v>315</v>
      </c>
      <c r="M28" s="58"/>
      <c r="N28" s="57"/>
      <c r="O28" s="57"/>
      <c r="P28" s="153">
        <v>0</v>
      </c>
      <c r="Q28" s="153">
        <v>0</v>
      </c>
      <c r="R28" s="57"/>
      <c r="S28" s="57"/>
      <c r="T28" s="57"/>
    </row>
    <row r="29" spans="1:20" s="3" customFormat="1" ht="15.6">
      <c r="A29" s="79"/>
      <c r="B29" s="87" t="s">
        <v>7</v>
      </c>
      <c r="C29" s="92"/>
      <c r="D29" s="92"/>
      <c r="E29" s="81">
        <f t="shared" si="5"/>
        <v>0</v>
      </c>
      <c r="F29" s="89" t="e">
        <f ca="1">C29/OFFSET(C29,3,0)</f>
        <v>#DIV/0!</v>
      </c>
      <c r="G29" s="89" t="e">
        <f t="shared" ref="G29:H29" ca="1" si="15">D29/OFFSET(D29,3,0)</f>
        <v>#DIV/0!</v>
      </c>
      <c r="H29" s="89" t="e">
        <f t="shared" ca="1" si="15"/>
        <v>#DIV/0!</v>
      </c>
      <c r="I29" s="70"/>
      <c r="K29" s="58"/>
      <c r="L29" s="216" t="s">
        <v>9</v>
      </c>
      <c r="M29" s="58"/>
      <c r="N29" s="57"/>
      <c r="O29" s="57"/>
      <c r="P29" s="153">
        <v>0</v>
      </c>
      <c r="Q29" s="153">
        <v>0</v>
      </c>
      <c r="R29" s="57"/>
      <c r="S29" s="153">
        <v>0</v>
      </c>
      <c r="T29" s="57"/>
    </row>
    <row r="30" spans="1:20" s="3" customFormat="1">
      <c r="A30" s="79"/>
      <c r="B30" s="87" t="s">
        <v>8</v>
      </c>
      <c r="C30" s="92"/>
      <c r="D30" s="92"/>
      <c r="E30" s="81">
        <f t="shared" si="5"/>
        <v>0</v>
      </c>
      <c r="F30" s="89" t="e">
        <f ca="1">C30/OFFSET(C30,2,0)</f>
        <v>#DIV/0!</v>
      </c>
      <c r="G30" s="89" t="e">
        <f t="shared" ref="G30:H30" ca="1" si="16">D30/OFFSET(D30,2,0)</f>
        <v>#DIV/0!</v>
      </c>
      <c r="H30" s="89" t="e">
        <f t="shared" ca="1" si="16"/>
        <v>#DIV/0!</v>
      </c>
      <c r="I30" s="72"/>
      <c r="K30" s="174" t="s">
        <v>17</v>
      </c>
      <c r="L30" s="57"/>
      <c r="M30" s="174" t="s">
        <v>18</v>
      </c>
      <c r="N30" s="57"/>
      <c r="O30" s="57"/>
      <c r="P30" s="153">
        <v>0</v>
      </c>
      <c r="Q30" s="153">
        <v>0</v>
      </c>
      <c r="R30" s="57"/>
      <c r="S30" s="153">
        <v>0</v>
      </c>
      <c r="T30" s="57"/>
    </row>
    <row r="31" spans="1:20" s="3" customFormat="1" ht="15.6">
      <c r="A31" s="79"/>
      <c r="B31" s="87" t="s">
        <v>9</v>
      </c>
      <c r="C31" s="92"/>
      <c r="D31" s="92"/>
      <c r="E31" s="81">
        <f t="shared" si="5"/>
        <v>0</v>
      </c>
      <c r="F31" s="89" t="e">
        <f ca="1">C31/OFFSET(C31,1,0)</f>
        <v>#DIV/0!</v>
      </c>
      <c r="G31" s="89" t="e">
        <f t="shared" ref="G31:H31" ca="1" si="17">D31/OFFSET(D31,1,0)</f>
        <v>#DIV/0!</v>
      </c>
      <c r="H31" s="94" t="e">
        <f t="shared" ca="1" si="17"/>
        <v>#DIV/0!</v>
      </c>
      <c r="I31" s="70"/>
      <c r="K31" s="174" t="s">
        <v>19</v>
      </c>
      <c r="L31" s="216" t="s">
        <v>230</v>
      </c>
      <c r="M31" s="174" t="s">
        <v>231</v>
      </c>
      <c r="N31" s="57"/>
      <c r="O31" s="57"/>
      <c r="P31" s="153">
        <v>4958</v>
      </c>
      <c r="Q31" s="153">
        <v>1922</v>
      </c>
      <c r="R31" s="57"/>
      <c r="S31" s="153">
        <v>6880</v>
      </c>
      <c r="T31" s="57"/>
    </row>
    <row r="32" spans="1:20" s="3" customFormat="1">
      <c r="A32" s="79" t="s">
        <v>17</v>
      </c>
      <c r="B32" s="90" t="s">
        <v>18</v>
      </c>
      <c r="C32" s="81">
        <f>SUM(C28:C31)</f>
        <v>0</v>
      </c>
      <c r="D32" s="81">
        <f>SUM(D28:D31)</f>
        <v>0</v>
      </c>
      <c r="E32" s="81">
        <f t="shared" si="5"/>
        <v>0</v>
      </c>
      <c r="F32" s="2"/>
      <c r="G32" s="72"/>
      <c r="H32" s="72"/>
      <c r="I32" s="72"/>
      <c r="K32" s="58"/>
      <c r="L32" s="57"/>
      <c r="M32" s="174" t="s">
        <v>232</v>
      </c>
      <c r="N32" s="57"/>
      <c r="O32" s="57"/>
      <c r="P32" s="153">
        <v>104</v>
      </c>
      <c r="Q32" s="153">
        <v>71</v>
      </c>
      <c r="R32" s="57"/>
      <c r="S32" s="230">
        <v>0.17499999999999999</v>
      </c>
      <c r="T32" s="57"/>
    </row>
    <row r="33" spans="1:20" s="3" customFormat="1">
      <c r="A33" s="79" t="s">
        <v>19</v>
      </c>
      <c r="B33" s="96" t="s">
        <v>54</v>
      </c>
      <c r="C33" s="78">
        <f>C14+C20+C26+C32</f>
        <v>4958</v>
      </c>
      <c r="D33" s="78">
        <f>D14+D20+D26+D32</f>
        <v>1922</v>
      </c>
      <c r="E33" s="81">
        <f t="shared" si="5"/>
        <v>6880</v>
      </c>
      <c r="F33" s="68"/>
      <c r="G33" s="72"/>
      <c r="H33" s="72"/>
      <c r="I33" s="72"/>
      <c r="K33" s="58"/>
      <c r="L33" s="216" t="s">
        <v>321</v>
      </c>
      <c r="M33" s="58"/>
      <c r="N33" s="57"/>
      <c r="O33" s="57"/>
      <c r="P33" s="153">
        <v>4854</v>
      </c>
      <c r="Q33" s="153">
        <v>1851</v>
      </c>
      <c r="R33" s="57"/>
      <c r="S33" s="153">
        <v>6705</v>
      </c>
      <c r="T33" s="57"/>
    </row>
    <row r="34" spans="1:20" s="3" customFormat="1" ht="15.6">
      <c r="A34" s="97" t="s">
        <v>20</v>
      </c>
      <c r="B34" s="98" t="s">
        <v>21</v>
      </c>
      <c r="C34" s="99">
        <v>104</v>
      </c>
      <c r="D34" s="99">
        <v>71</v>
      </c>
      <c r="E34" s="81">
        <f t="shared" si="5"/>
        <v>175</v>
      </c>
      <c r="F34" s="68"/>
      <c r="G34" s="82"/>
      <c r="H34" s="100"/>
      <c r="I34" s="82"/>
      <c r="K34" s="58"/>
      <c r="L34" s="57"/>
      <c r="M34" s="58"/>
      <c r="N34" s="57"/>
      <c r="O34" s="57"/>
      <c r="P34" s="57"/>
      <c r="Q34" s="57"/>
      <c r="R34" s="216" t="s">
        <v>3</v>
      </c>
      <c r="S34" s="57"/>
      <c r="T34" s="57"/>
    </row>
    <row r="35" spans="1:20" s="3" customFormat="1" ht="15.6">
      <c r="A35" s="79" t="s">
        <v>22</v>
      </c>
      <c r="B35" s="77" t="s">
        <v>23</v>
      </c>
      <c r="C35" s="78">
        <f>C33-C34</f>
        <v>4854</v>
      </c>
      <c r="D35" s="78">
        <f>D33-D34</f>
        <v>1851</v>
      </c>
      <c r="E35" s="81">
        <f t="shared" si="5"/>
        <v>6705</v>
      </c>
      <c r="F35" s="68"/>
      <c r="G35" s="101"/>
      <c r="H35" s="102"/>
      <c r="I35" s="101"/>
      <c r="K35" s="58"/>
      <c r="L35" s="57"/>
      <c r="M35" s="174" t="s">
        <v>322</v>
      </c>
      <c r="N35" s="57"/>
      <c r="O35" s="57"/>
      <c r="P35" s="57"/>
      <c r="Q35" s="57"/>
      <c r="R35" s="57"/>
      <c r="S35" s="57"/>
      <c r="T35" s="57"/>
    </row>
    <row r="36" spans="1:20" s="3" customFormat="1" ht="16.2" thickBot="1">
      <c r="A36" s="103"/>
      <c r="B36" s="104"/>
      <c r="C36" s="92"/>
      <c r="D36" s="92"/>
      <c r="E36" s="81"/>
      <c r="F36" s="68"/>
      <c r="G36" s="93"/>
      <c r="H36" s="70"/>
      <c r="I36" s="82"/>
      <c r="K36" s="58"/>
      <c r="L36" s="57"/>
      <c r="M36" s="174" t="s">
        <v>323</v>
      </c>
      <c r="N36" s="57"/>
      <c r="O36" s="57"/>
      <c r="P36" s="57"/>
      <c r="Q36" s="57"/>
      <c r="R36" s="57"/>
      <c r="S36" s="57"/>
      <c r="T36" s="57"/>
    </row>
    <row r="37" spans="1:20" s="3" customFormat="1" ht="13.8" thickTop="1">
      <c r="A37" s="105"/>
      <c r="B37" s="106"/>
      <c r="C37" s="92"/>
      <c r="D37" s="92"/>
      <c r="E37" s="81"/>
      <c r="F37" s="2"/>
      <c r="G37" s="72"/>
      <c r="H37" s="72"/>
      <c r="I37" s="72"/>
      <c r="K37" s="58"/>
      <c r="L37" s="216" t="s">
        <v>6</v>
      </c>
      <c r="M37" s="58"/>
      <c r="N37" s="57"/>
      <c r="O37" s="57"/>
      <c r="P37" s="153">
        <v>2279</v>
      </c>
      <c r="Q37" s="153">
        <v>931</v>
      </c>
      <c r="R37" s="57"/>
      <c r="S37" s="153">
        <v>3210</v>
      </c>
      <c r="T37" s="57"/>
    </row>
    <row r="38" spans="1:20" s="3" customFormat="1" ht="15.6">
      <c r="A38" s="79"/>
      <c r="B38" s="77" t="s">
        <v>24</v>
      </c>
      <c r="C38" s="92"/>
      <c r="D38" s="92"/>
      <c r="E38" s="81"/>
      <c r="F38" s="68"/>
      <c r="G38" s="70"/>
      <c r="H38" s="82"/>
      <c r="I38" s="82"/>
      <c r="K38" s="58"/>
      <c r="L38" s="216" t="s">
        <v>313</v>
      </c>
      <c r="M38" s="58"/>
      <c r="N38" s="57"/>
      <c r="O38" s="57"/>
      <c r="P38" s="153">
        <v>358</v>
      </c>
      <c r="Q38" s="153">
        <v>696</v>
      </c>
      <c r="R38" s="57"/>
      <c r="S38" s="153">
        <v>1054</v>
      </c>
      <c r="T38" s="57"/>
    </row>
    <row r="39" spans="1:20" s="3" customFormat="1">
      <c r="A39" s="79"/>
      <c r="B39" s="87" t="s">
        <v>6</v>
      </c>
      <c r="C39" s="107">
        <v>2279</v>
      </c>
      <c r="D39" s="107">
        <v>931</v>
      </c>
      <c r="E39" s="81">
        <f t="shared" si="5"/>
        <v>3210</v>
      </c>
      <c r="F39" s="89">
        <f ca="1">C39/OFFSET(C39,4,0)</f>
        <v>0.7351612903225806</v>
      </c>
      <c r="G39" s="89">
        <f t="shared" ref="G39:H39" ca="1" si="18">D39/OFFSET(D39,4,0)</f>
        <v>0.47989690721649486</v>
      </c>
      <c r="H39" s="89">
        <f t="shared" ca="1" si="18"/>
        <v>0.63690476190476186</v>
      </c>
      <c r="I39" s="72"/>
      <c r="K39" s="58"/>
      <c r="L39" s="216" t="s">
        <v>324</v>
      </c>
      <c r="M39" s="58"/>
      <c r="N39" s="57"/>
      <c r="O39" s="57"/>
      <c r="P39" s="153">
        <v>305</v>
      </c>
      <c r="Q39" s="153">
        <v>245</v>
      </c>
      <c r="R39" s="57"/>
      <c r="S39" s="153">
        <v>550</v>
      </c>
      <c r="T39" s="57"/>
    </row>
    <row r="40" spans="1:20" s="3" customFormat="1">
      <c r="A40" s="79"/>
      <c r="B40" s="87" t="s">
        <v>7</v>
      </c>
      <c r="C40" s="107">
        <v>358</v>
      </c>
      <c r="D40" s="107">
        <v>696</v>
      </c>
      <c r="E40" s="81">
        <f t="shared" si="5"/>
        <v>1054</v>
      </c>
      <c r="F40" s="89">
        <f ca="1">C40/OFFSET(C40,3,0)</f>
        <v>0.11548387096774193</v>
      </c>
      <c r="G40" s="89">
        <f t="shared" ref="G40:H40" ca="1" si="19">D40/OFFSET(D40,3,0)</f>
        <v>0.35876288659793815</v>
      </c>
      <c r="H40" s="89">
        <f t="shared" ca="1" si="19"/>
        <v>0.20912698412698413</v>
      </c>
      <c r="I40" s="72"/>
      <c r="K40" s="58"/>
      <c r="L40" s="216" t="s">
        <v>9</v>
      </c>
      <c r="M40" s="58"/>
      <c r="N40" s="57"/>
      <c r="O40" s="57"/>
      <c r="P40" s="153">
        <v>158</v>
      </c>
      <c r="Q40" s="153">
        <v>68</v>
      </c>
      <c r="R40" s="57"/>
      <c r="S40" s="153">
        <v>226</v>
      </c>
      <c r="T40" s="57"/>
    </row>
    <row r="41" spans="1:20" s="3" customFormat="1">
      <c r="A41" s="79"/>
      <c r="B41" s="87" t="s">
        <v>8</v>
      </c>
      <c r="C41" s="107">
        <v>305</v>
      </c>
      <c r="D41" s="107">
        <v>245</v>
      </c>
      <c r="E41" s="81">
        <f t="shared" si="5"/>
        <v>550</v>
      </c>
      <c r="F41" s="89">
        <f ca="1">C41/OFFSET(C41,2,0)</f>
        <v>9.838709677419355E-2</v>
      </c>
      <c r="G41" s="89">
        <f t="shared" ref="G41:H41" ca="1" si="20">D41/OFFSET(D41,2,0)</f>
        <v>0.12628865979381443</v>
      </c>
      <c r="H41" s="89">
        <f t="shared" ca="1" si="20"/>
        <v>0.10912698412698413</v>
      </c>
      <c r="I41" s="72"/>
      <c r="K41" s="58"/>
      <c r="L41" s="57"/>
      <c r="M41" s="174" t="s">
        <v>325</v>
      </c>
      <c r="N41" s="57"/>
      <c r="O41" s="57"/>
      <c r="P41" s="153">
        <v>3100</v>
      </c>
      <c r="Q41" s="153">
        <v>1940</v>
      </c>
      <c r="R41" s="57"/>
      <c r="S41" s="153">
        <v>5040</v>
      </c>
      <c r="T41" s="57"/>
    </row>
    <row r="42" spans="1:20" s="3" customFormat="1">
      <c r="A42" s="79"/>
      <c r="B42" s="87" t="s">
        <v>9</v>
      </c>
      <c r="C42" s="107">
        <v>158</v>
      </c>
      <c r="D42" s="107">
        <v>68</v>
      </c>
      <c r="E42" s="81">
        <f t="shared" si="5"/>
        <v>226</v>
      </c>
      <c r="F42" s="89">
        <f ca="1">C42/OFFSET(C42,1,0)</f>
        <v>5.0967741935483868E-2</v>
      </c>
      <c r="G42" s="89">
        <f t="shared" ref="G42:H42" ca="1" si="21">D42/OFFSET(D42,1,0)</f>
        <v>3.5051546391752578E-2</v>
      </c>
      <c r="H42" s="94">
        <f t="shared" ca="1" si="21"/>
        <v>4.4841269841269842E-2</v>
      </c>
      <c r="I42" s="72"/>
      <c r="K42" s="58"/>
      <c r="L42" s="57"/>
      <c r="M42" s="174" t="s">
        <v>326</v>
      </c>
      <c r="N42" s="57"/>
      <c r="O42" s="57"/>
      <c r="P42" s="57"/>
      <c r="Q42" s="57"/>
      <c r="R42" s="57"/>
      <c r="S42" s="57"/>
      <c r="T42" s="57"/>
    </row>
    <row r="43" spans="1:20" s="3" customFormat="1">
      <c r="A43" s="79" t="s">
        <v>25</v>
      </c>
      <c r="B43" s="90" t="s">
        <v>26</v>
      </c>
      <c r="C43" s="78">
        <f>SUM(C39:C42)</f>
        <v>3100</v>
      </c>
      <c r="D43" s="78">
        <f>SUM(D39:D42)</f>
        <v>1940</v>
      </c>
      <c r="E43" s="81">
        <f t="shared" si="5"/>
        <v>5040</v>
      </c>
      <c r="F43" s="89"/>
      <c r="G43" s="89"/>
      <c r="H43" s="89"/>
      <c r="I43" s="72"/>
      <c r="K43" s="58"/>
      <c r="L43" s="216" t="s">
        <v>6</v>
      </c>
      <c r="M43" s="58"/>
      <c r="N43" s="57"/>
      <c r="O43" s="57"/>
      <c r="P43" s="153">
        <v>0</v>
      </c>
      <c r="Q43" s="153">
        <v>0</v>
      </c>
      <c r="R43" s="57"/>
      <c r="S43" s="153">
        <v>0</v>
      </c>
      <c r="T43" s="57"/>
    </row>
    <row r="44" spans="1:20" s="3" customFormat="1">
      <c r="A44" s="79"/>
      <c r="B44" s="77"/>
      <c r="C44" s="92"/>
      <c r="D44" s="92"/>
      <c r="E44" s="81"/>
      <c r="F44" s="2"/>
      <c r="G44" s="72"/>
      <c r="H44" s="72"/>
      <c r="I44" s="72"/>
      <c r="K44" s="58"/>
      <c r="L44" s="216" t="s">
        <v>327</v>
      </c>
      <c r="M44" s="58"/>
      <c r="N44" s="57"/>
      <c r="O44" s="57"/>
      <c r="P44" s="153">
        <v>0</v>
      </c>
      <c r="Q44" s="153">
        <v>0</v>
      </c>
      <c r="R44" s="57"/>
      <c r="S44" s="153">
        <v>0</v>
      </c>
      <c r="T44" s="57"/>
    </row>
    <row r="45" spans="1:20" s="3" customFormat="1">
      <c r="A45" s="79"/>
      <c r="B45" s="77" t="s">
        <v>60</v>
      </c>
      <c r="C45" s="92"/>
      <c r="D45" s="92"/>
      <c r="E45" s="81"/>
      <c r="F45" s="2"/>
      <c r="G45" s="72"/>
      <c r="H45" s="72"/>
      <c r="I45" s="72"/>
      <c r="K45" s="58"/>
      <c r="L45" s="216" t="s">
        <v>324</v>
      </c>
      <c r="M45" s="58"/>
      <c r="N45" s="57"/>
      <c r="O45" s="57"/>
      <c r="P45" s="153">
        <v>0</v>
      </c>
      <c r="Q45" s="153">
        <v>0</v>
      </c>
      <c r="R45" s="57"/>
      <c r="S45" s="153">
        <v>0</v>
      </c>
      <c r="T45" s="57"/>
    </row>
    <row r="46" spans="1:20" s="3" customFormat="1">
      <c r="A46" s="79"/>
      <c r="B46" s="87" t="s">
        <v>6</v>
      </c>
      <c r="C46" s="108">
        <v>119</v>
      </c>
      <c r="D46" s="108">
        <v>8</v>
      </c>
      <c r="E46" s="81">
        <f t="shared" si="5"/>
        <v>127</v>
      </c>
      <c r="F46" s="89">
        <f ca="1">C46/OFFSET(C46,4,0)</f>
        <v>1</v>
      </c>
      <c r="G46" s="89">
        <f t="shared" ref="G46:H46" ca="1" si="22">D46/OFFSET(D46,4,0)</f>
        <v>1</v>
      </c>
      <c r="H46" s="89">
        <f t="shared" ca="1" si="22"/>
        <v>1</v>
      </c>
      <c r="I46" s="72"/>
      <c r="K46" s="58"/>
      <c r="L46" s="216" t="s">
        <v>9</v>
      </c>
      <c r="M46" s="58"/>
      <c r="N46" s="57"/>
      <c r="O46" s="57"/>
      <c r="P46" s="153">
        <v>0</v>
      </c>
      <c r="Q46" s="153">
        <v>0</v>
      </c>
      <c r="R46" s="57"/>
      <c r="S46" s="153">
        <v>0</v>
      </c>
      <c r="T46" s="57"/>
    </row>
    <row r="47" spans="1:20" s="3" customFormat="1">
      <c r="A47" s="79"/>
      <c r="B47" s="87" t="s">
        <v>7</v>
      </c>
      <c r="C47" s="108"/>
      <c r="D47" s="108"/>
      <c r="E47" s="81">
        <f t="shared" si="5"/>
        <v>0</v>
      </c>
      <c r="F47" s="89">
        <f ca="1">C47/OFFSET(C47,3,0)</f>
        <v>0</v>
      </c>
      <c r="G47" s="89">
        <f t="shared" ref="G47:H47" ca="1" si="23">D47/OFFSET(D47,3,0)</f>
        <v>0</v>
      </c>
      <c r="H47" s="89">
        <f t="shared" ca="1" si="23"/>
        <v>0</v>
      </c>
      <c r="I47" s="72"/>
      <c r="K47" s="58"/>
      <c r="L47" s="57"/>
      <c r="M47" s="174" t="s">
        <v>328</v>
      </c>
      <c r="N47" s="57"/>
      <c r="O47" s="57"/>
      <c r="P47" s="153">
        <v>0</v>
      </c>
      <c r="Q47" s="153">
        <v>0</v>
      </c>
      <c r="R47" s="57"/>
      <c r="S47" s="153">
        <v>0</v>
      </c>
      <c r="T47" s="57"/>
    </row>
    <row r="48" spans="1:20" s="3" customFormat="1">
      <c r="A48" s="79"/>
      <c r="B48" s="87" t="s">
        <v>8</v>
      </c>
      <c r="C48" s="108"/>
      <c r="D48" s="108"/>
      <c r="E48" s="81">
        <f t="shared" si="5"/>
        <v>0</v>
      </c>
      <c r="F48" s="89">
        <f ca="1">C48/OFFSET(C48,2,0)</f>
        <v>0</v>
      </c>
      <c r="G48" s="89">
        <f t="shared" ref="G48:H48" ca="1" si="24">D48/OFFSET(D48,2,0)</f>
        <v>0</v>
      </c>
      <c r="H48" s="89">
        <f t="shared" ca="1" si="24"/>
        <v>0</v>
      </c>
      <c r="I48" s="72"/>
      <c r="K48" s="174" t="s">
        <v>25</v>
      </c>
      <c r="L48" s="216" t="s">
        <v>26</v>
      </c>
      <c r="M48" s="58"/>
      <c r="N48" s="57"/>
      <c r="O48" s="57"/>
      <c r="P48" s="153">
        <v>3100</v>
      </c>
      <c r="Q48" s="153">
        <v>1940</v>
      </c>
      <c r="R48" s="57"/>
      <c r="S48" s="153">
        <v>5040</v>
      </c>
      <c r="T48" s="57"/>
    </row>
    <row r="49" spans="1:21" s="3" customFormat="1" ht="14.4">
      <c r="A49" s="79"/>
      <c r="B49" s="87" t="s">
        <v>9</v>
      </c>
      <c r="C49" s="108"/>
      <c r="D49" s="108"/>
      <c r="E49" s="81">
        <f t="shared" si="5"/>
        <v>0</v>
      </c>
      <c r="F49" s="89">
        <f ca="1">C49/OFFSET(C49,1,0)</f>
        <v>0</v>
      </c>
      <c r="G49" s="89">
        <f t="shared" ref="G49:H49" ca="1" si="25">D49/OFFSET(D49,1,0)</f>
        <v>0</v>
      </c>
      <c r="H49" s="94">
        <f t="shared" ca="1" si="25"/>
        <v>0</v>
      </c>
      <c r="I49" s="109"/>
      <c r="K49" s="58"/>
      <c r="L49" s="57"/>
      <c r="M49" s="174" t="s">
        <v>329</v>
      </c>
      <c r="N49" s="57"/>
      <c r="O49" s="57"/>
      <c r="P49" s="57"/>
      <c r="Q49" s="57"/>
      <c r="R49" s="57"/>
      <c r="S49" s="57"/>
      <c r="T49" s="57"/>
    </row>
    <row r="50" spans="1:21" s="3" customFormat="1">
      <c r="A50" s="79" t="s">
        <v>27</v>
      </c>
      <c r="B50" s="77" t="s">
        <v>28</v>
      </c>
      <c r="C50" s="78">
        <f>SUM(C46:C49)</f>
        <v>119</v>
      </c>
      <c r="D50" s="78">
        <f>SUM(D46:D49)</f>
        <v>8</v>
      </c>
      <c r="E50" s="81">
        <f t="shared" si="5"/>
        <v>127</v>
      </c>
      <c r="F50" s="57"/>
      <c r="G50" s="57"/>
      <c r="H50" s="57"/>
      <c r="I50" s="72"/>
      <c r="K50" s="58"/>
      <c r="L50" s="216" t="s">
        <v>6</v>
      </c>
      <c r="M50" s="58"/>
      <c r="N50" s="57"/>
      <c r="O50" s="57"/>
      <c r="P50" s="153">
        <v>0</v>
      </c>
      <c r="Q50" s="153">
        <v>0</v>
      </c>
      <c r="R50" s="57"/>
      <c r="S50" s="153">
        <v>0</v>
      </c>
      <c r="T50" s="57"/>
    </row>
    <row r="51" spans="1:21" s="3" customFormat="1" ht="14.4">
      <c r="A51" s="79"/>
      <c r="B51" s="77"/>
      <c r="C51" s="92"/>
      <c r="D51" s="92"/>
      <c r="E51" s="81"/>
      <c r="F51" s="68"/>
      <c r="G51" s="109"/>
      <c r="H51" s="110"/>
      <c r="I51" s="111"/>
      <c r="K51" s="58"/>
      <c r="L51" s="216" t="s">
        <v>313</v>
      </c>
      <c r="M51" s="58"/>
      <c r="N51" s="57"/>
      <c r="O51" s="57"/>
      <c r="P51" s="153">
        <v>0</v>
      </c>
      <c r="Q51" s="153">
        <v>0</v>
      </c>
      <c r="R51" s="57"/>
      <c r="S51" s="153">
        <v>0</v>
      </c>
      <c r="T51" s="57"/>
    </row>
    <row r="52" spans="1:21" s="3" customFormat="1" ht="15.6">
      <c r="A52" s="79"/>
      <c r="B52" s="77" t="s">
        <v>61</v>
      </c>
      <c r="C52" s="92"/>
      <c r="D52" s="92"/>
      <c r="E52" s="81"/>
      <c r="F52" s="2"/>
      <c r="G52" s="112"/>
      <c r="H52" s="111"/>
      <c r="I52" s="113"/>
      <c r="K52" s="58"/>
      <c r="L52" s="216" t="s">
        <v>315</v>
      </c>
      <c r="M52" s="58"/>
      <c r="N52" s="57"/>
      <c r="O52" s="57"/>
      <c r="P52" s="153">
        <v>1</v>
      </c>
      <c r="Q52" s="153">
        <v>0</v>
      </c>
      <c r="R52" s="57"/>
      <c r="S52" s="231">
        <v>1</v>
      </c>
      <c r="T52" s="57"/>
    </row>
    <row r="53" spans="1:21" s="3" customFormat="1" ht="14.4">
      <c r="A53" s="79"/>
      <c r="B53" s="87" t="s">
        <v>6</v>
      </c>
      <c r="C53" s="225">
        <v>7</v>
      </c>
      <c r="D53" s="225">
        <v>0</v>
      </c>
      <c r="E53" s="81">
        <f t="shared" si="5"/>
        <v>7</v>
      </c>
      <c r="F53" s="89">
        <f ca="1">C53/OFFSET(C53,4,0)</f>
        <v>5.8823529411764705E-2</v>
      </c>
      <c r="G53" s="89">
        <f t="shared" ref="G53:H53" ca="1" si="26">D53/OFFSET(D53,4,0)</f>
        <v>0</v>
      </c>
      <c r="H53" s="89">
        <f t="shared" ca="1" si="26"/>
        <v>5.5118110236220472E-2</v>
      </c>
      <c r="I53" s="109"/>
      <c r="K53" s="58"/>
      <c r="L53" s="216" t="s">
        <v>9</v>
      </c>
      <c r="M53" s="58"/>
      <c r="N53" s="57"/>
      <c r="O53" s="57"/>
      <c r="P53" s="153">
        <v>3</v>
      </c>
      <c r="Q53" s="153">
        <v>0</v>
      </c>
      <c r="R53" s="57"/>
      <c r="S53" s="153">
        <v>3</v>
      </c>
      <c r="T53" s="57"/>
    </row>
    <row r="54" spans="1:21" s="3" customFormat="1">
      <c r="A54" s="79"/>
      <c r="B54" s="87" t="s">
        <v>7</v>
      </c>
      <c r="C54" s="226">
        <v>7</v>
      </c>
      <c r="D54" s="226">
        <v>0</v>
      </c>
      <c r="E54" s="81">
        <f t="shared" si="5"/>
        <v>7</v>
      </c>
      <c r="F54" s="89">
        <f ca="1">C54/OFFSET(C54,3,0)</f>
        <v>5.8823529411764705E-2</v>
      </c>
      <c r="G54" s="89">
        <f t="shared" ref="G54:H54" ca="1" si="27">D54/OFFSET(D54,3,0)</f>
        <v>0</v>
      </c>
      <c r="H54" s="89">
        <f t="shared" ca="1" si="27"/>
        <v>5.5118110236220472E-2</v>
      </c>
      <c r="I54" s="72"/>
      <c r="K54" s="174" t="s">
        <v>27</v>
      </c>
      <c r="L54" s="57"/>
      <c r="M54" s="174" t="s">
        <v>330</v>
      </c>
      <c r="N54" s="57"/>
      <c r="O54" s="57"/>
      <c r="P54" s="153">
        <v>119</v>
      </c>
      <c r="Q54" s="153">
        <v>8</v>
      </c>
      <c r="R54" s="57"/>
      <c r="S54" s="153">
        <v>127</v>
      </c>
      <c r="T54" s="57"/>
    </row>
    <row r="55" spans="1:21" s="3" customFormat="1">
      <c r="A55" s="79"/>
      <c r="B55" s="87" t="s">
        <v>8</v>
      </c>
      <c r="C55" s="226">
        <v>9</v>
      </c>
      <c r="D55" s="226">
        <v>4</v>
      </c>
      <c r="E55" s="81">
        <f t="shared" si="5"/>
        <v>13</v>
      </c>
      <c r="F55" s="89">
        <f ca="1">C55/OFFSET(C55,2,0)</f>
        <v>7.5630252100840331E-2</v>
      </c>
      <c r="G55" s="89">
        <f t="shared" ref="G55:H55" ca="1" si="28">D55/OFFSET(D55,2,0)</f>
        <v>0.5</v>
      </c>
      <c r="H55" s="89">
        <f t="shared" ca="1" si="28"/>
        <v>0.10236220472440945</v>
      </c>
      <c r="I55" s="115"/>
      <c r="K55" s="58"/>
      <c r="L55" s="57"/>
      <c r="M55" s="58"/>
      <c r="N55" s="57"/>
      <c r="O55" s="57"/>
      <c r="P55" s="57"/>
      <c r="Q55" s="57"/>
      <c r="R55" s="57"/>
      <c r="S55" s="57"/>
      <c r="T55" s="57"/>
      <c r="U55" s="57"/>
    </row>
    <row r="56" spans="1:21" s="3" customFormat="1">
      <c r="A56" s="79"/>
      <c r="B56" s="87" t="s">
        <v>9</v>
      </c>
      <c r="C56" s="227">
        <v>96</v>
      </c>
      <c r="D56" s="227">
        <v>4</v>
      </c>
      <c r="E56" s="81">
        <f t="shared" si="5"/>
        <v>100</v>
      </c>
      <c r="F56" s="89">
        <f ca="1">C56/OFFSET(C56,1,0)</f>
        <v>0.80672268907563027</v>
      </c>
      <c r="G56" s="89">
        <f t="shared" ref="G56:H56" ca="1" si="29">D56/OFFSET(D56,1,0)</f>
        <v>0.5</v>
      </c>
      <c r="H56" s="94">
        <f t="shared" ca="1" si="29"/>
        <v>0.78740157480314965</v>
      </c>
      <c r="I56" s="72"/>
      <c r="K56" s="174" t="s">
        <v>331</v>
      </c>
      <c r="L56" s="57"/>
      <c r="M56" s="58"/>
      <c r="N56" s="57"/>
      <c r="O56" s="57"/>
      <c r="P56" s="57"/>
      <c r="Q56" s="57"/>
      <c r="R56" s="57"/>
      <c r="S56" s="57"/>
      <c r="T56" s="57"/>
      <c r="U56" s="57"/>
    </row>
    <row r="57" spans="1:21" s="3" customFormat="1">
      <c r="A57" s="79" t="s">
        <v>29</v>
      </c>
      <c r="B57" s="77" t="s">
        <v>30</v>
      </c>
      <c r="C57" s="78">
        <f>SUM(C53:C56)</f>
        <v>119</v>
      </c>
      <c r="D57" s="78">
        <f>SUM(D53:D56)</f>
        <v>8</v>
      </c>
      <c r="E57" s="81">
        <f t="shared" si="5"/>
        <v>127</v>
      </c>
      <c r="F57" s="57"/>
      <c r="G57" s="57"/>
      <c r="H57" s="57"/>
      <c r="I57" s="72"/>
      <c r="K57" s="174" t="s">
        <v>6</v>
      </c>
      <c r="L57" s="57"/>
      <c r="M57" s="58"/>
      <c r="N57" s="57"/>
      <c r="O57" s="153">
        <v>7</v>
      </c>
      <c r="P57" s="153">
        <v>0</v>
      </c>
      <c r="Q57" s="57"/>
      <c r="R57" s="57"/>
      <c r="S57" s="57"/>
      <c r="T57" s="57"/>
      <c r="U57" s="57"/>
    </row>
    <row r="58" spans="1:21" s="3" customFormat="1">
      <c r="A58" s="79"/>
      <c r="B58" s="77"/>
      <c r="C58" s="92"/>
      <c r="D58" s="92"/>
      <c r="E58" s="81"/>
      <c r="F58" s="2"/>
      <c r="G58" s="72"/>
      <c r="H58" s="72"/>
      <c r="I58" s="72"/>
      <c r="K58" s="58"/>
      <c r="L58" s="216" t="s">
        <v>313</v>
      </c>
      <c r="M58" s="58"/>
      <c r="N58" s="57"/>
      <c r="O58" s="153">
        <v>7</v>
      </c>
      <c r="P58" s="153">
        <v>0</v>
      </c>
      <c r="Q58" s="153">
        <v>7</v>
      </c>
      <c r="R58" s="57"/>
      <c r="S58" s="57"/>
      <c r="T58" s="57"/>
      <c r="U58" s="57"/>
    </row>
    <row r="59" spans="1:21" s="3" customFormat="1">
      <c r="A59" s="117" t="s">
        <v>72</v>
      </c>
      <c r="B59" s="77" t="s">
        <v>31</v>
      </c>
      <c r="C59" s="118">
        <v>1237</v>
      </c>
      <c r="D59" s="118">
        <v>288</v>
      </c>
      <c r="E59" s="81">
        <f t="shared" si="5"/>
        <v>1525</v>
      </c>
      <c r="F59" s="2"/>
      <c r="G59" s="72"/>
      <c r="H59" s="72"/>
      <c r="I59" s="72"/>
      <c r="K59" s="58"/>
      <c r="L59" s="216" t="s">
        <v>315</v>
      </c>
      <c r="M59" s="58"/>
      <c r="N59" s="57"/>
      <c r="O59" s="153">
        <v>9</v>
      </c>
      <c r="P59" s="153">
        <v>4</v>
      </c>
      <c r="Q59" s="153">
        <v>13</v>
      </c>
      <c r="R59" s="57"/>
      <c r="S59" s="57"/>
      <c r="T59" s="57"/>
      <c r="U59" s="57"/>
    </row>
    <row r="60" spans="1:21" s="3" customFormat="1">
      <c r="A60" s="117" t="s">
        <v>73</v>
      </c>
      <c r="B60" s="119" t="s">
        <v>71</v>
      </c>
      <c r="C60" s="120"/>
      <c r="D60" s="120"/>
      <c r="E60" s="81">
        <f t="shared" si="5"/>
        <v>0</v>
      </c>
      <c r="F60" s="2"/>
      <c r="G60" s="72"/>
      <c r="H60" s="72"/>
      <c r="I60" s="72"/>
      <c r="K60" s="58"/>
      <c r="L60" s="216" t="s">
        <v>9</v>
      </c>
      <c r="M60" s="58"/>
      <c r="N60" s="57"/>
      <c r="O60" s="153">
        <v>96</v>
      </c>
      <c r="P60" s="153">
        <v>4</v>
      </c>
      <c r="Q60" s="153">
        <v>100</v>
      </c>
      <c r="R60" s="57"/>
      <c r="S60" s="57"/>
      <c r="T60" s="57"/>
      <c r="U60" s="57"/>
    </row>
    <row r="61" spans="1:21" s="3" customFormat="1" ht="14.4">
      <c r="A61" s="79"/>
      <c r="B61" s="77" t="s">
        <v>32</v>
      </c>
      <c r="C61" s="92"/>
      <c r="D61" s="92"/>
      <c r="E61" s="81"/>
      <c r="F61" s="2"/>
      <c r="G61" s="72"/>
      <c r="H61" s="110"/>
      <c r="I61" s="109"/>
      <c r="K61" s="58"/>
      <c r="L61" s="57"/>
      <c r="M61" s="174" t="s">
        <v>332</v>
      </c>
      <c r="N61" s="57"/>
      <c r="O61" s="153">
        <v>119</v>
      </c>
      <c r="P61" s="153">
        <v>8</v>
      </c>
      <c r="Q61" s="153">
        <v>127</v>
      </c>
      <c r="R61" s="57"/>
      <c r="S61" s="57"/>
      <c r="T61" s="57"/>
      <c r="U61" s="57"/>
    </row>
    <row r="62" spans="1:21" s="3" customFormat="1" ht="14.4">
      <c r="A62" s="79" t="s">
        <v>33</v>
      </c>
      <c r="B62" s="121" t="s">
        <v>34</v>
      </c>
      <c r="C62" s="122">
        <v>0</v>
      </c>
      <c r="D62" s="122">
        <v>0</v>
      </c>
      <c r="E62" s="81">
        <f t="shared" si="5"/>
        <v>0</v>
      </c>
      <c r="F62" s="89">
        <f ca="1">C62/OFFSET(C62,4,0)</f>
        <v>0</v>
      </c>
      <c r="G62" s="89">
        <f t="shared" ref="G62:H62" ca="1" si="30">D62/OFFSET(D62,4,0)</f>
        <v>0</v>
      </c>
      <c r="H62" s="89">
        <f t="shared" ca="1" si="30"/>
        <v>0</v>
      </c>
      <c r="I62" s="112"/>
      <c r="K62" s="58"/>
      <c r="L62" s="216" t="s">
        <v>333</v>
      </c>
      <c r="M62" s="58"/>
      <c r="N62" s="57"/>
      <c r="O62" s="153">
        <v>1237</v>
      </c>
      <c r="P62" s="153">
        <v>288</v>
      </c>
      <c r="Q62" s="153">
        <v>1525</v>
      </c>
      <c r="R62" s="57"/>
      <c r="S62" s="57"/>
      <c r="T62" s="57"/>
      <c r="U62" s="57"/>
    </row>
    <row r="63" spans="1:21" s="3" customFormat="1">
      <c r="A63" s="79" t="s">
        <v>35</v>
      </c>
      <c r="B63" s="121" t="s">
        <v>36</v>
      </c>
      <c r="C63" s="122">
        <v>14</v>
      </c>
      <c r="D63" s="122">
        <v>40</v>
      </c>
      <c r="E63" s="81">
        <f t="shared" si="5"/>
        <v>54</v>
      </c>
      <c r="F63" s="89">
        <f ca="1">C63/OFFSET(C63,3,0)</f>
        <v>2.385008517887564E-2</v>
      </c>
      <c r="G63" s="89">
        <f t="shared" ref="G63:H63" ca="1" si="31">D63/OFFSET(D63,3,0)</f>
        <v>6.6555740432612309E-2</v>
      </c>
      <c r="H63" s="89">
        <f t="shared" ca="1" si="31"/>
        <v>4.5454545454545456E-2</v>
      </c>
      <c r="I63" s="72"/>
      <c r="K63" s="58"/>
      <c r="L63" s="216" t="s">
        <v>240</v>
      </c>
      <c r="M63" s="58"/>
      <c r="N63" s="57"/>
      <c r="O63" s="57"/>
      <c r="P63" s="57"/>
      <c r="Q63" s="57"/>
      <c r="R63" s="57"/>
      <c r="S63" s="57"/>
      <c r="T63" s="57"/>
      <c r="U63" s="57"/>
    </row>
    <row r="64" spans="1:21" s="3" customFormat="1">
      <c r="A64" s="79" t="s">
        <v>37</v>
      </c>
      <c r="B64" s="121" t="s">
        <v>38</v>
      </c>
      <c r="C64" s="122">
        <v>14</v>
      </c>
      <c r="D64" s="122">
        <v>76</v>
      </c>
      <c r="E64" s="81">
        <f t="shared" si="5"/>
        <v>90</v>
      </c>
      <c r="F64" s="89">
        <f ca="1">C64/OFFSET(C64,2,0)</f>
        <v>2.385008517887564E-2</v>
      </c>
      <c r="G64" s="89">
        <f t="shared" ref="G64:H64" ca="1" si="32">D64/OFFSET(D64,2,0)</f>
        <v>0.12645590682196339</v>
      </c>
      <c r="H64" s="89">
        <f t="shared" ca="1" si="32"/>
        <v>7.575757575757576E-2</v>
      </c>
      <c r="K64" s="174" t="s">
        <v>334</v>
      </c>
      <c r="L64" s="57"/>
      <c r="M64" s="174" t="s">
        <v>241</v>
      </c>
      <c r="N64" s="57"/>
      <c r="O64" s="153">
        <v>0</v>
      </c>
      <c r="P64" s="153">
        <v>0</v>
      </c>
      <c r="Q64" s="57"/>
      <c r="R64" s="57"/>
      <c r="S64" s="57"/>
      <c r="T64" s="57"/>
      <c r="U64" s="57"/>
    </row>
    <row r="65" spans="1:21" s="3" customFormat="1">
      <c r="A65" s="79" t="s">
        <v>39</v>
      </c>
      <c r="B65" s="121" t="s">
        <v>40</v>
      </c>
      <c r="C65" s="122">
        <v>559</v>
      </c>
      <c r="D65" s="122">
        <v>485</v>
      </c>
      <c r="E65" s="81">
        <f t="shared" si="5"/>
        <v>1044</v>
      </c>
      <c r="F65" s="89">
        <f ca="1">C65/OFFSET(C65,1,0)</f>
        <v>0.95229982964224869</v>
      </c>
      <c r="G65" s="89">
        <f t="shared" ref="G65:H65" ca="1" si="33">D65/OFFSET(D65,1,0)</f>
        <v>0.80698835274542424</v>
      </c>
      <c r="H65" s="94">
        <f t="shared" ca="1" si="33"/>
        <v>0.87878787878787878</v>
      </c>
      <c r="K65" s="58"/>
      <c r="L65" s="216" t="s">
        <v>335</v>
      </c>
      <c r="M65" s="174" t="s">
        <v>241</v>
      </c>
      <c r="N65" s="57"/>
      <c r="O65" s="153">
        <v>14</v>
      </c>
      <c r="P65" s="153">
        <v>40</v>
      </c>
      <c r="Q65" s="153">
        <v>54</v>
      </c>
      <c r="R65" s="57"/>
      <c r="S65" s="57"/>
      <c r="T65" s="57"/>
      <c r="U65" s="57"/>
    </row>
    <row r="66" spans="1:21" s="3" customFormat="1">
      <c r="A66" s="79" t="s">
        <v>41</v>
      </c>
      <c r="B66" s="96" t="s">
        <v>55</v>
      </c>
      <c r="C66" s="78">
        <f>SUM(C62:C65)</f>
        <v>587</v>
      </c>
      <c r="D66" s="78">
        <f>SUM(D62:D65)</f>
        <v>601</v>
      </c>
      <c r="E66" s="81">
        <f t="shared" si="5"/>
        <v>1188</v>
      </c>
      <c r="F66" s="89">
        <f>C66/C33</f>
        <v>0.11839451391690198</v>
      </c>
      <c r="G66" s="89">
        <f t="shared" ref="G66:H66" si="34">D66/D33</f>
        <v>0.31269510926118627</v>
      </c>
      <c r="H66" s="89">
        <f t="shared" si="34"/>
        <v>0.17267441860465116</v>
      </c>
      <c r="K66" s="58"/>
      <c r="L66" s="216" t="s">
        <v>336</v>
      </c>
      <c r="M66" s="174" t="s">
        <v>241</v>
      </c>
      <c r="N66" s="57"/>
      <c r="O66" s="153">
        <v>14</v>
      </c>
      <c r="P66" s="153">
        <v>76</v>
      </c>
      <c r="Q66" s="153">
        <v>90</v>
      </c>
      <c r="R66" s="57"/>
      <c r="S66" s="57"/>
      <c r="T66" s="57"/>
      <c r="U66" s="57"/>
    </row>
    <row r="67" spans="1:21" s="3" customFormat="1">
      <c r="A67" s="97" t="s">
        <v>42</v>
      </c>
      <c r="B67" s="98" t="s">
        <v>21</v>
      </c>
      <c r="C67" s="99">
        <v>104</v>
      </c>
      <c r="D67" s="99">
        <v>71</v>
      </c>
      <c r="E67" s="81">
        <f t="shared" si="5"/>
        <v>175</v>
      </c>
      <c r="F67" s="2"/>
      <c r="G67" s="72"/>
      <c r="H67" s="72"/>
      <c r="K67" s="58"/>
      <c r="L67" s="57"/>
      <c r="M67" s="174" t="s">
        <v>337</v>
      </c>
      <c r="N67" s="57"/>
      <c r="O67" s="153">
        <v>559</v>
      </c>
      <c r="P67" s="153">
        <v>485</v>
      </c>
      <c r="Q67" s="153">
        <v>1044</v>
      </c>
      <c r="R67" s="57"/>
      <c r="S67" s="57"/>
      <c r="T67" s="57"/>
      <c r="U67" s="57"/>
    </row>
    <row r="68" spans="1:21" s="3" customFormat="1" ht="14.4">
      <c r="A68" s="79" t="s">
        <v>43</v>
      </c>
      <c r="B68" s="77" t="s">
        <v>44</v>
      </c>
      <c r="C68" s="78">
        <f>C66-C67</f>
        <v>483</v>
      </c>
      <c r="D68" s="78">
        <f>D66-D67</f>
        <v>530</v>
      </c>
      <c r="E68" s="81">
        <f t="shared" si="5"/>
        <v>1013</v>
      </c>
      <c r="F68" s="2"/>
      <c r="G68" s="111"/>
      <c r="H68" s="123"/>
      <c r="K68" s="58"/>
      <c r="L68" s="216" t="s">
        <v>338</v>
      </c>
      <c r="M68" s="174" t="s">
        <v>339</v>
      </c>
      <c r="N68" s="57"/>
      <c r="O68" s="153">
        <v>587</v>
      </c>
      <c r="P68" s="153">
        <v>601</v>
      </c>
      <c r="Q68" s="153">
        <v>1188</v>
      </c>
      <c r="R68" s="57"/>
      <c r="S68" s="57"/>
      <c r="T68" s="57"/>
      <c r="U68" s="57"/>
    </row>
    <row r="69" spans="1:21" s="3" customFormat="1">
      <c r="A69" s="79"/>
      <c r="B69" s="77"/>
      <c r="C69" s="92"/>
      <c r="D69" s="92"/>
      <c r="E69" s="81"/>
      <c r="F69" s="2"/>
      <c r="G69" s="72"/>
      <c r="H69" s="72"/>
      <c r="K69" s="58"/>
      <c r="L69" s="57"/>
      <c r="M69" s="174" t="s">
        <v>232</v>
      </c>
      <c r="N69" s="57"/>
      <c r="O69" s="153">
        <v>104</v>
      </c>
      <c r="P69" s="153">
        <v>71</v>
      </c>
      <c r="Q69" s="153">
        <v>175</v>
      </c>
      <c r="R69" s="57"/>
      <c r="S69" s="57"/>
      <c r="T69" s="57"/>
      <c r="U69" s="57"/>
    </row>
    <row r="70" spans="1:21" s="3" customFormat="1" ht="14.4">
      <c r="A70" s="79" t="s">
        <v>45</v>
      </c>
      <c r="B70" s="77" t="s">
        <v>46</v>
      </c>
      <c r="C70" s="91">
        <f>C43+C50+C57+C59+C60+C68</f>
        <v>5058</v>
      </c>
      <c r="D70" s="91">
        <f>D43+D50+D57+D59+D60+D68</f>
        <v>2774</v>
      </c>
      <c r="E70" s="81">
        <f t="shared" si="5"/>
        <v>7832</v>
      </c>
      <c r="F70" s="2"/>
      <c r="G70" s="124"/>
      <c r="H70" s="112"/>
      <c r="K70" s="58"/>
      <c r="L70" s="57"/>
      <c r="M70" s="174" t="s">
        <v>340</v>
      </c>
      <c r="N70" s="57"/>
      <c r="O70" s="153">
        <v>483</v>
      </c>
      <c r="P70" s="153">
        <v>530</v>
      </c>
      <c r="Q70" s="153">
        <v>1013</v>
      </c>
      <c r="R70" s="57"/>
      <c r="S70" s="57"/>
      <c r="T70" s="57"/>
      <c r="U70" s="57"/>
    </row>
    <row r="71" spans="1:21" s="3" customFormat="1">
      <c r="A71" s="79"/>
      <c r="B71" s="125"/>
      <c r="C71" s="92"/>
      <c r="D71" s="92"/>
      <c r="E71" s="81"/>
      <c r="F71" s="2"/>
      <c r="G71" s="72"/>
      <c r="H71" s="72"/>
      <c r="K71" s="58"/>
      <c r="L71" s="216" t="s">
        <v>341</v>
      </c>
      <c r="M71" s="174" t="s">
        <v>342</v>
      </c>
      <c r="N71" s="57"/>
      <c r="O71" s="57"/>
      <c r="P71" s="57"/>
      <c r="Q71" s="57"/>
      <c r="R71" s="57"/>
      <c r="S71" s="57"/>
      <c r="T71" s="57"/>
      <c r="U71" s="57"/>
    </row>
    <row r="72" spans="1:21" s="3" customFormat="1" ht="14.4">
      <c r="A72" s="79" t="s">
        <v>47</v>
      </c>
      <c r="B72" s="77" t="s">
        <v>48</v>
      </c>
      <c r="C72" s="78">
        <v>16</v>
      </c>
      <c r="D72" s="78">
        <v>46</v>
      </c>
      <c r="E72" s="81">
        <f t="shared" si="5"/>
        <v>62</v>
      </c>
      <c r="F72" s="68"/>
      <c r="G72" s="126"/>
      <c r="H72" s="127"/>
      <c r="K72" s="174" t="s">
        <v>45</v>
      </c>
      <c r="L72" s="216" t="s">
        <v>246</v>
      </c>
      <c r="M72" s="58"/>
      <c r="N72" s="57"/>
      <c r="O72" s="153">
        <v>5058</v>
      </c>
      <c r="P72" s="153">
        <v>2774</v>
      </c>
      <c r="Q72" s="153">
        <v>7832</v>
      </c>
      <c r="R72" s="57"/>
      <c r="S72" s="57"/>
      <c r="T72" s="57"/>
      <c r="U72" s="57"/>
    </row>
    <row r="73" spans="1:21" s="3" customFormat="1">
      <c r="A73" s="79"/>
      <c r="B73" s="125"/>
      <c r="C73" s="92"/>
      <c r="D73" s="92"/>
      <c r="E73" s="81"/>
      <c r="F73" s="2"/>
      <c r="G73" s="72"/>
      <c r="H73" s="72"/>
      <c r="I73" s="72"/>
      <c r="K73" s="58"/>
      <c r="L73" s="57"/>
      <c r="M73" s="174" t="s">
        <v>343</v>
      </c>
      <c r="N73" s="57"/>
      <c r="O73" s="153">
        <v>16</v>
      </c>
      <c r="P73" s="153">
        <v>46</v>
      </c>
      <c r="Q73" s="153">
        <v>62</v>
      </c>
      <c r="R73" s="57"/>
      <c r="S73" s="57"/>
      <c r="T73" s="57"/>
      <c r="U73" s="57"/>
    </row>
    <row r="74" spans="1:21" s="3" customFormat="1">
      <c r="A74" s="79" t="s">
        <v>49</v>
      </c>
      <c r="B74" s="77" t="s">
        <v>50</v>
      </c>
      <c r="C74" s="81">
        <f>C70+C72</f>
        <v>5074</v>
      </c>
      <c r="D74" s="81">
        <f>D70+D72</f>
        <v>2820</v>
      </c>
      <c r="E74" s="81">
        <f>D74+C74</f>
        <v>7894</v>
      </c>
      <c r="F74" s="2"/>
      <c r="G74" s="72"/>
      <c r="H74" s="72"/>
      <c r="I74" s="72"/>
      <c r="K74" s="58"/>
      <c r="L74" s="216" t="s">
        <v>344</v>
      </c>
      <c r="M74" s="174" t="s">
        <v>345</v>
      </c>
      <c r="N74" s="57"/>
      <c r="O74" s="57"/>
      <c r="P74" s="57"/>
      <c r="Q74" s="57"/>
      <c r="R74" s="57"/>
      <c r="S74" s="57"/>
      <c r="T74" s="57"/>
      <c r="U74" s="57"/>
    </row>
    <row r="75" spans="1:21" s="3" customFormat="1">
      <c r="A75" s="79"/>
      <c r="B75" s="77" t="s">
        <v>94</v>
      </c>
      <c r="C75" s="92"/>
      <c r="D75" s="92"/>
      <c r="E75" s="81">
        <f>D75+C75</f>
        <v>0</v>
      </c>
      <c r="F75" s="2"/>
      <c r="G75" s="72"/>
      <c r="H75" s="72"/>
      <c r="I75" s="72"/>
      <c r="K75" s="174" t="s">
        <v>49</v>
      </c>
      <c r="L75" s="216" t="s">
        <v>248</v>
      </c>
      <c r="M75" s="58"/>
      <c r="N75" s="57"/>
      <c r="O75" s="153">
        <v>5074</v>
      </c>
      <c r="P75" s="153">
        <v>2820</v>
      </c>
      <c r="Q75" s="153">
        <v>7894</v>
      </c>
      <c r="R75" s="57"/>
      <c r="S75" s="57"/>
      <c r="T75" s="57"/>
      <c r="U75" s="57"/>
    </row>
    <row r="76" spans="1:21" s="3" customFormat="1" ht="13.8" thickBot="1">
      <c r="A76" s="128" t="s">
        <v>51</v>
      </c>
      <c r="B76" s="129" t="s">
        <v>64</v>
      </c>
      <c r="C76" s="130">
        <v>64</v>
      </c>
      <c r="D76" s="130">
        <v>76</v>
      </c>
      <c r="E76" s="81">
        <f>D76+C76</f>
        <v>140</v>
      </c>
      <c r="F76" s="2"/>
      <c r="G76" s="72"/>
      <c r="H76" s="72"/>
      <c r="I76" s="72"/>
      <c r="K76" s="58"/>
      <c r="L76" s="57"/>
      <c r="M76" s="174" t="s">
        <v>346</v>
      </c>
      <c r="N76" s="57"/>
      <c r="O76" s="153">
        <v>64</v>
      </c>
      <c r="P76" s="153">
        <v>76</v>
      </c>
      <c r="Q76" s="153">
        <v>140</v>
      </c>
      <c r="R76" s="57"/>
      <c r="S76" s="57"/>
      <c r="T76" s="57"/>
      <c r="U76" s="57"/>
    </row>
    <row r="77" spans="1:21" s="3" customFormat="1" ht="30.75" customHeight="1">
      <c r="A77" s="296" t="s">
        <v>56</v>
      </c>
      <c r="B77" s="297"/>
      <c r="C77" s="131">
        <f>C6+C33-C67-C74</f>
        <v>-150</v>
      </c>
      <c r="D77" s="131">
        <f>D6+D33-D67-D74</f>
        <v>-900</v>
      </c>
      <c r="E77" s="132">
        <f>(E6+E33)-(E67+E74)</f>
        <v>-1050</v>
      </c>
      <c r="F77" s="2"/>
      <c r="G77" s="72"/>
      <c r="H77" s="72"/>
      <c r="I77" s="72"/>
      <c r="K77" s="58"/>
      <c r="L77" s="57"/>
      <c r="M77" s="174" t="s">
        <v>347</v>
      </c>
      <c r="N77" s="57"/>
      <c r="O77" s="57"/>
      <c r="P77" s="57"/>
      <c r="Q77" s="57"/>
      <c r="R77" s="57"/>
      <c r="S77" s="57"/>
      <c r="T77" s="57"/>
      <c r="U77" s="57"/>
    </row>
    <row r="78" spans="1:21" s="3" customFormat="1" ht="16.2" customHeight="1">
      <c r="A78" s="133"/>
      <c r="B78" s="61" t="s">
        <v>67</v>
      </c>
      <c r="C78" s="134">
        <f>(C43+C57+C59+C60+C50)/(C43+C57+C59+C68+C60+C50)</f>
        <v>0.90450771055753265</v>
      </c>
      <c r="D78" s="134">
        <f t="shared" ref="D78:E78" si="35">(D43+D57+D59+D60+D50)/(D43+D57+D59+D68+D60+D50)</f>
        <v>0.80894015861571733</v>
      </c>
      <c r="E78" s="134">
        <f t="shared" si="35"/>
        <v>0.87065883554647605</v>
      </c>
      <c r="F78" s="135"/>
      <c r="G78" s="72"/>
      <c r="H78" s="72"/>
      <c r="I78" s="72"/>
      <c r="K78" s="58"/>
      <c r="L78" s="57"/>
      <c r="M78" s="174" t="s">
        <v>348</v>
      </c>
      <c r="N78" s="216" t="s">
        <v>349</v>
      </c>
      <c r="O78" s="153">
        <v>-150</v>
      </c>
      <c r="P78" s="216" t="s">
        <v>350</v>
      </c>
      <c r="Q78" s="153">
        <v>-1050</v>
      </c>
      <c r="R78" s="57"/>
      <c r="S78" s="57"/>
      <c r="T78" s="57"/>
      <c r="U78" s="57"/>
    </row>
    <row r="79" spans="1:21" s="3" customFormat="1" ht="16.2" customHeight="1">
      <c r="A79" s="133"/>
      <c r="B79" s="61" t="s">
        <v>68</v>
      </c>
      <c r="C79" s="134">
        <f>(C43+C57+C59+C60+C50)/(C43+C57+C59+C68+C72+C67+C60+C50)</f>
        <v>0.88354577056778683</v>
      </c>
      <c r="D79" s="134">
        <f t="shared" ref="D79:E79" si="36">(D43+D57+D59+D60+D50)/(D43+D57+D59+D68+D72+D67+D60+D50)</f>
        <v>0.77620200622621927</v>
      </c>
      <c r="E79" s="134">
        <f t="shared" si="36"/>
        <v>0.84508613211054651</v>
      </c>
      <c r="F79" s="2"/>
      <c r="G79" s="72"/>
      <c r="H79" s="72"/>
      <c r="I79" s="72"/>
    </row>
    <row r="80" spans="1:21" ht="16.2" customHeight="1">
      <c r="A80" s="133"/>
      <c r="B80" s="61" t="s">
        <v>70</v>
      </c>
      <c r="C80" s="134">
        <f>C59/C35</f>
        <v>0.25484136794396373</v>
      </c>
      <c r="D80" s="134">
        <f t="shared" ref="D80:E80" si="37">D59/D35</f>
        <v>0.15559157212317667</v>
      </c>
      <c r="E80" s="134">
        <f t="shared" si="37"/>
        <v>0.22744220730797912</v>
      </c>
    </row>
    <row r="81" spans="1:11" ht="16.2" customHeight="1">
      <c r="A81" s="133"/>
      <c r="B81" s="61" t="s">
        <v>69</v>
      </c>
      <c r="C81" s="134">
        <f>D66/E66</f>
        <v>0.50589225589225584</v>
      </c>
      <c r="D81" s="134"/>
      <c r="E81" s="134"/>
    </row>
    <row r="82" spans="1:11" ht="16.2" customHeight="1">
      <c r="A82" s="133"/>
      <c r="B82" s="61" t="s">
        <v>89</v>
      </c>
      <c r="C82" s="136">
        <f>C20/C35</f>
        <v>1.6481252575195716E-2</v>
      </c>
      <c r="D82" s="136">
        <f t="shared" ref="D82:E82" si="38">D20/D35</f>
        <v>4.2679632631010267E-2</v>
      </c>
      <c r="E82" s="136">
        <f t="shared" si="38"/>
        <v>2.371364653243848E-2</v>
      </c>
    </row>
    <row r="83" spans="1:11" ht="16.2" customHeight="1">
      <c r="A83" s="133"/>
      <c r="B83" s="61" t="s">
        <v>95</v>
      </c>
      <c r="C83" s="136">
        <f>(C43+C50+C57+C59+C60)/(C6+C33)</f>
        <v>0.90990453460620524</v>
      </c>
      <c r="D83" s="136">
        <f t="shared" ref="D83:E83" si="39">(D43+D50+D57+D59+D60)/(D6+D33)</f>
        <v>1.1270718232044199</v>
      </c>
      <c r="E83" s="136">
        <f t="shared" si="39"/>
        <v>0.97150591252315144</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0.90480882932597562</v>
      </c>
      <c r="D93" s="1" t="s">
        <v>66</v>
      </c>
      <c r="E93" s="139">
        <f>(D74-D68)/D74</f>
        <v>0.81205673758865249</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6"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111</v>
      </c>
      <c r="D1" s="57"/>
      <c r="E1" s="57"/>
      <c r="F1" s="2" t="s">
        <v>91</v>
      </c>
      <c r="G1" s="66"/>
      <c r="H1" s="67"/>
      <c r="I1" s="67"/>
    </row>
    <row r="2" spans="1:9" s="3" customFormat="1" ht="15.6">
      <c r="A2" s="57"/>
      <c r="B2" s="65" t="s">
        <v>92</v>
      </c>
      <c r="C2" s="57" t="s">
        <v>99</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v>1457</v>
      </c>
      <c r="D6" s="80">
        <v>1045</v>
      </c>
      <c r="E6" s="81">
        <f>D6+C6</f>
        <v>2502</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v>13692</v>
      </c>
      <c r="D10" s="88">
        <v>11968</v>
      </c>
      <c r="E10" s="81">
        <f>D10+C10</f>
        <v>25660</v>
      </c>
      <c r="F10" s="89">
        <f ca="1">C10/OFFSET(C10,4,0)</f>
        <v>0.52785381086395</v>
      </c>
      <c r="G10" s="89">
        <f t="shared" ref="G10:H10" ca="1" si="0">D10/OFFSET(D10,4,0)</f>
        <v>0.4321669736034377</v>
      </c>
      <c r="H10" s="89">
        <f t="shared" ca="1" si="0"/>
        <v>0.47844570405727921</v>
      </c>
      <c r="I10" s="70"/>
    </row>
    <row r="11" spans="1:9" s="3" customFormat="1">
      <c r="A11" s="79"/>
      <c r="B11" s="87" t="s">
        <v>7</v>
      </c>
      <c r="C11" s="88">
        <v>2282</v>
      </c>
      <c r="D11" s="88">
        <v>5754</v>
      </c>
      <c r="E11" s="81">
        <f t="shared" ref="E11:E14" si="1">D11+C11</f>
        <v>8036</v>
      </c>
      <c r="F11" s="89">
        <f ca="1">C11/OFFSET(C11,3,0)</f>
        <v>8.7975635143991676E-2</v>
      </c>
      <c r="G11" s="89">
        <f t="shared" ref="G11:H11" ca="1" si="2">D11/OFFSET(D11,3,0)</f>
        <v>0.20777813887986132</v>
      </c>
      <c r="H11" s="89">
        <f t="shared" ca="1" si="2"/>
        <v>0.14983591885441527</v>
      </c>
      <c r="I11" s="72"/>
    </row>
    <row r="12" spans="1:9" s="3" customFormat="1">
      <c r="A12" s="79"/>
      <c r="B12" s="87" t="s">
        <v>8</v>
      </c>
      <c r="C12" s="88">
        <v>5389</v>
      </c>
      <c r="D12" s="88">
        <v>4842</v>
      </c>
      <c r="E12" s="81">
        <f t="shared" si="1"/>
        <v>10231</v>
      </c>
      <c r="F12" s="89">
        <f ca="1">C12/OFFSET(C12,2,0)</f>
        <v>0.20775665985581557</v>
      </c>
      <c r="G12" s="89">
        <f t="shared" ref="G12:H12" ca="1" si="3">D12/OFFSET(D12,2,0)</f>
        <v>0.17484562885927851</v>
      </c>
      <c r="H12" s="89">
        <f t="shared" ca="1" si="3"/>
        <v>0.19076297732696898</v>
      </c>
      <c r="I12" s="72"/>
    </row>
    <row r="13" spans="1:9" s="3" customFormat="1">
      <c r="A13" s="79"/>
      <c r="B13" s="87" t="s">
        <v>9</v>
      </c>
      <c r="C13" s="88">
        <v>4576</v>
      </c>
      <c r="D13" s="88">
        <v>5129</v>
      </c>
      <c r="E13" s="81">
        <f t="shared" si="1"/>
        <v>9705</v>
      </c>
      <c r="F13" s="89">
        <f ca="1">C13/OFFSET(C13,1,0)</f>
        <v>0.17641389413624273</v>
      </c>
      <c r="G13" s="89">
        <f t="shared" ref="G13:H13" ca="1" si="4">D13/OFFSET(D13,1,0)</f>
        <v>0.18520925865742247</v>
      </c>
      <c r="H13" s="89">
        <f t="shared" ca="1" si="4"/>
        <v>0.18095539976133651</v>
      </c>
      <c r="I13" s="72"/>
    </row>
    <row r="14" spans="1:9" s="3" customFormat="1">
      <c r="A14" s="79" t="s">
        <v>10</v>
      </c>
      <c r="B14" s="90" t="s">
        <v>11</v>
      </c>
      <c r="C14" s="91">
        <f>SUM(C10:C13)</f>
        <v>25939</v>
      </c>
      <c r="D14" s="91">
        <f>SUM(D10:D13)</f>
        <v>27693</v>
      </c>
      <c r="E14" s="81">
        <f t="shared" si="1"/>
        <v>53632</v>
      </c>
      <c r="F14" s="89"/>
      <c r="G14" s="89"/>
      <c r="H14" s="89"/>
      <c r="I14" s="72"/>
    </row>
    <row r="15" spans="1:9" s="3" customFormat="1">
      <c r="A15" s="79"/>
      <c r="B15" s="84" t="s">
        <v>58</v>
      </c>
      <c r="C15" s="92"/>
      <c r="D15" s="92"/>
      <c r="E15" s="81"/>
      <c r="F15" s="2"/>
      <c r="G15" s="72"/>
      <c r="H15" s="72"/>
      <c r="I15" s="72"/>
    </row>
    <row r="16" spans="1:9" s="3" customFormat="1">
      <c r="A16" s="79"/>
      <c r="B16" s="87" t="s">
        <v>6</v>
      </c>
      <c r="C16" s="92">
        <v>4596</v>
      </c>
      <c r="D16" s="92">
        <v>2642</v>
      </c>
      <c r="E16" s="81">
        <f t="shared" ref="E16:E72" si="5">D16+C16</f>
        <v>7238</v>
      </c>
      <c r="F16" s="89">
        <f ca="1">C16/OFFSET(C16,4,0)</f>
        <v>0.75679235962456781</v>
      </c>
      <c r="G16" s="89">
        <f t="shared" ref="G16:H16" ca="1" si="6">D16/OFFSET(D16,4,0)</f>
        <v>0.89680923285811265</v>
      </c>
      <c r="H16" s="89">
        <f t="shared" ca="1" si="6"/>
        <v>0.80252799645193484</v>
      </c>
      <c r="I16" s="72"/>
    </row>
    <row r="17" spans="1:9" s="3" customFormat="1">
      <c r="A17" s="79"/>
      <c r="B17" s="87" t="s">
        <v>7</v>
      </c>
      <c r="C17" s="92">
        <v>558</v>
      </c>
      <c r="D17" s="92">
        <v>242</v>
      </c>
      <c r="E17" s="81">
        <f t="shared" si="5"/>
        <v>800</v>
      </c>
      <c r="F17" s="89">
        <f ca="1">C17/OFFSET(C17,3,0)</f>
        <v>9.1882101103243866E-2</v>
      </c>
      <c r="G17" s="89">
        <f t="shared" ref="G17:H17" ca="1" si="7">D17/OFFSET(D17,3,0)</f>
        <v>8.2145281737949757E-2</v>
      </c>
      <c r="H17" s="89">
        <f t="shared" ca="1" si="7"/>
        <v>8.8701629892449271E-2</v>
      </c>
      <c r="I17" s="72"/>
    </row>
    <row r="18" spans="1:9" s="3" customFormat="1" ht="15.6">
      <c r="A18" s="79"/>
      <c r="B18" s="87" t="s">
        <v>8</v>
      </c>
      <c r="C18" s="92">
        <v>601</v>
      </c>
      <c r="D18" s="92">
        <v>35</v>
      </c>
      <c r="E18" s="81">
        <f t="shared" si="5"/>
        <v>636</v>
      </c>
      <c r="F18" s="89">
        <f ca="1">C18/OFFSET(C18,2,0)</f>
        <v>9.896262143915692E-2</v>
      </c>
      <c r="G18" s="89">
        <f t="shared" ref="G18:H18" ca="1" si="8">D18/OFFSET(D18,2,0)</f>
        <v>1.188051595383571E-2</v>
      </c>
      <c r="H18" s="89">
        <f t="shared" ca="1" si="8"/>
        <v>7.0517795764497168E-2</v>
      </c>
      <c r="I18" s="93"/>
    </row>
    <row r="19" spans="1:9" s="3" customFormat="1">
      <c r="A19" s="79"/>
      <c r="B19" s="87" t="s">
        <v>9</v>
      </c>
      <c r="C19" s="92">
        <v>318</v>
      </c>
      <c r="D19" s="92">
        <v>27</v>
      </c>
      <c r="E19" s="81">
        <f t="shared" si="5"/>
        <v>345</v>
      </c>
      <c r="F19" s="89">
        <f ca="1">C19/OFFSET(C19,1,0)</f>
        <v>5.2362917833031451E-2</v>
      </c>
      <c r="G19" s="89">
        <f t="shared" ref="G19:H19" ca="1" si="9">D19/OFFSET(D19,1,0)</f>
        <v>9.1649694501018328E-3</v>
      </c>
      <c r="H19" s="94">
        <f t="shared" ca="1" si="9"/>
        <v>3.8252577891118751E-2</v>
      </c>
      <c r="I19" s="72"/>
    </row>
    <row r="20" spans="1:9" s="3" customFormat="1">
      <c r="A20" s="79" t="s">
        <v>12</v>
      </c>
      <c r="B20" s="90" t="s">
        <v>13</v>
      </c>
      <c r="C20" s="81">
        <f>SUM(C16:C19)</f>
        <v>6073</v>
      </c>
      <c r="D20" s="81">
        <f>SUM(D16:D19)</f>
        <v>2946</v>
      </c>
      <c r="E20" s="81">
        <f t="shared" si="5"/>
        <v>9019</v>
      </c>
      <c r="F20" s="89"/>
      <c r="G20" s="89"/>
      <c r="H20" s="89"/>
      <c r="I20" s="72"/>
    </row>
    <row r="21" spans="1:9" s="3" customFormat="1">
      <c r="A21" s="79"/>
      <c r="B21" s="84" t="s">
        <v>59</v>
      </c>
      <c r="C21" s="92"/>
      <c r="D21" s="92"/>
      <c r="E21" s="81"/>
      <c r="F21" s="2"/>
      <c r="G21" s="72"/>
      <c r="H21" s="72"/>
      <c r="I21" s="72"/>
    </row>
    <row r="22" spans="1:9" s="3" customFormat="1" ht="15.6">
      <c r="A22" s="79"/>
      <c r="B22" s="87" t="s">
        <v>6</v>
      </c>
      <c r="C22" s="95">
        <v>4034</v>
      </c>
      <c r="D22" s="95">
        <v>526</v>
      </c>
      <c r="E22" s="81">
        <f t="shared" si="5"/>
        <v>4560</v>
      </c>
      <c r="F22" s="89">
        <f ca="1">C22/OFFSET(C22,4,0)</f>
        <v>0.55465420046748248</v>
      </c>
      <c r="G22" s="89">
        <f t="shared" ref="G22:H22" ca="1" si="10">D22/OFFSET(D22,4,0)</f>
        <v>0.63449939686369117</v>
      </c>
      <c r="H22" s="89">
        <f t="shared" ca="1" si="10"/>
        <v>0.56282399407553696</v>
      </c>
      <c r="I22" s="93"/>
    </row>
    <row r="23" spans="1:9" s="3" customFormat="1">
      <c r="A23" s="79"/>
      <c r="B23" s="87" t="s">
        <v>7</v>
      </c>
      <c r="C23" s="95">
        <v>732</v>
      </c>
      <c r="D23" s="95">
        <v>223</v>
      </c>
      <c r="E23" s="81">
        <f t="shared" si="5"/>
        <v>955</v>
      </c>
      <c r="F23" s="89">
        <f ca="1">C23/OFFSET(C23,3,0)</f>
        <v>0.10064622576653376</v>
      </c>
      <c r="G23" s="89">
        <f t="shared" ref="G23:H23" ca="1" si="11">D23/OFFSET(D23,3,0)</f>
        <v>0.26899879372738239</v>
      </c>
      <c r="H23" s="89">
        <f t="shared" ca="1" si="11"/>
        <v>0.11787213033818811</v>
      </c>
      <c r="I23" s="72"/>
    </row>
    <row r="24" spans="1:9" s="3" customFormat="1">
      <c r="A24" s="79"/>
      <c r="B24" s="87" t="s">
        <v>8</v>
      </c>
      <c r="C24" s="95">
        <v>1867</v>
      </c>
      <c r="D24" s="95">
        <v>63</v>
      </c>
      <c r="E24" s="81">
        <f t="shared" si="5"/>
        <v>1930</v>
      </c>
      <c r="F24" s="89">
        <f ca="1">C24/OFFSET(C24,2,0)</f>
        <v>0.25670287364223843</v>
      </c>
      <c r="G24" s="89">
        <f t="shared" ref="G24:H24" ca="1" si="12">D24/OFFSET(D24,2,0)</f>
        <v>7.5995174909529548E-2</v>
      </c>
      <c r="H24" s="89">
        <f t="shared" ca="1" si="12"/>
        <v>0.2382127869661812</v>
      </c>
      <c r="I24" s="72"/>
    </row>
    <row r="25" spans="1:9" s="3" customFormat="1">
      <c r="A25" s="79"/>
      <c r="B25" s="87" t="s">
        <v>9</v>
      </c>
      <c r="C25" s="95">
        <v>640</v>
      </c>
      <c r="D25" s="95">
        <v>17</v>
      </c>
      <c r="E25" s="81">
        <f t="shared" si="5"/>
        <v>657</v>
      </c>
      <c r="F25" s="89">
        <f ca="1">C25/OFFSET(C25,1,0)</f>
        <v>8.7996700123745358E-2</v>
      </c>
      <c r="G25" s="89">
        <f t="shared" ref="G25:H25" ca="1" si="13">D25/OFFSET(D25,1,0)</f>
        <v>2.0506634499396863E-2</v>
      </c>
      <c r="H25" s="94">
        <f t="shared" ca="1" si="13"/>
        <v>8.1091088620093801E-2</v>
      </c>
      <c r="I25" s="72"/>
    </row>
    <row r="26" spans="1:9" s="3" customFormat="1">
      <c r="A26" s="79" t="s">
        <v>14</v>
      </c>
      <c r="B26" s="90" t="s">
        <v>15</v>
      </c>
      <c r="C26" s="81">
        <f>SUM(C22:C25)</f>
        <v>7273</v>
      </c>
      <c r="D26" s="81">
        <f>SUM(D22:D25)</f>
        <v>829</v>
      </c>
      <c r="E26" s="81">
        <f t="shared" si="5"/>
        <v>8102</v>
      </c>
      <c r="F26" s="89"/>
      <c r="G26" s="89"/>
      <c r="H26" s="89"/>
      <c r="I26" s="72"/>
    </row>
    <row r="27" spans="1:9" s="3" customFormat="1">
      <c r="A27" s="79"/>
      <c r="B27" s="84" t="s">
        <v>16</v>
      </c>
      <c r="C27" s="92"/>
      <c r="D27" s="92"/>
      <c r="E27" s="81"/>
      <c r="F27" s="2"/>
      <c r="G27" s="72"/>
      <c r="H27" s="72"/>
      <c r="I27" s="72"/>
    </row>
    <row r="28" spans="1:9" s="3" customFormat="1">
      <c r="A28" s="79"/>
      <c r="B28" s="87" t="s">
        <v>6</v>
      </c>
      <c r="C28" s="92">
        <v>0</v>
      </c>
      <c r="D28" s="92">
        <v>0</v>
      </c>
      <c r="E28" s="81">
        <f t="shared" si="5"/>
        <v>0</v>
      </c>
      <c r="F28" s="89">
        <f ca="1">C28/OFFSET(C28,4,0)</f>
        <v>0</v>
      </c>
      <c r="G28" s="89">
        <f t="shared" ref="G28:H28" ca="1" si="14">D28/OFFSET(D28,4,0)</f>
        <v>0</v>
      </c>
      <c r="H28" s="89">
        <f t="shared" ca="1" si="14"/>
        <v>0</v>
      </c>
      <c r="I28" s="72"/>
    </row>
    <row r="29" spans="1:9" s="3" customFormat="1" ht="15.6">
      <c r="A29" s="79"/>
      <c r="B29" s="87" t="s">
        <v>7</v>
      </c>
      <c r="C29" s="92">
        <v>2</v>
      </c>
      <c r="D29" s="92">
        <v>0</v>
      </c>
      <c r="E29" s="81">
        <f t="shared" si="5"/>
        <v>2</v>
      </c>
      <c r="F29" s="89">
        <f ca="1">C29/OFFSET(C29,3,0)</f>
        <v>1.0178117048346056E-3</v>
      </c>
      <c r="G29" s="89">
        <f t="shared" ref="G29:H29" ca="1" si="15">D29/OFFSET(D29,3,0)</f>
        <v>0</v>
      </c>
      <c r="H29" s="89">
        <f t="shared" ca="1" si="15"/>
        <v>6.5295461965393404E-4</v>
      </c>
      <c r="I29" s="70"/>
    </row>
    <row r="30" spans="1:9" s="3" customFormat="1">
      <c r="A30" s="79"/>
      <c r="B30" s="87" t="s">
        <v>8</v>
      </c>
      <c r="C30" s="92">
        <v>2</v>
      </c>
      <c r="D30" s="92">
        <v>4</v>
      </c>
      <c r="E30" s="81">
        <f t="shared" si="5"/>
        <v>6</v>
      </c>
      <c r="F30" s="89">
        <f ca="1">C30/OFFSET(C30,2,0)</f>
        <v>1.0178117048346056E-3</v>
      </c>
      <c r="G30" s="89">
        <f t="shared" ref="G30:H30" ca="1" si="16">D30/OFFSET(D30,2,0)</f>
        <v>3.6429872495446266E-3</v>
      </c>
      <c r="H30" s="89">
        <f t="shared" ca="1" si="16"/>
        <v>1.9588638589618022E-3</v>
      </c>
      <c r="I30" s="72"/>
    </row>
    <row r="31" spans="1:9" s="3" customFormat="1" ht="15.6">
      <c r="A31" s="79"/>
      <c r="B31" s="87" t="s">
        <v>9</v>
      </c>
      <c r="C31" s="92">
        <v>1961</v>
      </c>
      <c r="D31" s="92">
        <v>1094</v>
      </c>
      <c r="E31" s="81">
        <f t="shared" si="5"/>
        <v>3055</v>
      </c>
      <c r="F31" s="89">
        <f ca="1">C31/OFFSET(C31,1,0)</f>
        <v>0.99796437659033077</v>
      </c>
      <c r="G31" s="89">
        <f t="shared" ref="G31:H31" ca="1" si="17">D31/OFFSET(D31,1,0)</f>
        <v>0.99635701275045541</v>
      </c>
      <c r="H31" s="94">
        <f t="shared" ca="1" si="17"/>
        <v>0.99738818152138431</v>
      </c>
      <c r="I31" s="70"/>
    </row>
    <row r="32" spans="1:9" s="3" customFormat="1">
      <c r="A32" s="79" t="s">
        <v>17</v>
      </c>
      <c r="B32" s="90" t="s">
        <v>18</v>
      </c>
      <c r="C32" s="81">
        <f>SUM(C28:C31)</f>
        <v>1965</v>
      </c>
      <c r="D32" s="81">
        <f>SUM(D28:D31)</f>
        <v>1098</v>
      </c>
      <c r="E32" s="81">
        <f t="shared" si="5"/>
        <v>3063</v>
      </c>
      <c r="F32" s="2"/>
      <c r="G32" s="72"/>
      <c r="H32" s="72"/>
      <c r="I32" s="72"/>
    </row>
    <row r="33" spans="1:9" s="3" customFormat="1">
      <c r="A33" s="79" t="s">
        <v>19</v>
      </c>
      <c r="B33" s="96" t="s">
        <v>54</v>
      </c>
      <c r="C33" s="78">
        <f>C14+C20+C26+C32</f>
        <v>41250</v>
      </c>
      <c r="D33" s="78">
        <f>D14+D20+D26+D32</f>
        <v>32566</v>
      </c>
      <c r="E33" s="81">
        <f t="shared" si="5"/>
        <v>73816</v>
      </c>
      <c r="F33" s="68"/>
      <c r="G33" s="72"/>
      <c r="H33" s="72"/>
      <c r="I33" s="72"/>
    </row>
    <row r="34" spans="1:9" s="3" customFormat="1" ht="15.6">
      <c r="A34" s="97" t="s">
        <v>20</v>
      </c>
      <c r="B34" s="98" t="s">
        <v>21</v>
      </c>
      <c r="C34" s="99">
        <v>1961</v>
      </c>
      <c r="D34" s="99">
        <v>1094</v>
      </c>
      <c r="E34" s="81">
        <f t="shared" si="5"/>
        <v>3055</v>
      </c>
      <c r="F34" s="68"/>
      <c r="G34" s="82"/>
      <c r="H34" s="100"/>
      <c r="I34" s="82"/>
    </row>
    <row r="35" spans="1:9" s="3" customFormat="1" ht="15.6">
      <c r="A35" s="79" t="s">
        <v>22</v>
      </c>
      <c r="B35" s="77" t="s">
        <v>23</v>
      </c>
      <c r="C35" s="78">
        <f>C33-C34</f>
        <v>39289</v>
      </c>
      <c r="D35" s="78">
        <f>D33-D34</f>
        <v>31472</v>
      </c>
      <c r="E35" s="81">
        <f t="shared" si="5"/>
        <v>70761</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v>11075</v>
      </c>
      <c r="D39" s="107">
        <v>9296</v>
      </c>
      <c r="E39" s="81">
        <f t="shared" si="5"/>
        <v>20371</v>
      </c>
      <c r="F39" s="89">
        <f ca="1">C39/OFFSET(C39,4,0)</f>
        <v>0.52680397659706035</v>
      </c>
      <c r="G39" s="89">
        <f t="shared" ref="G39:H39" ca="1" si="18">D39/OFFSET(D39,4,0)</f>
        <v>0.57460749165533442</v>
      </c>
      <c r="H39" s="89">
        <f t="shared" ca="1" si="18"/>
        <v>0.54759280664498267</v>
      </c>
      <c r="I39" s="72"/>
    </row>
    <row r="40" spans="1:9" s="3" customFormat="1">
      <c r="A40" s="79"/>
      <c r="B40" s="87" t="s">
        <v>7</v>
      </c>
      <c r="C40" s="107">
        <v>3053</v>
      </c>
      <c r="D40" s="107">
        <v>3943</v>
      </c>
      <c r="E40" s="81">
        <f t="shared" si="5"/>
        <v>6996</v>
      </c>
      <c r="F40" s="89">
        <f ca="1">C40/OFFSET(C40,3,0)</f>
        <v>0.14522189982400227</v>
      </c>
      <c r="G40" s="89">
        <f t="shared" ref="G40:H40" ca="1" si="19">D40/OFFSET(D40,3,0)</f>
        <v>0.24372604771912473</v>
      </c>
      <c r="H40" s="89">
        <f t="shared" ca="1" si="19"/>
        <v>0.18805946076718369</v>
      </c>
      <c r="I40" s="72"/>
    </row>
    <row r="41" spans="1:9" s="3" customFormat="1">
      <c r="A41" s="79"/>
      <c r="B41" s="87" t="s">
        <v>8</v>
      </c>
      <c r="C41" s="107">
        <v>5951</v>
      </c>
      <c r="D41" s="107">
        <v>2675</v>
      </c>
      <c r="E41" s="81">
        <f t="shared" si="5"/>
        <v>8626</v>
      </c>
      <c r="F41" s="89">
        <f ca="1">C41/OFFSET(C41,2,0)</f>
        <v>0.28307092232316988</v>
      </c>
      <c r="G41" s="89">
        <f t="shared" ref="G41:H41" ca="1" si="20">D41/OFFSET(D41,2,0)</f>
        <v>0.16534800346149092</v>
      </c>
      <c r="H41" s="89">
        <f t="shared" ca="1" si="20"/>
        <v>0.23187548721808554</v>
      </c>
      <c r="I41" s="72"/>
    </row>
    <row r="42" spans="1:9" s="3" customFormat="1">
      <c r="A42" s="79"/>
      <c r="B42" s="87" t="s">
        <v>9</v>
      </c>
      <c r="C42" s="107">
        <v>944</v>
      </c>
      <c r="D42" s="107">
        <v>264</v>
      </c>
      <c r="E42" s="81">
        <f t="shared" si="5"/>
        <v>1208</v>
      </c>
      <c r="F42" s="89">
        <f ca="1">C42/OFFSET(C42,1,0)</f>
        <v>4.4903201255767494E-2</v>
      </c>
      <c r="G42" s="89">
        <f t="shared" ref="G42:H42" ca="1" si="21">D42/OFFSET(D42,1,0)</f>
        <v>1.6318457164049945E-2</v>
      </c>
      <c r="H42" s="94">
        <f t="shared" ca="1" si="21"/>
        <v>3.2472245369748125E-2</v>
      </c>
      <c r="I42" s="72"/>
    </row>
    <row r="43" spans="1:9" s="3" customFormat="1">
      <c r="A43" s="79" t="s">
        <v>25</v>
      </c>
      <c r="B43" s="90" t="s">
        <v>26</v>
      </c>
      <c r="C43" s="78">
        <f>SUM(C39:C42)</f>
        <v>21023</v>
      </c>
      <c r="D43" s="78">
        <f>SUM(D39:D42)</f>
        <v>16178</v>
      </c>
      <c r="E43" s="81">
        <f t="shared" si="5"/>
        <v>37201</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3">
        <v>498</v>
      </c>
      <c r="D46" s="153">
        <v>444</v>
      </c>
      <c r="E46" s="81">
        <f t="shared" si="5"/>
        <v>942</v>
      </c>
      <c r="F46" s="89">
        <f ca="1">C46/OFFSET(C46,4,0)</f>
        <v>0.498</v>
      </c>
      <c r="G46" s="89">
        <f t="shared" ref="G46:H46" ca="1" si="22">D46/OFFSET(D46,4,0)</f>
        <v>0.80434782608695654</v>
      </c>
      <c r="H46" s="89">
        <f t="shared" ca="1" si="22"/>
        <v>0.60695876288659789</v>
      </c>
      <c r="I46" s="72"/>
    </row>
    <row r="47" spans="1:9" s="3" customFormat="1">
      <c r="A47" s="79"/>
      <c r="B47" s="87" t="s">
        <v>7</v>
      </c>
      <c r="C47" s="153">
        <v>105</v>
      </c>
      <c r="D47" s="153">
        <v>70</v>
      </c>
      <c r="E47" s="81">
        <f t="shared" si="5"/>
        <v>175</v>
      </c>
      <c r="F47" s="89">
        <f ca="1">C47/OFFSET(C47,3,0)</f>
        <v>0.105</v>
      </c>
      <c r="G47" s="89">
        <f t="shared" ref="G47:H47" ca="1" si="23">D47/OFFSET(D47,3,0)</f>
        <v>0.12681159420289856</v>
      </c>
      <c r="H47" s="89">
        <f t="shared" ca="1" si="23"/>
        <v>0.11275773195876289</v>
      </c>
      <c r="I47" s="72"/>
    </row>
    <row r="48" spans="1:9" s="3" customFormat="1">
      <c r="A48" s="79"/>
      <c r="B48" s="87" t="s">
        <v>8</v>
      </c>
      <c r="C48" s="153">
        <v>224</v>
      </c>
      <c r="D48" s="153">
        <v>26</v>
      </c>
      <c r="E48" s="81">
        <f t="shared" si="5"/>
        <v>250</v>
      </c>
      <c r="F48" s="89">
        <f ca="1">C48/OFFSET(C48,2,0)</f>
        <v>0.224</v>
      </c>
      <c r="G48" s="89">
        <f t="shared" ref="G48:H48" ca="1" si="24">D48/OFFSET(D48,2,0)</f>
        <v>4.710144927536232E-2</v>
      </c>
      <c r="H48" s="89">
        <f t="shared" ca="1" si="24"/>
        <v>0.16108247422680413</v>
      </c>
      <c r="I48" s="72"/>
    </row>
    <row r="49" spans="1:9" s="3" customFormat="1" ht="14.4">
      <c r="A49" s="79"/>
      <c r="B49" s="87" t="s">
        <v>9</v>
      </c>
      <c r="C49" s="153">
        <v>173</v>
      </c>
      <c r="D49" s="153">
        <v>12</v>
      </c>
      <c r="E49" s="81">
        <f t="shared" si="5"/>
        <v>185</v>
      </c>
      <c r="F49" s="89">
        <f ca="1">C49/OFFSET(C49,1,0)</f>
        <v>0.17299999999999999</v>
      </c>
      <c r="G49" s="89">
        <f t="shared" ref="G49:H49" ca="1" si="25">D49/OFFSET(D49,1,0)</f>
        <v>2.1739130434782608E-2</v>
      </c>
      <c r="H49" s="94">
        <f t="shared" ca="1" si="25"/>
        <v>0.11920103092783506</v>
      </c>
      <c r="I49" s="109"/>
    </row>
    <row r="50" spans="1:9" s="3" customFormat="1">
      <c r="A50" s="79" t="s">
        <v>27</v>
      </c>
      <c r="B50" s="77" t="s">
        <v>28</v>
      </c>
      <c r="C50" s="78">
        <f>SUM(C46:C49)</f>
        <v>1000</v>
      </c>
      <c r="D50" s="78">
        <f>SUM(D46:D49)</f>
        <v>552</v>
      </c>
      <c r="E50" s="81">
        <f t="shared" si="5"/>
        <v>1552</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3">
        <v>404</v>
      </c>
      <c r="D53" s="153">
        <v>401</v>
      </c>
      <c r="E53" s="81">
        <f t="shared" si="5"/>
        <v>805</v>
      </c>
      <c r="F53" s="89">
        <f ca="1">C53/OFFSET(C53,4,0)</f>
        <v>0.46543778801843316</v>
      </c>
      <c r="G53" s="89">
        <f t="shared" ref="G53:H53" ca="1" si="26">D53/OFFSET(D53,4,0)</f>
        <v>0.51741935483870971</v>
      </c>
      <c r="H53" s="89">
        <f t="shared" ca="1" si="26"/>
        <v>0.48995739500912966</v>
      </c>
      <c r="I53" s="109"/>
    </row>
    <row r="54" spans="1:9" s="3" customFormat="1">
      <c r="A54" s="79"/>
      <c r="B54" s="87" t="s">
        <v>7</v>
      </c>
      <c r="C54" s="153">
        <v>67</v>
      </c>
      <c r="D54" s="153">
        <v>192</v>
      </c>
      <c r="E54" s="81">
        <f t="shared" si="5"/>
        <v>259</v>
      </c>
      <c r="F54" s="89">
        <f ca="1">C54/OFFSET(C54,3,0)</f>
        <v>7.7188940092165897E-2</v>
      </c>
      <c r="G54" s="89">
        <f t="shared" ref="G54:H54" ca="1" si="27">D54/OFFSET(D54,3,0)</f>
        <v>0.24774193548387097</v>
      </c>
      <c r="H54" s="89">
        <f t="shared" ca="1" si="27"/>
        <v>0.15763846622032868</v>
      </c>
      <c r="I54" s="72"/>
    </row>
    <row r="55" spans="1:9" s="3" customFormat="1">
      <c r="A55" s="79"/>
      <c r="B55" s="87" t="s">
        <v>8</v>
      </c>
      <c r="C55" s="153">
        <v>126</v>
      </c>
      <c r="D55" s="153">
        <v>99</v>
      </c>
      <c r="E55" s="81">
        <f t="shared" si="5"/>
        <v>225</v>
      </c>
      <c r="F55" s="89">
        <f ca="1">C55/OFFSET(C55,2,0)</f>
        <v>0.14516129032258066</v>
      </c>
      <c r="G55" s="89">
        <f t="shared" ref="G55:H55" ca="1" si="28">D55/OFFSET(D55,2,0)</f>
        <v>0.12774193548387097</v>
      </c>
      <c r="H55" s="89">
        <f t="shared" ca="1" si="28"/>
        <v>0.13694461351186854</v>
      </c>
      <c r="I55" s="115"/>
    </row>
    <row r="56" spans="1:9" s="3" customFormat="1">
      <c r="A56" s="79"/>
      <c r="B56" s="87" t="s">
        <v>9</v>
      </c>
      <c r="C56" s="153">
        <v>271</v>
      </c>
      <c r="D56" s="153">
        <v>83</v>
      </c>
      <c r="E56" s="81">
        <f t="shared" si="5"/>
        <v>354</v>
      </c>
      <c r="F56" s="89">
        <f ca="1">C56/OFFSET(C56,1,0)</f>
        <v>0.31221198156682028</v>
      </c>
      <c r="G56" s="89">
        <f t="shared" ref="G56:H56" ca="1" si="29">D56/OFFSET(D56,1,0)</f>
        <v>0.10709677419354839</v>
      </c>
      <c r="H56" s="94">
        <f t="shared" ca="1" si="29"/>
        <v>0.21545952525867315</v>
      </c>
      <c r="I56" s="72"/>
    </row>
    <row r="57" spans="1:9" s="3" customFormat="1">
      <c r="A57" s="79" t="s">
        <v>29</v>
      </c>
      <c r="B57" s="77" t="s">
        <v>30</v>
      </c>
      <c r="C57" s="78">
        <f>SUM(C53:C56)</f>
        <v>868</v>
      </c>
      <c r="D57" s="78">
        <f>SUM(D53:D56)</f>
        <v>775</v>
      </c>
      <c r="E57" s="81">
        <f t="shared" si="5"/>
        <v>1643</v>
      </c>
      <c r="F57" s="57"/>
      <c r="G57" s="57"/>
      <c r="H57" s="57"/>
      <c r="I57" s="72"/>
    </row>
    <row r="58" spans="1:9" s="3" customFormat="1">
      <c r="A58" s="79"/>
      <c r="B58" s="77"/>
      <c r="C58" s="92"/>
      <c r="D58" s="92"/>
      <c r="E58" s="81"/>
      <c r="F58" s="2"/>
      <c r="G58" s="72"/>
      <c r="H58" s="72"/>
      <c r="I58" s="72"/>
    </row>
    <row r="59" spans="1:9" s="3" customFormat="1">
      <c r="A59" s="117" t="s">
        <v>72</v>
      </c>
      <c r="B59" s="77" t="s">
        <v>31</v>
      </c>
      <c r="C59" s="151">
        <v>9825</v>
      </c>
      <c r="D59" s="151">
        <v>3579</v>
      </c>
      <c r="E59" s="81">
        <f t="shared" si="5"/>
        <v>13404</v>
      </c>
      <c r="F59" s="89">
        <f>C59/C35</f>
        <v>0.25006999414594416</v>
      </c>
      <c r="G59" s="89">
        <f>D59/D35</f>
        <v>0.11372013218098627</v>
      </c>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172</v>
      </c>
      <c r="D62" s="153">
        <v>166</v>
      </c>
      <c r="E62" s="81">
        <f t="shared" si="5"/>
        <v>338</v>
      </c>
      <c r="F62" s="89">
        <f ca="1">C62/OFFSET(C62,4,0)</f>
        <v>2.118748460211875E-2</v>
      </c>
      <c r="G62" s="89">
        <f t="shared" ref="G62:H62" ca="1" si="30">D62/OFFSET(D62,4,0)</f>
        <v>1.5850281676692446E-2</v>
      </c>
      <c r="H62" s="89">
        <f t="shared" ca="1" si="30"/>
        <v>1.8180840191490508E-2</v>
      </c>
      <c r="I62" s="112"/>
    </row>
    <row r="63" spans="1:9" s="3" customFormat="1">
      <c r="A63" s="79" t="s">
        <v>35</v>
      </c>
      <c r="B63" s="121" t="s">
        <v>36</v>
      </c>
      <c r="C63" s="153">
        <v>200</v>
      </c>
      <c r="D63" s="153">
        <v>1274</v>
      </c>
      <c r="E63" s="81">
        <f t="shared" si="5"/>
        <v>1474</v>
      </c>
      <c r="F63" s="89">
        <f ca="1">C63/OFFSET(C63,3,0)</f>
        <v>2.4636610002463661E-2</v>
      </c>
      <c r="G63" s="89">
        <f t="shared" ref="G63:H63" ca="1" si="31">D63/OFFSET(D63,3,0)</f>
        <v>0.12164613768738661</v>
      </c>
      <c r="H63" s="89">
        <f t="shared" ca="1" si="31"/>
        <v>7.92856758646657E-2</v>
      </c>
      <c r="I63" s="72"/>
    </row>
    <row r="64" spans="1:9" s="3" customFormat="1">
      <c r="A64" s="79" t="s">
        <v>37</v>
      </c>
      <c r="B64" s="121" t="s">
        <v>38</v>
      </c>
      <c r="C64" s="153">
        <v>1396</v>
      </c>
      <c r="D64" s="153">
        <v>2437</v>
      </c>
      <c r="E64" s="81">
        <f t="shared" si="5"/>
        <v>3833</v>
      </c>
      <c r="F64" s="89">
        <f ca="1">C64/OFFSET(C64,2,0)</f>
        <v>0.17196353781719637</v>
      </c>
      <c r="G64" s="89">
        <f t="shared" ref="G64:H64" ca="1" si="32">D64/OFFSET(D64,2,0)</f>
        <v>0.23269359304879214</v>
      </c>
      <c r="H64" s="89">
        <f t="shared" ca="1" si="32"/>
        <v>0.20617503092894413</v>
      </c>
    </row>
    <row r="65" spans="1:9" s="3" customFormat="1">
      <c r="A65" s="79" t="s">
        <v>39</v>
      </c>
      <c r="B65" s="121" t="s">
        <v>40</v>
      </c>
      <c r="C65" s="153">
        <v>6350</v>
      </c>
      <c r="D65" s="153">
        <v>6596</v>
      </c>
      <c r="E65" s="81">
        <f t="shared" si="5"/>
        <v>12946</v>
      </c>
      <c r="F65" s="89">
        <f ca="1">C65/OFFSET(C65,1,0)</f>
        <v>0.78221236757822121</v>
      </c>
      <c r="G65" s="89">
        <f t="shared" ref="G65:H65" ca="1" si="33">D65/OFFSET(D65,1,0)</f>
        <v>0.62980998758712881</v>
      </c>
      <c r="H65" s="94">
        <f t="shared" ca="1" si="33"/>
        <v>0.69635845301489974</v>
      </c>
    </row>
    <row r="66" spans="1:9" s="3" customFormat="1">
      <c r="A66" s="79" t="s">
        <v>41</v>
      </c>
      <c r="B66" s="96" t="s">
        <v>55</v>
      </c>
      <c r="C66" s="78">
        <f>SUM(C62:C65)</f>
        <v>8118</v>
      </c>
      <c r="D66" s="78">
        <f>SUM(D62:D65)</f>
        <v>10473</v>
      </c>
      <c r="E66" s="81">
        <f t="shared" si="5"/>
        <v>18591</v>
      </c>
      <c r="F66" s="89">
        <f>C66/C33</f>
        <v>0.1968</v>
      </c>
      <c r="G66" s="89">
        <f t="shared" ref="G66:H66" si="34">D66/D33</f>
        <v>0.32159307252963215</v>
      </c>
      <c r="H66" s="89">
        <f t="shared" si="34"/>
        <v>0.25185596618619271</v>
      </c>
    </row>
    <row r="67" spans="1:9" s="3" customFormat="1">
      <c r="A67" s="97" t="s">
        <v>42</v>
      </c>
      <c r="B67" s="98" t="s">
        <v>21</v>
      </c>
      <c r="C67" s="152">
        <v>1961</v>
      </c>
      <c r="D67" s="152">
        <v>1094</v>
      </c>
      <c r="E67" s="81">
        <f t="shared" si="5"/>
        <v>3055</v>
      </c>
      <c r="F67" s="2"/>
      <c r="G67" s="72"/>
      <c r="H67" s="72"/>
    </row>
    <row r="68" spans="1:9" s="3" customFormat="1" ht="14.4">
      <c r="A68" s="79" t="s">
        <v>43</v>
      </c>
      <c r="B68" s="77" t="s">
        <v>44</v>
      </c>
      <c r="C68" s="78">
        <f>C66-C67</f>
        <v>6157</v>
      </c>
      <c r="D68" s="78">
        <f>D66-D67</f>
        <v>9379</v>
      </c>
      <c r="E68" s="81">
        <f t="shared" si="5"/>
        <v>15536</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38873</v>
      </c>
      <c r="D70" s="91">
        <f>D43+D50+D57+D59+D60+D68</f>
        <v>30463</v>
      </c>
      <c r="E70" s="81">
        <f t="shared" si="5"/>
        <v>69336</v>
      </c>
      <c r="F70" s="2"/>
      <c r="G70" s="124"/>
      <c r="H70" s="112"/>
    </row>
    <row r="71" spans="1:9" s="3" customFormat="1">
      <c r="A71" s="79"/>
      <c r="B71" s="125"/>
      <c r="C71" s="92"/>
      <c r="D71" s="92"/>
      <c r="E71" s="81"/>
      <c r="F71" s="2"/>
      <c r="G71" s="72"/>
      <c r="H71" s="72"/>
    </row>
    <row r="72" spans="1:9" s="3" customFormat="1" ht="14.4">
      <c r="A72" s="79" t="s">
        <v>47</v>
      </c>
      <c r="B72" s="77" t="s">
        <v>48</v>
      </c>
      <c r="C72" s="151">
        <v>171</v>
      </c>
      <c r="D72" s="151">
        <v>471</v>
      </c>
      <c r="E72" s="81">
        <f t="shared" si="5"/>
        <v>642</v>
      </c>
      <c r="F72" s="68"/>
      <c r="G72" s="126"/>
      <c r="H72" s="127"/>
    </row>
    <row r="73" spans="1:9" s="3" customFormat="1">
      <c r="A73" s="79"/>
      <c r="B73" s="125"/>
      <c r="C73" s="92"/>
      <c r="D73" s="92"/>
      <c r="E73" s="81"/>
      <c r="F73" s="2"/>
      <c r="G73" s="72"/>
      <c r="H73" s="72"/>
      <c r="I73" s="72"/>
    </row>
    <row r="74" spans="1:9" s="3" customFormat="1">
      <c r="A74" s="79" t="s">
        <v>49</v>
      </c>
      <c r="B74" s="77" t="s">
        <v>50</v>
      </c>
      <c r="C74" s="81">
        <f>C70+C72</f>
        <v>39044</v>
      </c>
      <c r="D74" s="81">
        <f>D70+D72</f>
        <v>30934</v>
      </c>
      <c r="E74" s="81">
        <f>D74+C74</f>
        <v>69978</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1">
        <v>1413</v>
      </c>
      <c r="D76" s="151">
        <v>1250</v>
      </c>
      <c r="E76" s="81">
        <f>D76+C76</f>
        <v>2663</v>
      </c>
      <c r="F76" s="2"/>
      <c r="G76" s="72"/>
      <c r="H76" s="72"/>
      <c r="I76" s="72"/>
    </row>
    <row r="77" spans="1:9" s="3" customFormat="1" ht="30.75" customHeight="1">
      <c r="A77" s="296" t="s">
        <v>56</v>
      </c>
      <c r="B77" s="297"/>
      <c r="C77" s="131">
        <f>C6+C33-C67-C74</f>
        <v>1702</v>
      </c>
      <c r="D77" s="131">
        <f>D6+D33-D67-D74</f>
        <v>1583</v>
      </c>
      <c r="E77" s="132">
        <f>(E6+E33)-(E67+E74)</f>
        <v>3285</v>
      </c>
      <c r="F77" s="2"/>
      <c r="G77" s="72"/>
      <c r="H77" s="72"/>
      <c r="I77" s="72"/>
    </row>
    <row r="78" spans="1:9" s="3" customFormat="1" ht="16.2" customHeight="1">
      <c r="A78" s="133"/>
      <c r="B78" s="61" t="s">
        <v>67</v>
      </c>
      <c r="C78" s="134">
        <f>(C43+C57+C59+C60+C50)/(C43+C57+C59+C68+C60+C50)</f>
        <v>0.84161243022149046</v>
      </c>
      <c r="D78" s="134">
        <f t="shared" ref="D78:E78" si="35">(D43+D57+D59+D60+D50)/(D43+D57+D59+D68+D60+D50)</f>
        <v>0.69211830745494529</v>
      </c>
      <c r="E78" s="134">
        <f t="shared" si="35"/>
        <v>0.77593169493481018</v>
      </c>
      <c r="F78" s="135"/>
      <c r="G78" s="72"/>
      <c r="H78" s="72"/>
      <c r="I78" s="72"/>
    </row>
    <row r="79" spans="1:9" s="3" customFormat="1" ht="16.2" customHeight="1">
      <c r="A79" s="133"/>
      <c r="B79" s="61" t="s">
        <v>68</v>
      </c>
      <c r="C79" s="134">
        <f>(C43+C57+C59+C60+C50)/(C43+C57+C59+C68+C72+C67+C60+C50)</f>
        <v>0.79785392025362756</v>
      </c>
      <c r="D79" s="134">
        <f t="shared" ref="D79:E79" si="36">(D43+D57+D59+D60+D50)/(D43+D57+D59+D68+D72+D67+D60+D50)</f>
        <v>0.65829898838516299</v>
      </c>
      <c r="E79" s="134">
        <f t="shared" si="36"/>
        <v>0.73665329371653909</v>
      </c>
      <c r="F79" s="2"/>
      <c r="G79" s="72"/>
      <c r="H79" s="72"/>
      <c r="I79" s="72"/>
    </row>
    <row r="80" spans="1:9" ht="16.2" customHeight="1">
      <c r="A80" s="133"/>
      <c r="B80" s="61" t="s">
        <v>70</v>
      </c>
      <c r="C80" s="134">
        <f>C59/C35</f>
        <v>0.25006999414594416</v>
      </c>
      <c r="D80" s="134">
        <f t="shared" ref="D80:E80" si="37">D59/D35</f>
        <v>0.11372013218098627</v>
      </c>
      <c r="E80" s="134">
        <f t="shared" si="37"/>
        <v>0.18942637893755035</v>
      </c>
    </row>
    <row r="81" spans="1:11" ht="16.2" customHeight="1">
      <c r="A81" s="133"/>
      <c r="B81" s="61" t="s">
        <v>69</v>
      </c>
      <c r="C81" s="134">
        <f>D66/E66</f>
        <v>0.56333709859609493</v>
      </c>
      <c r="D81" s="134"/>
      <c r="E81" s="134"/>
    </row>
    <row r="82" spans="1:11" ht="16.2" customHeight="1">
      <c r="A82" s="133"/>
      <c r="B82" s="61" t="s">
        <v>89</v>
      </c>
      <c r="C82" s="136">
        <f>C20/C35</f>
        <v>0.1545725266614065</v>
      </c>
      <c r="D82" s="136">
        <f t="shared" ref="D82:E82" si="38">D20/D35</f>
        <v>9.3607015760040671E-2</v>
      </c>
      <c r="E82" s="136">
        <f t="shared" si="38"/>
        <v>0.12745721513262956</v>
      </c>
    </row>
    <row r="83" spans="1:11" ht="16.2" customHeight="1">
      <c r="A83" s="133"/>
      <c r="B83" s="61" t="s">
        <v>95</v>
      </c>
      <c r="C83" s="136">
        <f>(C43+C50+C57+C59+C60)/(C6+C33)</f>
        <v>0.76605708666026651</v>
      </c>
      <c r="D83" s="136">
        <f t="shared" ref="D83:E83" si="39">(D43+D50+D57+D59+D60)/(D6+D33)</f>
        <v>0.62729463568474608</v>
      </c>
      <c r="E83" s="136">
        <f t="shared" si="39"/>
        <v>0.70494509814198481</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0.84230611617662121</v>
      </c>
      <c r="D93" s="1" t="s">
        <v>66</v>
      </c>
      <c r="E93" s="139">
        <f>(D74-D68)/D74</f>
        <v>0.69680610331673887</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61"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17" s="3" customFormat="1">
      <c r="A1" s="57"/>
      <c r="B1" s="65" t="s">
        <v>90</v>
      </c>
      <c r="C1" s="57"/>
      <c r="D1" s="57"/>
      <c r="E1" s="57"/>
      <c r="F1" s="2" t="s">
        <v>91</v>
      </c>
      <c r="G1" s="66"/>
      <c r="H1" s="67"/>
      <c r="I1" s="67"/>
      <c r="K1" s="57"/>
      <c r="L1" s="58"/>
      <c r="M1" s="57"/>
      <c r="N1" s="57"/>
      <c r="O1" s="57"/>
      <c r="P1" s="57"/>
      <c r="Q1" s="57"/>
    </row>
    <row r="2" spans="1:17" s="3" customFormat="1" ht="15.6">
      <c r="A2" s="57"/>
      <c r="B2" s="65" t="s">
        <v>92</v>
      </c>
      <c r="C2" s="57" t="s">
        <v>402</v>
      </c>
      <c r="D2" s="57"/>
      <c r="E2" s="57"/>
      <c r="F2" s="68" t="s">
        <v>93</v>
      </c>
      <c r="G2" s="69"/>
      <c r="H2" s="70"/>
      <c r="I2" s="70"/>
      <c r="K2" s="216" t="s">
        <v>351</v>
      </c>
      <c r="L2" s="174" t="s">
        <v>286</v>
      </c>
      <c r="M2" s="57"/>
      <c r="N2" s="57"/>
      <c r="O2" s="57"/>
      <c r="P2" s="57"/>
      <c r="Q2" s="57"/>
    </row>
    <row r="3" spans="1:17" s="3" customFormat="1" ht="13.8" thickBot="1">
      <c r="A3" s="71"/>
      <c r="B3" s="58"/>
      <c r="C3" s="57"/>
      <c r="D3" s="57"/>
      <c r="E3" s="57"/>
      <c r="F3" s="2"/>
      <c r="G3" s="72"/>
      <c r="H3" s="72"/>
      <c r="I3" s="72"/>
      <c r="K3" s="216" t="s">
        <v>352</v>
      </c>
      <c r="L3" s="174" t="s">
        <v>353</v>
      </c>
      <c r="M3" s="57"/>
      <c r="N3" s="57"/>
      <c r="O3" s="57"/>
      <c r="P3" s="57"/>
      <c r="Q3" s="57"/>
    </row>
    <row r="4" spans="1:17" s="3" customFormat="1">
      <c r="A4" s="73"/>
      <c r="B4" s="60"/>
      <c r="C4" s="74" t="s">
        <v>0</v>
      </c>
      <c r="D4" s="74" t="s">
        <v>1</v>
      </c>
      <c r="E4" s="75" t="s">
        <v>2</v>
      </c>
      <c r="F4" s="2"/>
      <c r="G4" s="72"/>
      <c r="H4" s="72"/>
      <c r="I4" s="72"/>
      <c r="K4" s="57"/>
      <c r="L4" s="174" t="s">
        <v>305</v>
      </c>
      <c r="M4" s="57"/>
      <c r="N4" s="57"/>
      <c r="O4" s="57"/>
      <c r="P4" s="57"/>
      <c r="Q4" s="57"/>
    </row>
    <row r="5" spans="1:17" s="3" customFormat="1">
      <c r="A5" s="76"/>
      <c r="B5" s="77"/>
      <c r="C5" s="78"/>
      <c r="D5" s="78"/>
      <c r="E5" s="78"/>
      <c r="F5" s="4"/>
      <c r="G5" s="72"/>
      <c r="H5" s="72"/>
      <c r="I5" s="72"/>
      <c r="K5" s="57"/>
      <c r="L5" s="174" t="s">
        <v>354</v>
      </c>
      <c r="M5" s="57"/>
      <c r="N5" s="57"/>
      <c r="O5" s="57"/>
      <c r="P5" s="57"/>
      <c r="Q5" s="57"/>
    </row>
    <row r="6" spans="1:17" s="3" customFormat="1" ht="15.6">
      <c r="A6" s="79" t="s">
        <v>3</v>
      </c>
      <c r="B6" s="77" t="s">
        <v>63</v>
      </c>
      <c r="C6" s="153">
        <v>64</v>
      </c>
      <c r="D6" s="153">
        <v>76</v>
      </c>
      <c r="E6" s="81">
        <f>D6+C6</f>
        <v>140</v>
      </c>
      <c r="F6" s="68"/>
      <c r="G6" s="82"/>
      <c r="H6" s="70"/>
      <c r="I6" s="70"/>
      <c r="K6" s="57"/>
      <c r="L6" s="58"/>
      <c r="M6" s="216" t="s">
        <v>0</v>
      </c>
      <c r="N6" s="216" t="s">
        <v>1</v>
      </c>
      <c r="O6" s="57"/>
      <c r="P6" s="216" t="s">
        <v>2</v>
      </c>
      <c r="Q6" s="57"/>
    </row>
    <row r="7" spans="1:17" s="3" customFormat="1" ht="15.6">
      <c r="A7" s="79"/>
      <c r="B7" s="77"/>
      <c r="C7" s="83"/>
      <c r="D7" s="83"/>
      <c r="E7" s="81"/>
      <c r="F7" s="68"/>
      <c r="G7" s="82"/>
      <c r="H7" s="82"/>
      <c r="I7" s="70"/>
      <c r="K7" s="57"/>
      <c r="L7" s="174" t="s">
        <v>355</v>
      </c>
      <c r="M7" s="153">
        <v>64</v>
      </c>
      <c r="N7" s="153">
        <v>76</v>
      </c>
      <c r="O7" s="57"/>
      <c r="P7" s="153">
        <v>140</v>
      </c>
      <c r="Q7" s="57"/>
    </row>
    <row r="8" spans="1:17" s="3" customFormat="1" ht="15.6">
      <c r="A8" s="79"/>
      <c r="B8" s="77" t="s">
        <v>4</v>
      </c>
      <c r="C8" s="83"/>
      <c r="D8" s="83"/>
      <c r="E8" s="81"/>
      <c r="F8" s="68"/>
      <c r="G8" s="82"/>
      <c r="H8" s="70"/>
      <c r="I8" s="82"/>
      <c r="K8" s="57"/>
      <c r="L8" s="174" t="s">
        <v>356</v>
      </c>
      <c r="M8" s="57"/>
      <c r="N8" s="57"/>
      <c r="O8" s="57"/>
      <c r="P8" s="57"/>
      <c r="Q8" s="57"/>
    </row>
    <row r="9" spans="1:17" s="3" customFormat="1" ht="15.6">
      <c r="A9" s="79"/>
      <c r="B9" s="84" t="s">
        <v>5</v>
      </c>
      <c r="C9" s="85"/>
      <c r="D9" s="85"/>
      <c r="E9" s="81"/>
      <c r="F9" s="2"/>
      <c r="G9" s="82"/>
      <c r="H9" s="86"/>
      <c r="I9" s="70"/>
      <c r="K9" s="57"/>
      <c r="L9" s="174" t="s">
        <v>5</v>
      </c>
      <c r="M9" s="57"/>
      <c r="N9" s="57"/>
      <c r="O9" s="57"/>
      <c r="P9" s="57"/>
      <c r="Q9" s="57"/>
    </row>
    <row r="10" spans="1:17" s="3" customFormat="1" ht="15.6">
      <c r="A10" s="79"/>
      <c r="B10" s="87" t="s">
        <v>6</v>
      </c>
      <c r="C10" s="88">
        <v>1559</v>
      </c>
      <c r="D10" s="88">
        <v>967</v>
      </c>
      <c r="E10" s="81">
        <f>D10+C10</f>
        <v>2526</v>
      </c>
      <c r="F10" s="89">
        <f ca="1">C10/OFFSET(C10,4,0)</f>
        <v>0.63451363451363452</v>
      </c>
      <c r="G10" s="89">
        <f t="shared" ref="G10:H10" ca="1" si="0">D10/OFFSET(D10,4,0)</f>
        <v>0.44337459880788627</v>
      </c>
      <c r="H10" s="89">
        <f t="shared" ca="1" si="0"/>
        <v>0.54463130659767145</v>
      </c>
      <c r="I10" s="70"/>
      <c r="K10" s="216" t="s">
        <v>6</v>
      </c>
      <c r="L10" s="58"/>
      <c r="M10" s="153">
        <v>1559</v>
      </c>
      <c r="N10" s="153">
        <v>967</v>
      </c>
      <c r="O10" s="57"/>
      <c r="P10" s="153">
        <v>2526</v>
      </c>
      <c r="Q10" s="57"/>
    </row>
    <row r="11" spans="1:17" s="3" customFormat="1">
      <c r="A11" s="79"/>
      <c r="B11" s="87" t="s">
        <v>7</v>
      </c>
      <c r="C11" s="88">
        <v>105</v>
      </c>
      <c r="D11" s="88">
        <v>497</v>
      </c>
      <c r="E11" s="81">
        <f t="shared" ref="E11:E14" si="1">D11+C11</f>
        <v>602</v>
      </c>
      <c r="F11" s="89">
        <f ca="1">C11/OFFSET(C11,3,0)</f>
        <v>4.2735042735042736E-2</v>
      </c>
      <c r="G11" s="89">
        <f t="shared" ref="G11:H11" ca="1" si="2">D11/OFFSET(D11,3,0)</f>
        <v>0.22787712058688675</v>
      </c>
      <c r="H11" s="89">
        <f t="shared" ca="1" si="2"/>
        <v>0.12979732643380767</v>
      </c>
      <c r="I11" s="72"/>
      <c r="K11" s="57"/>
      <c r="L11" s="174" t="s">
        <v>228</v>
      </c>
      <c r="M11" s="153">
        <v>105</v>
      </c>
      <c r="N11" s="153">
        <v>497</v>
      </c>
      <c r="O11" s="57"/>
      <c r="P11" s="153">
        <v>602</v>
      </c>
      <c r="Q11" s="57"/>
    </row>
    <row r="12" spans="1:17" s="3" customFormat="1">
      <c r="A12" s="79"/>
      <c r="B12" s="87" t="s">
        <v>8</v>
      </c>
      <c r="C12" s="88">
        <v>208</v>
      </c>
      <c r="D12" s="88">
        <v>286</v>
      </c>
      <c r="E12" s="81">
        <f t="shared" si="1"/>
        <v>494</v>
      </c>
      <c r="F12" s="89">
        <f ca="1">C12/OFFSET(C12,2,0)</f>
        <v>8.4656084656084651E-2</v>
      </c>
      <c r="G12" s="89">
        <f t="shared" ref="G12:H12" ca="1" si="3">D12/OFFSET(D12,2,0)</f>
        <v>0.13113250802384227</v>
      </c>
      <c r="H12" s="89">
        <f t="shared" ca="1" si="3"/>
        <v>0.10651142733937041</v>
      </c>
      <c r="I12" s="72"/>
      <c r="K12" s="57"/>
      <c r="L12" s="174" t="s">
        <v>229</v>
      </c>
      <c r="M12" s="153">
        <v>208</v>
      </c>
      <c r="N12" s="153">
        <v>286</v>
      </c>
      <c r="O12" s="57"/>
      <c r="P12" s="153">
        <v>494</v>
      </c>
      <c r="Q12" s="57"/>
    </row>
    <row r="13" spans="1:17" s="3" customFormat="1">
      <c r="A13" s="79"/>
      <c r="B13" s="87" t="s">
        <v>9</v>
      </c>
      <c r="C13" s="88">
        <v>585</v>
      </c>
      <c r="D13" s="88">
        <v>431</v>
      </c>
      <c r="E13" s="81">
        <f t="shared" si="1"/>
        <v>1016</v>
      </c>
      <c r="F13" s="89">
        <f ca="1">C13/OFFSET(C13,1,0)</f>
        <v>0.23809523809523808</v>
      </c>
      <c r="G13" s="89">
        <f t="shared" ref="G13:H13" ca="1" si="4">D13/OFFSET(D13,1,0)</f>
        <v>0.19761577258138469</v>
      </c>
      <c r="H13" s="89">
        <f t="shared" ca="1" si="4"/>
        <v>0.21905993962915049</v>
      </c>
      <c r="I13" s="72"/>
      <c r="K13" s="57"/>
      <c r="L13" s="174" t="s">
        <v>9</v>
      </c>
      <c r="M13" s="153">
        <v>585</v>
      </c>
      <c r="N13" s="153">
        <v>431</v>
      </c>
      <c r="O13" s="57"/>
      <c r="P13" s="153">
        <v>1016</v>
      </c>
      <c r="Q13" s="57"/>
    </row>
    <row r="14" spans="1:17" s="3" customFormat="1">
      <c r="A14" s="79" t="s">
        <v>10</v>
      </c>
      <c r="B14" s="90" t="s">
        <v>11</v>
      </c>
      <c r="C14" s="91">
        <f>SUM(C10:C13)</f>
        <v>2457</v>
      </c>
      <c r="D14" s="91">
        <f>SUM(D10:D13)</f>
        <v>2181</v>
      </c>
      <c r="E14" s="81">
        <f t="shared" si="1"/>
        <v>4638</v>
      </c>
      <c r="F14" s="89"/>
      <c r="G14" s="89"/>
      <c r="H14" s="89"/>
      <c r="I14" s="72"/>
      <c r="K14" s="57"/>
      <c r="L14" s="174" t="s">
        <v>357</v>
      </c>
      <c r="M14" s="153">
        <v>2457</v>
      </c>
      <c r="N14" s="153">
        <v>2181</v>
      </c>
      <c r="O14" s="57"/>
      <c r="P14" s="153">
        <v>4638</v>
      </c>
      <c r="Q14" s="57"/>
    </row>
    <row r="15" spans="1:17" s="3" customFormat="1">
      <c r="A15" s="79"/>
      <c r="B15" s="84" t="s">
        <v>58</v>
      </c>
      <c r="C15" s="92"/>
      <c r="D15" s="92"/>
      <c r="E15" s="81"/>
      <c r="F15" s="2"/>
      <c r="G15" s="72"/>
      <c r="H15" s="72"/>
      <c r="I15" s="72"/>
      <c r="K15" s="57"/>
      <c r="L15" s="174" t="s">
        <v>358</v>
      </c>
      <c r="M15" s="57"/>
      <c r="N15" s="57"/>
      <c r="O15" s="57"/>
      <c r="P15" s="57"/>
      <c r="Q15" s="57"/>
    </row>
    <row r="16" spans="1:17" s="3" customFormat="1">
      <c r="A16" s="79"/>
      <c r="B16" s="87" t="s">
        <v>6</v>
      </c>
      <c r="C16" s="92">
        <v>98</v>
      </c>
      <c r="D16" s="92">
        <v>50</v>
      </c>
      <c r="E16" s="81">
        <f t="shared" ref="E16:E72" si="5">D16+C16</f>
        <v>148</v>
      </c>
      <c r="F16" s="89">
        <f ca="1">C16/OFFSET(C16,4,0)</f>
        <v>0.54748603351955305</v>
      </c>
      <c r="G16" s="89">
        <f t="shared" ref="G16:H16" ca="1" si="6">D16/OFFSET(D16,4,0)</f>
        <v>0.35971223021582732</v>
      </c>
      <c r="H16" s="89">
        <f t="shared" ca="1" si="6"/>
        <v>0.46540880503144655</v>
      </c>
      <c r="I16" s="72"/>
      <c r="K16" s="216" t="s">
        <v>6</v>
      </c>
      <c r="L16" s="58"/>
      <c r="M16" s="153">
        <v>98</v>
      </c>
      <c r="N16" s="153">
        <v>50</v>
      </c>
      <c r="O16" s="57"/>
      <c r="P16" s="153">
        <v>148</v>
      </c>
      <c r="Q16" s="57"/>
    </row>
    <row r="17" spans="1:17" s="3" customFormat="1">
      <c r="A17" s="79"/>
      <c r="B17" s="87" t="s">
        <v>7</v>
      </c>
      <c r="C17" s="92">
        <v>32</v>
      </c>
      <c r="D17" s="92">
        <v>83</v>
      </c>
      <c r="E17" s="81">
        <f t="shared" si="5"/>
        <v>115</v>
      </c>
      <c r="F17" s="89">
        <f ca="1">C17/OFFSET(C17,3,0)</f>
        <v>0.1787709497206704</v>
      </c>
      <c r="G17" s="89">
        <f t="shared" ref="G17:H17" ca="1" si="7">D17/OFFSET(D17,3,0)</f>
        <v>0.59712230215827333</v>
      </c>
      <c r="H17" s="89">
        <f t="shared" ca="1" si="7"/>
        <v>0.36163522012578614</v>
      </c>
      <c r="I17" s="72"/>
      <c r="K17" s="57"/>
      <c r="L17" s="174" t="s">
        <v>228</v>
      </c>
      <c r="M17" s="153">
        <v>32</v>
      </c>
      <c r="N17" s="153">
        <v>83</v>
      </c>
      <c r="O17" s="57"/>
      <c r="P17" s="153">
        <v>115</v>
      </c>
      <c r="Q17" s="57"/>
    </row>
    <row r="18" spans="1:17" s="3" customFormat="1" ht="15.6">
      <c r="A18" s="79"/>
      <c r="B18" s="87" t="s">
        <v>8</v>
      </c>
      <c r="C18" s="92">
        <v>11</v>
      </c>
      <c r="D18" s="92">
        <v>4</v>
      </c>
      <c r="E18" s="81">
        <f t="shared" si="5"/>
        <v>15</v>
      </c>
      <c r="F18" s="89">
        <f ca="1">C18/OFFSET(C18,2,0)</f>
        <v>6.1452513966480445E-2</v>
      </c>
      <c r="G18" s="89">
        <f t="shared" ref="G18:H18" ca="1" si="8">D18/OFFSET(D18,2,0)</f>
        <v>2.8776978417266189E-2</v>
      </c>
      <c r="H18" s="89">
        <f t="shared" ca="1" si="8"/>
        <v>4.716981132075472E-2</v>
      </c>
      <c r="I18" s="93"/>
      <c r="K18" s="57"/>
      <c r="L18" s="174" t="s">
        <v>229</v>
      </c>
      <c r="M18" s="153">
        <v>11</v>
      </c>
      <c r="N18" s="153">
        <v>4</v>
      </c>
      <c r="O18" s="57"/>
      <c r="P18" s="153">
        <v>15</v>
      </c>
      <c r="Q18" s="57"/>
    </row>
    <row r="19" spans="1:17" s="3" customFormat="1">
      <c r="A19" s="79"/>
      <c r="B19" s="87" t="s">
        <v>9</v>
      </c>
      <c r="C19" s="92">
        <v>38</v>
      </c>
      <c r="D19" s="92">
        <v>2</v>
      </c>
      <c r="E19" s="81">
        <f t="shared" si="5"/>
        <v>40</v>
      </c>
      <c r="F19" s="89">
        <f ca="1">C19/OFFSET(C19,1,0)</f>
        <v>0.21229050279329609</v>
      </c>
      <c r="G19" s="89">
        <f t="shared" ref="G19:H19" ca="1" si="9">D19/OFFSET(D19,1,0)</f>
        <v>1.4388489208633094E-2</v>
      </c>
      <c r="H19" s="94">
        <f t="shared" ca="1" si="9"/>
        <v>0.12578616352201258</v>
      </c>
      <c r="I19" s="72"/>
      <c r="K19" s="57"/>
      <c r="L19" s="174" t="s">
        <v>9</v>
      </c>
      <c r="M19" s="153">
        <v>38</v>
      </c>
      <c r="N19" s="153">
        <v>2</v>
      </c>
      <c r="O19" s="57"/>
      <c r="P19" s="153">
        <v>40</v>
      </c>
      <c r="Q19" s="57"/>
    </row>
    <row r="20" spans="1:17" s="3" customFormat="1">
      <c r="A20" s="79" t="s">
        <v>12</v>
      </c>
      <c r="B20" s="90" t="s">
        <v>13</v>
      </c>
      <c r="C20" s="81">
        <f>SUM(C16:C19)</f>
        <v>179</v>
      </c>
      <c r="D20" s="81">
        <f>SUM(D16:D19)</f>
        <v>139</v>
      </c>
      <c r="E20" s="81">
        <f t="shared" si="5"/>
        <v>318</v>
      </c>
      <c r="F20" s="89"/>
      <c r="G20" s="89"/>
      <c r="H20" s="89"/>
      <c r="I20" s="72"/>
      <c r="K20" s="57"/>
      <c r="L20" s="174" t="s">
        <v>359</v>
      </c>
      <c r="M20" s="153">
        <v>179</v>
      </c>
      <c r="N20" s="153">
        <v>139</v>
      </c>
      <c r="O20" s="153">
        <v>1</v>
      </c>
      <c r="P20" s="153">
        <v>318</v>
      </c>
      <c r="Q20" s="57"/>
    </row>
    <row r="21" spans="1:17" s="3" customFormat="1">
      <c r="A21" s="79"/>
      <c r="B21" s="84" t="s">
        <v>59</v>
      </c>
      <c r="C21" s="92"/>
      <c r="D21" s="92"/>
      <c r="E21" s="81"/>
      <c r="F21" s="2"/>
      <c r="G21" s="72"/>
      <c r="H21" s="72"/>
      <c r="I21" s="72"/>
      <c r="K21" s="57"/>
      <c r="L21" s="58"/>
      <c r="M21" s="57"/>
      <c r="N21" s="57"/>
      <c r="O21" s="57"/>
      <c r="P21" s="57"/>
      <c r="Q21" s="57"/>
    </row>
    <row r="22" spans="1:17" s="3" customFormat="1" ht="15.6">
      <c r="A22" s="79"/>
      <c r="B22" s="87" t="s">
        <v>6</v>
      </c>
      <c r="C22" s="95">
        <v>1717</v>
      </c>
      <c r="D22" s="95">
        <v>156</v>
      </c>
      <c r="E22" s="81">
        <f t="shared" si="5"/>
        <v>1873</v>
      </c>
      <c r="F22" s="89">
        <f ca="1">C22/OFFSET(C22,4,0)</f>
        <v>0.79860465116279067</v>
      </c>
      <c r="G22" s="89">
        <f t="shared" ref="G22:H22" ca="1" si="10">D22/OFFSET(D22,4,0)</f>
        <v>0.57564575645756455</v>
      </c>
      <c r="H22" s="89">
        <f t="shared" ca="1" si="10"/>
        <v>0.77364725320115657</v>
      </c>
      <c r="I22" s="93"/>
      <c r="K22" s="58"/>
      <c r="L22" s="58"/>
      <c r="M22" s="57"/>
      <c r="N22" s="58"/>
      <c r="O22" s="57"/>
      <c r="P22" s="57"/>
      <c r="Q22" s="57"/>
    </row>
    <row r="23" spans="1:17" s="3" customFormat="1">
      <c r="A23" s="79"/>
      <c r="B23" s="87" t="s">
        <v>7</v>
      </c>
      <c r="C23" s="95">
        <v>198</v>
      </c>
      <c r="D23" s="95">
        <v>108</v>
      </c>
      <c r="E23" s="81">
        <f t="shared" si="5"/>
        <v>306</v>
      </c>
      <c r="F23" s="89">
        <f ca="1">C23/OFFSET(C23,3,0)</f>
        <v>9.2093023255813949E-2</v>
      </c>
      <c r="G23" s="89">
        <f t="shared" ref="G23:H23" ca="1" si="11">D23/OFFSET(D23,3,0)</f>
        <v>0.39852398523985239</v>
      </c>
      <c r="H23" s="89">
        <f t="shared" ca="1" si="11"/>
        <v>0.12639405204460966</v>
      </c>
      <c r="I23" s="72"/>
      <c r="K23" s="174" t="s">
        <v>360</v>
      </c>
      <c r="L23" s="58"/>
      <c r="M23" s="57"/>
      <c r="N23" s="58"/>
      <c r="O23" s="57"/>
      <c r="P23" s="57"/>
      <c r="Q23" s="57"/>
    </row>
    <row r="24" spans="1:17" s="3" customFormat="1">
      <c r="A24" s="79"/>
      <c r="B24" s="87" t="s">
        <v>8</v>
      </c>
      <c r="C24" s="95">
        <v>86</v>
      </c>
      <c r="D24" s="95">
        <v>5</v>
      </c>
      <c r="E24" s="81">
        <f t="shared" si="5"/>
        <v>91</v>
      </c>
      <c r="F24" s="89">
        <f ca="1">C24/OFFSET(C24,2,0)</f>
        <v>0.04</v>
      </c>
      <c r="G24" s="89">
        <f t="shared" ref="G24:H24" ca="1" si="12">D24/OFFSET(D24,2,0)</f>
        <v>1.8450184501845018E-2</v>
      </c>
      <c r="H24" s="89">
        <f t="shared" ca="1" si="12"/>
        <v>3.75877736472532E-2</v>
      </c>
      <c r="I24" s="72"/>
      <c r="K24" s="58"/>
      <c r="L24" s="174" t="s">
        <v>6</v>
      </c>
      <c r="M24" s="153">
        <v>1717</v>
      </c>
      <c r="N24" s="153">
        <v>156</v>
      </c>
      <c r="O24" s="153">
        <v>1873</v>
      </c>
      <c r="P24" s="57"/>
      <c r="Q24" s="57"/>
    </row>
    <row r="25" spans="1:17" s="3" customFormat="1">
      <c r="A25" s="79"/>
      <c r="B25" s="87" t="s">
        <v>9</v>
      </c>
      <c r="C25" s="95">
        <v>149</v>
      </c>
      <c r="D25" s="95">
        <v>2</v>
      </c>
      <c r="E25" s="81">
        <f t="shared" si="5"/>
        <v>151</v>
      </c>
      <c r="F25" s="89">
        <f ca="1">C25/OFFSET(C25,1,0)</f>
        <v>6.9302325581395346E-2</v>
      </c>
      <c r="G25" s="89">
        <f t="shared" ref="G25:H25" ca="1" si="13">D25/OFFSET(D25,1,0)</f>
        <v>7.3800738007380072E-3</v>
      </c>
      <c r="H25" s="94">
        <f t="shared" ca="1" si="13"/>
        <v>6.2370921106980587E-2</v>
      </c>
      <c r="I25" s="72"/>
      <c r="K25" s="58"/>
      <c r="L25" s="174" t="s">
        <v>361</v>
      </c>
      <c r="M25" s="153">
        <v>198</v>
      </c>
      <c r="N25" s="153">
        <v>108</v>
      </c>
      <c r="O25" s="153">
        <v>306</v>
      </c>
      <c r="P25" s="57"/>
      <c r="Q25" s="57"/>
    </row>
    <row r="26" spans="1:17" s="3" customFormat="1">
      <c r="A26" s="79" t="s">
        <v>14</v>
      </c>
      <c r="B26" s="90" t="s">
        <v>15</v>
      </c>
      <c r="C26" s="81">
        <f>SUM(C22:C25)</f>
        <v>2150</v>
      </c>
      <c r="D26" s="81">
        <f>SUM(D22:D25)</f>
        <v>271</v>
      </c>
      <c r="E26" s="81">
        <f t="shared" si="5"/>
        <v>2421</v>
      </c>
      <c r="F26" s="89"/>
      <c r="G26" s="89"/>
      <c r="H26" s="89"/>
      <c r="I26" s="72"/>
      <c r="K26" s="58"/>
      <c r="L26" s="174" t="s">
        <v>362</v>
      </c>
      <c r="M26" s="153">
        <v>86</v>
      </c>
      <c r="N26" s="153">
        <v>5</v>
      </c>
      <c r="O26" s="153">
        <v>91</v>
      </c>
      <c r="P26" s="57"/>
      <c r="Q26" s="57"/>
    </row>
    <row r="27" spans="1:17" s="3" customFormat="1">
      <c r="A27" s="79"/>
      <c r="B27" s="84" t="s">
        <v>16</v>
      </c>
      <c r="C27" s="92"/>
      <c r="D27" s="92"/>
      <c r="E27" s="81"/>
      <c r="F27" s="2"/>
      <c r="G27" s="72"/>
      <c r="H27" s="72"/>
      <c r="I27" s="72"/>
      <c r="K27" s="58"/>
      <c r="L27" s="174" t="s">
        <v>363</v>
      </c>
      <c r="M27" s="153">
        <v>149</v>
      </c>
      <c r="N27" s="153">
        <v>2</v>
      </c>
      <c r="O27" s="153">
        <v>151</v>
      </c>
      <c r="P27" s="57"/>
      <c r="Q27" s="57"/>
    </row>
    <row r="28" spans="1:17" s="3" customFormat="1">
      <c r="A28" s="79"/>
      <c r="B28" s="87" t="s">
        <v>6</v>
      </c>
      <c r="C28" s="92">
        <v>0</v>
      </c>
      <c r="D28" s="92">
        <v>0</v>
      </c>
      <c r="E28" s="81">
        <f t="shared" si="5"/>
        <v>0</v>
      </c>
      <c r="F28" s="89">
        <f ca="1">C28/OFFSET(C28,4,0)</f>
        <v>0</v>
      </c>
      <c r="G28" s="89">
        <f t="shared" ref="G28:H28" ca="1" si="14">D28/OFFSET(D28,4,0)</f>
        <v>0</v>
      </c>
      <c r="H28" s="89">
        <f t="shared" ca="1" si="14"/>
        <v>0</v>
      </c>
      <c r="I28" s="72"/>
      <c r="K28" s="58"/>
      <c r="L28" s="174" t="s">
        <v>364</v>
      </c>
      <c r="M28" s="153">
        <v>2150</v>
      </c>
      <c r="N28" s="153">
        <v>271</v>
      </c>
      <c r="O28" s="153">
        <v>2421</v>
      </c>
      <c r="P28" s="57"/>
      <c r="Q28" s="57"/>
    </row>
    <row r="29" spans="1:17" s="3" customFormat="1" ht="15.6">
      <c r="A29" s="79"/>
      <c r="B29" s="87" t="s">
        <v>7</v>
      </c>
      <c r="C29" s="92">
        <v>0</v>
      </c>
      <c r="D29" s="92">
        <v>0</v>
      </c>
      <c r="E29" s="81">
        <f t="shared" si="5"/>
        <v>0</v>
      </c>
      <c r="F29" s="89">
        <f ca="1">C29/OFFSET(C29,3,0)</f>
        <v>0</v>
      </c>
      <c r="G29" s="89">
        <f t="shared" ref="G29:H29" ca="1" si="15">D29/OFFSET(D29,3,0)</f>
        <v>0</v>
      </c>
      <c r="H29" s="89">
        <f t="shared" ca="1" si="15"/>
        <v>0</v>
      </c>
      <c r="I29" s="70"/>
      <c r="K29" s="58"/>
      <c r="L29" s="174" t="s">
        <v>365</v>
      </c>
      <c r="M29" s="57"/>
      <c r="N29" s="57"/>
      <c r="O29" s="57"/>
      <c r="P29" s="57"/>
      <c r="Q29" s="57"/>
    </row>
    <row r="30" spans="1:17" s="3" customFormat="1">
      <c r="A30" s="79"/>
      <c r="B30" s="87" t="s">
        <v>8</v>
      </c>
      <c r="C30" s="92">
        <v>0</v>
      </c>
      <c r="D30" s="92">
        <v>0</v>
      </c>
      <c r="E30" s="81">
        <f t="shared" si="5"/>
        <v>0</v>
      </c>
      <c r="F30" s="89">
        <f ca="1">C30/OFFSET(C30,2,0)</f>
        <v>0</v>
      </c>
      <c r="G30" s="89">
        <f t="shared" ref="G30:H30" ca="1" si="16">D30/OFFSET(D30,2,0)</f>
        <v>0</v>
      </c>
      <c r="H30" s="89">
        <f t="shared" ca="1" si="16"/>
        <v>0</v>
      </c>
      <c r="I30" s="72"/>
      <c r="K30" s="58"/>
      <c r="L30" s="174" t="s">
        <v>6</v>
      </c>
      <c r="M30" s="153">
        <v>0</v>
      </c>
      <c r="N30" s="153">
        <v>0</v>
      </c>
      <c r="O30" s="153">
        <v>0</v>
      </c>
      <c r="P30" s="57"/>
      <c r="Q30" s="57"/>
    </row>
    <row r="31" spans="1:17" s="3" customFormat="1" ht="15.6">
      <c r="A31" s="79"/>
      <c r="B31" s="87" t="s">
        <v>9</v>
      </c>
      <c r="C31" s="92">
        <v>91</v>
      </c>
      <c r="D31" s="92">
        <v>99</v>
      </c>
      <c r="E31" s="81">
        <f t="shared" si="5"/>
        <v>190</v>
      </c>
      <c r="F31" s="89">
        <f ca="1">C31/OFFSET(C31,1,0)</f>
        <v>1</v>
      </c>
      <c r="G31" s="89">
        <f t="shared" ref="G31:H31" ca="1" si="17">D31/OFFSET(D31,1,0)</f>
        <v>1</v>
      </c>
      <c r="H31" s="94">
        <f t="shared" ca="1" si="17"/>
        <v>1</v>
      </c>
      <c r="I31" s="70"/>
      <c r="K31" s="58"/>
      <c r="L31" s="174" t="s">
        <v>366</v>
      </c>
      <c r="M31" s="153">
        <v>0</v>
      </c>
      <c r="N31" s="153">
        <v>0</v>
      </c>
      <c r="O31" s="153">
        <v>0</v>
      </c>
      <c r="P31" s="57"/>
      <c r="Q31" s="57"/>
    </row>
    <row r="32" spans="1:17" s="3" customFormat="1">
      <c r="A32" s="79" t="s">
        <v>17</v>
      </c>
      <c r="B32" s="90" t="s">
        <v>18</v>
      </c>
      <c r="C32" s="81">
        <f>SUM(C28:C31)</f>
        <v>91</v>
      </c>
      <c r="D32" s="81">
        <f>SUM(D28:D31)</f>
        <v>99</v>
      </c>
      <c r="E32" s="81">
        <f t="shared" si="5"/>
        <v>190</v>
      </c>
      <c r="F32" s="2"/>
      <c r="G32" s="72"/>
      <c r="H32" s="72"/>
      <c r="I32" s="72"/>
      <c r="K32" s="58"/>
      <c r="L32" s="174" t="s">
        <v>362</v>
      </c>
      <c r="M32" s="153">
        <v>0</v>
      </c>
      <c r="N32" s="153">
        <v>0</v>
      </c>
      <c r="O32" s="153">
        <v>0</v>
      </c>
      <c r="P32" s="57"/>
      <c r="Q32" s="57"/>
    </row>
    <row r="33" spans="1:17" s="3" customFormat="1">
      <c r="A33" s="79" t="s">
        <v>19</v>
      </c>
      <c r="B33" s="96" t="s">
        <v>54</v>
      </c>
      <c r="C33" s="78">
        <f>C14+C20+C26+C32</f>
        <v>4877</v>
      </c>
      <c r="D33" s="78">
        <f>D14+D20+D26+D32</f>
        <v>2690</v>
      </c>
      <c r="E33" s="81">
        <f t="shared" si="5"/>
        <v>7567</v>
      </c>
      <c r="F33" s="68"/>
      <c r="G33" s="72"/>
      <c r="H33" s="72"/>
      <c r="I33" s="72"/>
      <c r="K33" s="58"/>
      <c r="L33" s="174" t="s">
        <v>367</v>
      </c>
      <c r="M33" s="153">
        <v>91</v>
      </c>
      <c r="N33" s="153">
        <v>99</v>
      </c>
      <c r="O33" s="153">
        <v>190</v>
      </c>
      <c r="P33" s="57"/>
      <c r="Q33" s="57"/>
    </row>
    <row r="34" spans="1:17" s="3" customFormat="1" ht="15.6">
      <c r="A34" s="97" t="s">
        <v>20</v>
      </c>
      <c r="B34" s="98" t="s">
        <v>21</v>
      </c>
      <c r="C34" s="99">
        <v>91</v>
      </c>
      <c r="D34" s="99">
        <v>99</v>
      </c>
      <c r="E34" s="81">
        <f t="shared" si="5"/>
        <v>190</v>
      </c>
      <c r="F34" s="68"/>
      <c r="G34" s="82"/>
      <c r="H34" s="100"/>
      <c r="I34" s="82"/>
      <c r="K34" s="58"/>
      <c r="L34" s="174" t="s">
        <v>368</v>
      </c>
      <c r="M34" s="153">
        <v>91</v>
      </c>
      <c r="N34" s="153">
        <v>99</v>
      </c>
      <c r="O34" s="153">
        <v>190</v>
      </c>
      <c r="P34" s="57"/>
      <c r="Q34" s="57"/>
    </row>
    <row r="35" spans="1:17" s="3" customFormat="1" ht="15.6">
      <c r="A35" s="79" t="s">
        <v>22</v>
      </c>
      <c r="B35" s="77" t="s">
        <v>23</v>
      </c>
      <c r="C35" s="78">
        <f>C33-C34</f>
        <v>4786</v>
      </c>
      <c r="D35" s="78">
        <f>D33-D34</f>
        <v>2591</v>
      </c>
      <c r="E35" s="81">
        <f t="shared" si="5"/>
        <v>7377</v>
      </c>
      <c r="F35" s="68"/>
      <c r="G35" s="101"/>
      <c r="H35" s="102"/>
      <c r="I35" s="101"/>
      <c r="K35" s="58"/>
      <c r="L35" s="174" t="s">
        <v>369</v>
      </c>
      <c r="M35" s="153">
        <v>4877</v>
      </c>
      <c r="N35" s="153">
        <v>2690</v>
      </c>
      <c r="O35" s="153">
        <v>7567</v>
      </c>
      <c r="P35" s="57"/>
      <c r="Q35" s="57"/>
    </row>
    <row r="36" spans="1:17" s="3" customFormat="1" ht="16.2" thickBot="1">
      <c r="A36" s="103"/>
      <c r="B36" s="104"/>
      <c r="C36" s="92"/>
      <c r="D36" s="92"/>
      <c r="E36" s="81"/>
      <c r="F36" s="68"/>
      <c r="G36" s="93"/>
      <c r="H36" s="70"/>
      <c r="I36" s="82"/>
      <c r="K36" s="58"/>
      <c r="L36" s="174" t="s">
        <v>370</v>
      </c>
      <c r="M36" s="153">
        <v>91</v>
      </c>
      <c r="N36" s="153">
        <v>99</v>
      </c>
      <c r="O36" s="153">
        <v>190</v>
      </c>
      <c r="P36" s="57"/>
      <c r="Q36" s="57"/>
    </row>
    <row r="37" spans="1:17" s="3" customFormat="1" ht="13.8" thickTop="1">
      <c r="A37" s="105"/>
      <c r="B37" s="106"/>
      <c r="C37" s="92"/>
      <c r="D37" s="92"/>
      <c r="E37" s="81"/>
      <c r="F37" s="2"/>
      <c r="G37" s="72"/>
      <c r="H37" s="72"/>
      <c r="I37" s="72"/>
      <c r="K37" s="174" t="s">
        <v>22</v>
      </c>
      <c r="L37" s="174" t="s">
        <v>371</v>
      </c>
      <c r="M37" s="153">
        <v>4786</v>
      </c>
      <c r="N37" s="153">
        <v>2591</v>
      </c>
      <c r="O37" s="153">
        <v>7377</v>
      </c>
      <c r="P37" s="57"/>
      <c r="Q37" s="57"/>
    </row>
    <row r="38" spans="1:17" s="3" customFormat="1" ht="15.6">
      <c r="A38" s="79"/>
      <c r="B38" s="77" t="s">
        <v>24</v>
      </c>
      <c r="C38" s="92"/>
      <c r="D38" s="92"/>
      <c r="E38" s="81"/>
      <c r="F38" s="68"/>
      <c r="G38" s="70"/>
      <c r="H38" s="82"/>
      <c r="I38" s="82"/>
      <c r="K38" s="58"/>
      <c r="L38" s="58"/>
      <c r="M38" s="216" t="s">
        <v>19</v>
      </c>
      <c r="N38" s="57"/>
      <c r="O38" s="57"/>
      <c r="P38" s="57"/>
      <c r="Q38" s="57"/>
    </row>
    <row r="39" spans="1:17" s="3" customFormat="1">
      <c r="A39" s="79"/>
      <c r="B39" s="87" t="s">
        <v>6</v>
      </c>
      <c r="C39" s="107">
        <v>2424</v>
      </c>
      <c r="D39" s="107">
        <v>970</v>
      </c>
      <c r="E39" s="81">
        <f t="shared" si="5"/>
        <v>3394</v>
      </c>
      <c r="F39" s="89">
        <f ca="1">C39/OFFSET(C39,4,0)</f>
        <v>0.76394579262527573</v>
      </c>
      <c r="G39" s="89">
        <f t="shared" ref="G39:H39" ca="1" si="18">D39/OFFSET(D39,4,0)</f>
        <v>0.52631578947368418</v>
      </c>
      <c r="H39" s="89">
        <f t="shared" ca="1" si="18"/>
        <v>0.67663476874003192</v>
      </c>
      <c r="I39" s="72"/>
      <c r="K39" s="58"/>
      <c r="L39" s="58"/>
      <c r="M39" s="57"/>
      <c r="N39" s="57"/>
      <c r="O39" s="57"/>
      <c r="P39" s="57"/>
      <c r="Q39" s="57"/>
    </row>
    <row r="40" spans="1:17" s="3" customFormat="1">
      <c r="A40" s="79"/>
      <c r="B40" s="87" t="s">
        <v>7</v>
      </c>
      <c r="C40" s="107">
        <v>302</v>
      </c>
      <c r="D40" s="107">
        <v>617</v>
      </c>
      <c r="E40" s="81">
        <f t="shared" si="5"/>
        <v>919</v>
      </c>
      <c r="F40" s="89">
        <f ca="1">C40/OFFSET(C40,3,0)</f>
        <v>9.5178064922786007E-2</v>
      </c>
      <c r="G40" s="89">
        <f t="shared" ref="G40:H40" ca="1" si="19">D40/OFFSET(D40,3,0)</f>
        <v>0.3347802495930548</v>
      </c>
      <c r="H40" s="89">
        <f t="shared" ca="1" si="19"/>
        <v>0.18321371610845294</v>
      </c>
      <c r="I40" s="72"/>
      <c r="K40" s="58"/>
      <c r="L40" s="174" t="s">
        <v>372</v>
      </c>
      <c r="M40" s="57"/>
      <c r="N40" s="57"/>
      <c r="O40" s="57"/>
      <c r="P40" s="57"/>
      <c r="Q40" s="57"/>
    </row>
    <row r="41" spans="1:17" s="3" customFormat="1">
      <c r="A41" s="79"/>
      <c r="B41" s="87" t="s">
        <v>8</v>
      </c>
      <c r="C41" s="107">
        <v>233</v>
      </c>
      <c r="D41" s="107">
        <v>192</v>
      </c>
      <c r="E41" s="81">
        <f t="shared" si="5"/>
        <v>425</v>
      </c>
      <c r="F41" s="89">
        <f ca="1">C41/OFFSET(C41,2,0)</f>
        <v>7.3432083202017023E-2</v>
      </c>
      <c r="G41" s="89">
        <f t="shared" ref="G41:H41" ca="1" si="20">D41/OFFSET(D41,2,0)</f>
        <v>0.10417797069994574</v>
      </c>
      <c r="H41" s="89">
        <f t="shared" ca="1" si="20"/>
        <v>8.4728867623604459E-2</v>
      </c>
      <c r="I41" s="72"/>
      <c r="K41" s="58"/>
      <c r="L41" s="174" t="s">
        <v>373</v>
      </c>
      <c r="M41" s="153">
        <v>2424</v>
      </c>
      <c r="N41" s="153">
        <v>970</v>
      </c>
      <c r="O41" s="153">
        <v>3394</v>
      </c>
      <c r="P41" s="57"/>
      <c r="Q41" s="57"/>
    </row>
    <row r="42" spans="1:17" s="3" customFormat="1">
      <c r="A42" s="79"/>
      <c r="B42" s="87" t="s">
        <v>9</v>
      </c>
      <c r="C42" s="107">
        <v>214</v>
      </c>
      <c r="D42" s="107">
        <v>64</v>
      </c>
      <c r="E42" s="81">
        <f t="shared" si="5"/>
        <v>278</v>
      </c>
      <c r="F42" s="89">
        <f ca="1">C42/OFFSET(C42,1,0)</f>
        <v>6.7444059249921209E-2</v>
      </c>
      <c r="G42" s="89">
        <f t="shared" ref="G42:H42" ca="1" si="21">D42/OFFSET(D42,1,0)</f>
        <v>3.4725990233315247E-2</v>
      </c>
      <c r="H42" s="94">
        <f t="shared" ca="1" si="21"/>
        <v>5.5422647527910686E-2</v>
      </c>
      <c r="I42" s="72"/>
      <c r="K42" s="58"/>
      <c r="L42" s="174" t="s">
        <v>228</v>
      </c>
      <c r="M42" s="153">
        <v>302</v>
      </c>
      <c r="N42" s="153">
        <v>617</v>
      </c>
      <c r="O42" s="153">
        <v>919</v>
      </c>
      <c r="P42" s="57"/>
      <c r="Q42" s="57"/>
    </row>
    <row r="43" spans="1:17" s="3" customFormat="1">
      <c r="A43" s="79" t="s">
        <v>25</v>
      </c>
      <c r="B43" s="90" t="s">
        <v>26</v>
      </c>
      <c r="C43" s="78">
        <f>SUM(C39:C42)</f>
        <v>3173</v>
      </c>
      <c r="D43" s="78">
        <f>SUM(D39:D42)</f>
        <v>1843</v>
      </c>
      <c r="E43" s="81">
        <f t="shared" si="5"/>
        <v>5016</v>
      </c>
      <c r="F43" s="89"/>
      <c r="G43" s="89"/>
      <c r="H43" s="89"/>
      <c r="I43" s="72"/>
      <c r="K43" s="58"/>
      <c r="L43" s="174" t="s">
        <v>374</v>
      </c>
      <c r="M43" s="153">
        <v>233</v>
      </c>
      <c r="N43" s="153">
        <v>192</v>
      </c>
      <c r="O43" s="153">
        <v>425</v>
      </c>
      <c r="P43" s="57"/>
      <c r="Q43" s="57"/>
    </row>
    <row r="44" spans="1:17" s="3" customFormat="1">
      <c r="A44" s="79"/>
      <c r="B44" s="77"/>
      <c r="C44" s="92"/>
      <c r="D44" s="92"/>
      <c r="E44" s="81"/>
      <c r="F44" s="2"/>
      <c r="G44" s="72"/>
      <c r="H44" s="72"/>
      <c r="I44" s="72"/>
      <c r="K44" s="58"/>
      <c r="L44" s="174" t="s">
        <v>375</v>
      </c>
      <c r="M44" s="153">
        <v>214</v>
      </c>
      <c r="N44" s="153">
        <v>64</v>
      </c>
      <c r="O44" s="153">
        <v>278</v>
      </c>
      <c r="P44" s="57"/>
      <c r="Q44" s="57"/>
    </row>
    <row r="45" spans="1:17" s="3" customFormat="1">
      <c r="A45" s="79"/>
      <c r="B45" s="77" t="s">
        <v>60</v>
      </c>
      <c r="C45" s="92"/>
      <c r="D45" s="92"/>
      <c r="E45" s="81"/>
      <c r="F45" s="2"/>
      <c r="G45" s="72"/>
      <c r="H45" s="72"/>
      <c r="I45" s="72"/>
      <c r="K45" s="58"/>
      <c r="L45" s="174" t="s">
        <v>376</v>
      </c>
      <c r="M45" s="153">
        <v>3173</v>
      </c>
      <c r="N45" s="153">
        <v>1843</v>
      </c>
      <c r="O45" s="153">
        <v>5016</v>
      </c>
      <c r="P45" s="57"/>
      <c r="Q45" s="57"/>
    </row>
    <row r="46" spans="1:17" s="3" customFormat="1">
      <c r="A46" s="79"/>
      <c r="B46" s="87" t="s">
        <v>6</v>
      </c>
      <c r="C46" s="108"/>
      <c r="D46" s="108"/>
      <c r="E46" s="81">
        <f t="shared" si="5"/>
        <v>0</v>
      </c>
      <c r="F46" s="89" t="e">
        <f ca="1">C46/OFFSET(C46,4,0)</f>
        <v>#DIV/0!</v>
      </c>
      <c r="G46" s="89" t="e">
        <f t="shared" ref="G46:H46" ca="1" si="22">D46/OFFSET(D46,4,0)</f>
        <v>#DIV/0!</v>
      </c>
      <c r="H46" s="89" t="e">
        <f t="shared" ca="1" si="22"/>
        <v>#DIV/0!</v>
      </c>
      <c r="I46" s="72"/>
      <c r="K46" s="58"/>
      <c r="L46" s="174" t="s">
        <v>377</v>
      </c>
      <c r="M46" s="57"/>
      <c r="N46" s="57"/>
      <c r="O46" s="57"/>
      <c r="P46" s="57"/>
      <c r="Q46" s="57"/>
    </row>
    <row r="47" spans="1:17" s="3" customFormat="1">
      <c r="A47" s="79"/>
      <c r="B47" s="87" t="s">
        <v>7</v>
      </c>
      <c r="C47" s="108"/>
      <c r="D47" s="108"/>
      <c r="E47" s="81">
        <f t="shared" si="5"/>
        <v>0</v>
      </c>
      <c r="F47" s="89" t="e">
        <f ca="1">C47/OFFSET(C47,3,0)</f>
        <v>#DIV/0!</v>
      </c>
      <c r="G47" s="89" t="e">
        <f t="shared" ref="G47:H47" ca="1" si="23">D47/OFFSET(D47,3,0)</f>
        <v>#DIV/0!</v>
      </c>
      <c r="H47" s="89" t="e">
        <f t="shared" ca="1" si="23"/>
        <v>#DIV/0!</v>
      </c>
      <c r="I47" s="72"/>
      <c r="K47" s="58"/>
      <c r="L47" s="174" t="s">
        <v>6</v>
      </c>
      <c r="M47" s="153">
        <v>0</v>
      </c>
      <c r="N47" s="153">
        <v>0</v>
      </c>
      <c r="O47" s="153">
        <v>0</v>
      </c>
      <c r="P47" s="57"/>
      <c r="Q47" s="57"/>
    </row>
    <row r="48" spans="1:17" s="3" customFormat="1">
      <c r="A48" s="79"/>
      <c r="B48" s="87" t="s">
        <v>8</v>
      </c>
      <c r="C48" s="108"/>
      <c r="D48" s="108"/>
      <c r="E48" s="81">
        <f t="shared" si="5"/>
        <v>0</v>
      </c>
      <c r="F48" s="89" t="e">
        <f ca="1">C48/OFFSET(C48,2,0)</f>
        <v>#DIV/0!</v>
      </c>
      <c r="G48" s="89" t="e">
        <f t="shared" ref="G48:H48" ca="1" si="24">D48/OFFSET(D48,2,0)</f>
        <v>#DIV/0!</v>
      </c>
      <c r="H48" s="89" t="e">
        <f t="shared" ca="1" si="24"/>
        <v>#DIV/0!</v>
      </c>
      <c r="I48" s="72"/>
      <c r="K48" s="58"/>
      <c r="L48" s="174" t="s">
        <v>378</v>
      </c>
      <c r="M48" s="153">
        <v>0</v>
      </c>
      <c r="N48" s="153">
        <v>0</v>
      </c>
      <c r="O48" s="153">
        <v>0</v>
      </c>
      <c r="P48" s="57"/>
      <c r="Q48" s="57"/>
    </row>
    <row r="49" spans="1:17" s="3" customFormat="1" ht="14.4">
      <c r="A49" s="79"/>
      <c r="B49" s="87" t="s">
        <v>9</v>
      </c>
      <c r="C49" s="108"/>
      <c r="D49" s="108"/>
      <c r="E49" s="81">
        <f t="shared" si="5"/>
        <v>0</v>
      </c>
      <c r="F49" s="89" t="e">
        <f ca="1">C49/OFFSET(C49,1,0)</f>
        <v>#DIV/0!</v>
      </c>
      <c r="G49" s="89" t="e">
        <f t="shared" ref="G49:H49" ca="1" si="25">D49/OFFSET(D49,1,0)</f>
        <v>#DIV/0!</v>
      </c>
      <c r="H49" s="94" t="e">
        <f t="shared" ca="1" si="25"/>
        <v>#DIV/0!</v>
      </c>
      <c r="I49" s="109"/>
      <c r="K49" s="58"/>
      <c r="L49" s="174" t="s">
        <v>379</v>
      </c>
      <c r="M49" s="153">
        <v>0</v>
      </c>
      <c r="N49" s="153">
        <v>0</v>
      </c>
      <c r="O49" s="153">
        <v>0</v>
      </c>
      <c r="P49" s="57"/>
      <c r="Q49" s="57"/>
    </row>
    <row r="50" spans="1:17" s="3" customFormat="1">
      <c r="A50" s="79" t="s">
        <v>27</v>
      </c>
      <c r="B50" s="77" t="s">
        <v>28</v>
      </c>
      <c r="C50" s="78">
        <f>SUM(C46:C49)</f>
        <v>0</v>
      </c>
      <c r="D50" s="78">
        <f>SUM(D46:D49)</f>
        <v>0</v>
      </c>
      <c r="E50" s="81">
        <f t="shared" si="5"/>
        <v>0</v>
      </c>
      <c r="F50" s="57"/>
      <c r="G50" s="57"/>
      <c r="H50" s="57"/>
      <c r="I50" s="72"/>
      <c r="K50" s="58"/>
      <c r="L50" s="58"/>
      <c r="M50" s="57"/>
      <c r="N50" s="58"/>
      <c r="O50" s="57"/>
      <c r="P50" s="57"/>
      <c r="Q50" s="57"/>
    </row>
    <row r="51" spans="1:17" s="3" customFormat="1" ht="14.4">
      <c r="A51" s="79"/>
      <c r="B51" s="77"/>
      <c r="C51" s="92"/>
      <c r="D51" s="92"/>
      <c r="E51" s="81"/>
      <c r="F51" s="68"/>
      <c r="G51" s="109"/>
      <c r="H51" s="110"/>
      <c r="I51" s="111"/>
      <c r="K51" s="174" t="s">
        <v>363</v>
      </c>
      <c r="L51" s="58"/>
      <c r="M51" s="57"/>
      <c r="N51" s="58"/>
      <c r="O51" s="57"/>
      <c r="P51" s="57"/>
      <c r="Q51" s="57"/>
    </row>
    <row r="52" spans="1:17" s="3" customFormat="1" ht="15.6">
      <c r="A52" s="79"/>
      <c r="B52" s="77" t="s">
        <v>61</v>
      </c>
      <c r="C52" s="92"/>
      <c r="D52" s="92"/>
      <c r="E52" s="81"/>
      <c r="F52" s="2"/>
      <c r="G52" s="112"/>
      <c r="H52" s="111"/>
      <c r="I52" s="113"/>
      <c r="K52" s="58"/>
      <c r="L52" s="174" t="s">
        <v>380</v>
      </c>
      <c r="M52" s="57"/>
      <c r="N52" s="232">
        <v>1</v>
      </c>
      <c r="O52" s="57"/>
      <c r="P52" s="153">
        <v>0</v>
      </c>
      <c r="Q52" s="216" t="s">
        <v>45</v>
      </c>
    </row>
    <row r="53" spans="1:17" s="3" customFormat="1" ht="14.4">
      <c r="A53" s="79"/>
      <c r="B53" s="87" t="s">
        <v>6</v>
      </c>
      <c r="C53" s="232">
        <v>35</v>
      </c>
      <c r="D53" s="153">
        <v>6</v>
      </c>
      <c r="E53" s="81">
        <f t="shared" si="5"/>
        <v>41</v>
      </c>
      <c r="F53" s="89">
        <f ca="1">C53/OFFSET(C53,4,0)</f>
        <v>0.19230769230769232</v>
      </c>
      <c r="G53" s="89">
        <f t="shared" ref="G53:H53" ca="1" si="26">D53/OFFSET(D53,4,0)</f>
        <v>0.3</v>
      </c>
      <c r="H53" s="89">
        <f t="shared" ca="1" si="26"/>
        <v>0.20297029702970298</v>
      </c>
      <c r="I53" s="109"/>
      <c r="K53" s="58"/>
      <c r="L53" s="174" t="s">
        <v>381</v>
      </c>
      <c r="M53" s="216" t="s">
        <v>382</v>
      </c>
      <c r="N53" s="58"/>
      <c r="O53" s="57"/>
      <c r="P53" s="57"/>
      <c r="Q53" s="57"/>
    </row>
    <row r="54" spans="1:17" s="3" customFormat="1">
      <c r="A54" s="79"/>
      <c r="B54" s="87" t="s">
        <v>7</v>
      </c>
      <c r="C54" s="232">
        <v>6</v>
      </c>
      <c r="D54" s="153">
        <v>3</v>
      </c>
      <c r="E54" s="81">
        <f t="shared" si="5"/>
        <v>9</v>
      </c>
      <c r="F54" s="89">
        <f ca="1">C54/OFFSET(C54,3,0)</f>
        <v>3.2967032967032968E-2</v>
      </c>
      <c r="G54" s="89">
        <f t="shared" ref="G54:H54" ca="1" si="27">D54/OFFSET(D54,3,0)</f>
        <v>0.15</v>
      </c>
      <c r="H54" s="89">
        <f t="shared" ca="1" si="27"/>
        <v>4.4554455445544552E-2</v>
      </c>
      <c r="I54" s="72"/>
      <c r="K54" s="58"/>
      <c r="L54" s="174" t="s">
        <v>383</v>
      </c>
      <c r="M54" s="57"/>
      <c r="N54" s="232">
        <v>35</v>
      </c>
      <c r="O54" s="153">
        <v>6</v>
      </c>
      <c r="P54" s="57"/>
      <c r="Q54" s="153">
        <v>41</v>
      </c>
    </row>
    <row r="55" spans="1:17" s="3" customFormat="1">
      <c r="A55" s="79"/>
      <c r="B55" s="87" t="s">
        <v>8</v>
      </c>
      <c r="C55" s="232">
        <v>20</v>
      </c>
      <c r="D55" s="153">
        <v>5</v>
      </c>
      <c r="E55" s="81">
        <f t="shared" si="5"/>
        <v>25</v>
      </c>
      <c r="F55" s="89">
        <f ca="1">C55/OFFSET(C55,2,0)</f>
        <v>0.10989010989010989</v>
      </c>
      <c r="G55" s="89">
        <f t="shared" ref="G55:H55" ca="1" si="28">D55/OFFSET(D55,2,0)</f>
        <v>0.25</v>
      </c>
      <c r="H55" s="89">
        <f t="shared" ca="1" si="28"/>
        <v>0.12376237623762376</v>
      </c>
      <c r="I55" s="115"/>
      <c r="K55" s="58"/>
      <c r="L55" s="174" t="s">
        <v>361</v>
      </c>
      <c r="M55" s="57"/>
      <c r="N55" s="232">
        <v>6</v>
      </c>
      <c r="O55" s="153">
        <v>3</v>
      </c>
      <c r="P55" s="57"/>
      <c r="Q55" s="153">
        <v>9</v>
      </c>
    </row>
    <row r="56" spans="1:17" s="3" customFormat="1">
      <c r="A56" s="79"/>
      <c r="B56" s="87" t="s">
        <v>9</v>
      </c>
      <c r="C56" s="232">
        <v>121</v>
      </c>
      <c r="D56" s="153">
        <v>6</v>
      </c>
      <c r="E56" s="81">
        <f t="shared" si="5"/>
        <v>127</v>
      </c>
      <c r="F56" s="89">
        <f ca="1">C56/OFFSET(C56,1,0)</f>
        <v>0.6648351648351648</v>
      </c>
      <c r="G56" s="89">
        <f t="shared" ref="G56:H56" ca="1" si="29">D56/OFFSET(D56,1,0)</f>
        <v>0.3</v>
      </c>
      <c r="H56" s="94">
        <f t="shared" ca="1" si="29"/>
        <v>0.62871287128712872</v>
      </c>
      <c r="I56" s="72"/>
      <c r="K56" s="58"/>
      <c r="L56" s="174" t="s">
        <v>384</v>
      </c>
      <c r="M56" s="57"/>
      <c r="N56" s="232">
        <v>20</v>
      </c>
      <c r="O56" s="153">
        <v>5</v>
      </c>
      <c r="P56" s="216" t="s">
        <v>385</v>
      </c>
      <c r="Q56" s="153">
        <v>25</v>
      </c>
    </row>
    <row r="57" spans="1:17" s="3" customFormat="1">
      <c r="A57" s="79" t="s">
        <v>29</v>
      </c>
      <c r="B57" s="77" t="s">
        <v>30</v>
      </c>
      <c r="C57" s="78">
        <f>SUM(C53:C56)</f>
        <v>182</v>
      </c>
      <c r="D57" s="78">
        <f>SUM(D53:D56)</f>
        <v>20</v>
      </c>
      <c r="E57" s="81">
        <f t="shared" si="5"/>
        <v>202</v>
      </c>
      <c r="F57" s="57"/>
      <c r="G57" s="57"/>
      <c r="H57" s="57"/>
      <c r="I57" s="72"/>
      <c r="K57" s="58"/>
      <c r="L57" s="174" t="s">
        <v>9</v>
      </c>
      <c r="M57" s="57"/>
      <c r="N57" s="232">
        <v>121</v>
      </c>
      <c r="O57" s="153">
        <v>6</v>
      </c>
      <c r="P57" s="57"/>
      <c r="Q57" s="153">
        <v>127</v>
      </c>
    </row>
    <row r="58" spans="1:17" s="3" customFormat="1">
      <c r="A58" s="79"/>
      <c r="B58" s="77"/>
      <c r="C58" s="92"/>
      <c r="D58" s="92"/>
      <c r="E58" s="81"/>
      <c r="F58" s="2"/>
      <c r="G58" s="72"/>
      <c r="H58" s="72"/>
      <c r="I58" s="72"/>
      <c r="K58" s="58"/>
      <c r="L58" s="174" t="s">
        <v>386</v>
      </c>
      <c r="M58" s="57"/>
      <c r="N58" s="232">
        <v>182</v>
      </c>
      <c r="O58" s="153">
        <v>20</v>
      </c>
      <c r="P58" s="57"/>
      <c r="Q58" s="153">
        <v>202</v>
      </c>
    </row>
    <row r="59" spans="1:17" s="3" customFormat="1">
      <c r="A59" s="117" t="s">
        <v>72</v>
      </c>
      <c r="B59" s="77" t="s">
        <v>31</v>
      </c>
      <c r="C59" s="118">
        <v>1047</v>
      </c>
      <c r="D59" s="118">
        <v>277</v>
      </c>
      <c r="E59" s="81">
        <f t="shared" si="5"/>
        <v>1324</v>
      </c>
      <c r="F59" s="2"/>
      <c r="G59" s="72"/>
      <c r="H59" s="72"/>
      <c r="I59" s="72"/>
      <c r="K59" s="58"/>
      <c r="L59" s="174" t="s">
        <v>387</v>
      </c>
      <c r="M59" s="57"/>
      <c r="N59" s="232">
        <v>1047</v>
      </c>
      <c r="O59" s="153">
        <v>277</v>
      </c>
      <c r="P59" s="57"/>
      <c r="Q59" s="153">
        <v>1324</v>
      </c>
    </row>
    <row r="60" spans="1:17" s="3" customFormat="1">
      <c r="A60" s="117" t="s">
        <v>73</v>
      </c>
      <c r="B60" s="119" t="s">
        <v>71</v>
      </c>
      <c r="C60" s="120"/>
      <c r="D60" s="120"/>
      <c r="E60" s="81">
        <f t="shared" si="5"/>
        <v>0</v>
      </c>
      <c r="F60" s="2"/>
      <c r="G60" s="72"/>
      <c r="H60" s="72"/>
      <c r="I60" s="72"/>
      <c r="K60" s="58"/>
      <c r="L60" s="174" t="s">
        <v>388</v>
      </c>
      <c r="M60" s="57"/>
      <c r="N60" s="58"/>
      <c r="O60" s="57"/>
      <c r="P60" s="57"/>
      <c r="Q60" s="57"/>
    </row>
    <row r="61" spans="1:17" s="3" customFormat="1" ht="14.4">
      <c r="A61" s="79"/>
      <c r="B61" s="77" t="s">
        <v>32</v>
      </c>
      <c r="C61" s="92"/>
      <c r="D61" s="92"/>
      <c r="E61" s="81"/>
      <c r="F61" s="2"/>
      <c r="G61" s="72"/>
      <c r="H61" s="110"/>
      <c r="I61" s="109"/>
      <c r="K61" s="58"/>
      <c r="L61" s="174" t="s">
        <v>389</v>
      </c>
      <c r="M61" s="57"/>
      <c r="N61" s="232">
        <v>0</v>
      </c>
      <c r="O61" s="153">
        <v>0</v>
      </c>
      <c r="P61" s="57"/>
      <c r="Q61" s="153">
        <v>0</v>
      </c>
    </row>
    <row r="62" spans="1:17" s="3" customFormat="1" ht="14.4">
      <c r="A62" s="79" t="s">
        <v>33</v>
      </c>
      <c r="B62" s="121" t="s">
        <v>34</v>
      </c>
      <c r="C62" s="232">
        <v>0</v>
      </c>
      <c r="D62" s="153">
        <v>0</v>
      </c>
      <c r="E62" s="81">
        <f t="shared" si="5"/>
        <v>0</v>
      </c>
      <c r="F62" s="89">
        <f ca="1">C62/OFFSET(C62,4,0)</f>
        <v>0</v>
      </c>
      <c r="G62" s="89">
        <f t="shared" ref="G62:H62" ca="1" si="30">D62/OFFSET(D62,4,0)</f>
        <v>0</v>
      </c>
      <c r="H62" s="89">
        <f t="shared" ca="1" si="30"/>
        <v>0</v>
      </c>
      <c r="I62" s="112"/>
      <c r="K62" s="174" t="s">
        <v>35</v>
      </c>
      <c r="L62" s="174" t="s">
        <v>390</v>
      </c>
      <c r="M62" s="57"/>
      <c r="N62" s="232">
        <v>6</v>
      </c>
      <c r="O62" s="153">
        <v>44</v>
      </c>
      <c r="P62" s="57"/>
      <c r="Q62" s="153">
        <v>50</v>
      </c>
    </row>
    <row r="63" spans="1:17" s="3" customFormat="1">
      <c r="A63" s="79" t="s">
        <v>35</v>
      </c>
      <c r="B63" s="121" t="s">
        <v>36</v>
      </c>
      <c r="C63" s="232">
        <v>6</v>
      </c>
      <c r="D63" s="153">
        <v>44</v>
      </c>
      <c r="E63" s="81">
        <f t="shared" si="5"/>
        <v>50</v>
      </c>
      <c r="F63" s="89">
        <f ca="1">C63/OFFSET(C63,3,0)</f>
        <v>1.3186813186813187E-2</v>
      </c>
      <c r="G63" s="89">
        <f t="shared" ref="G63:H63" ca="1" si="31">D63/OFFSET(D63,3,0)</f>
        <v>8.1481481481481488E-2</v>
      </c>
      <c r="H63" s="89">
        <f t="shared" ca="1" si="31"/>
        <v>5.0251256281407038E-2</v>
      </c>
      <c r="I63" s="72"/>
      <c r="K63" s="174" t="s">
        <v>37</v>
      </c>
      <c r="L63" s="174" t="s">
        <v>391</v>
      </c>
      <c r="M63" s="57"/>
      <c r="N63" s="232">
        <v>22</v>
      </c>
      <c r="O63" s="153">
        <v>73</v>
      </c>
      <c r="P63" s="57"/>
      <c r="Q63" s="153">
        <v>95</v>
      </c>
    </row>
    <row r="64" spans="1:17" s="3" customFormat="1">
      <c r="A64" s="79" t="s">
        <v>37</v>
      </c>
      <c r="B64" s="121" t="s">
        <v>38</v>
      </c>
      <c r="C64" s="232">
        <v>22</v>
      </c>
      <c r="D64" s="153">
        <v>73</v>
      </c>
      <c r="E64" s="81">
        <f t="shared" si="5"/>
        <v>95</v>
      </c>
      <c r="F64" s="89">
        <f ca="1">C64/OFFSET(C64,2,0)</f>
        <v>4.8351648351648353E-2</v>
      </c>
      <c r="G64" s="89">
        <f t="shared" ref="G64:H64" ca="1" si="32">D64/OFFSET(D64,2,0)</f>
        <v>0.13518518518518519</v>
      </c>
      <c r="H64" s="89">
        <f t="shared" ca="1" si="32"/>
        <v>9.5477386934673364E-2</v>
      </c>
      <c r="K64" s="174" t="s">
        <v>39</v>
      </c>
      <c r="L64" s="174" t="s">
        <v>392</v>
      </c>
      <c r="M64" s="57"/>
      <c r="N64" s="232">
        <v>427</v>
      </c>
      <c r="O64" s="153">
        <v>423</v>
      </c>
      <c r="P64" s="57"/>
      <c r="Q64" s="153">
        <v>850</v>
      </c>
    </row>
    <row r="65" spans="1:17" s="3" customFormat="1">
      <c r="A65" s="79" t="s">
        <v>39</v>
      </c>
      <c r="B65" s="121" t="s">
        <v>40</v>
      </c>
      <c r="C65" s="232">
        <v>427</v>
      </c>
      <c r="D65" s="153">
        <v>423</v>
      </c>
      <c r="E65" s="81">
        <f t="shared" si="5"/>
        <v>850</v>
      </c>
      <c r="F65" s="89">
        <f ca="1">C65/OFFSET(C65,1,0)</f>
        <v>0.93846153846153846</v>
      </c>
      <c r="G65" s="89">
        <f t="shared" ref="G65:H65" ca="1" si="33">D65/OFFSET(D65,1,0)</f>
        <v>0.78333333333333333</v>
      </c>
      <c r="H65" s="94">
        <f t="shared" ca="1" si="33"/>
        <v>0.85427135678391963</v>
      </c>
      <c r="K65" s="174" t="s">
        <v>41</v>
      </c>
      <c r="L65" s="174" t="s">
        <v>393</v>
      </c>
      <c r="M65" s="57"/>
      <c r="N65" s="232">
        <v>455</v>
      </c>
      <c r="O65" s="153">
        <v>540</v>
      </c>
      <c r="P65" s="57"/>
      <c r="Q65" s="153">
        <v>995</v>
      </c>
    </row>
    <row r="66" spans="1:17" s="3" customFormat="1">
      <c r="A66" s="79" t="s">
        <v>41</v>
      </c>
      <c r="B66" s="96" t="s">
        <v>55</v>
      </c>
      <c r="C66" s="78">
        <f>SUM(C62:C65)</f>
        <v>455</v>
      </c>
      <c r="D66" s="78">
        <f>SUM(D62:D65)</f>
        <v>540</v>
      </c>
      <c r="E66" s="81">
        <f t="shared" si="5"/>
        <v>995</v>
      </c>
      <c r="F66" s="89">
        <f>C66/C33</f>
        <v>9.3295058437564082E-2</v>
      </c>
      <c r="G66" s="89">
        <f t="shared" ref="G66:H66" si="34">D66/D33</f>
        <v>0.20074349442379183</v>
      </c>
      <c r="H66" s="89">
        <f t="shared" si="34"/>
        <v>0.13149200475749967</v>
      </c>
      <c r="K66" s="174" t="s">
        <v>42</v>
      </c>
      <c r="L66" s="174" t="s">
        <v>394</v>
      </c>
      <c r="M66" s="57"/>
      <c r="N66" s="232">
        <v>91</v>
      </c>
      <c r="O66" s="153">
        <v>99</v>
      </c>
      <c r="P66" s="57"/>
      <c r="Q66" s="153">
        <v>190</v>
      </c>
    </row>
    <row r="67" spans="1:17" s="3" customFormat="1">
      <c r="A67" s="97" t="s">
        <v>42</v>
      </c>
      <c r="B67" s="98" t="s">
        <v>21</v>
      </c>
      <c r="C67" s="99">
        <v>91</v>
      </c>
      <c r="D67" s="99">
        <v>99</v>
      </c>
      <c r="E67" s="81">
        <f t="shared" si="5"/>
        <v>190</v>
      </c>
      <c r="F67" s="2"/>
      <c r="G67" s="72"/>
      <c r="H67" s="72"/>
      <c r="K67" s="174" t="s">
        <v>43</v>
      </c>
      <c r="L67" s="174" t="s">
        <v>395</v>
      </c>
      <c r="M67" s="57"/>
      <c r="N67" s="232">
        <v>364</v>
      </c>
      <c r="O67" s="153">
        <v>441</v>
      </c>
      <c r="P67" s="57"/>
      <c r="Q67" s="153">
        <v>805</v>
      </c>
    </row>
    <row r="68" spans="1:17" s="3" customFormat="1" ht="14.4">
      <c r="A68" s="79" t="s">
        <v>43</v>
      </c>
      <c r="B68" s="77" t="s">
        <v>44</v>
      </c>
      <c r="C68" s="78">
        <f>C66-C67</f>
        <v>364</v>
      </c>
      <c r="D68" s="78">
        <f>D66-D67</f>
        <v>441</v>
      </c>
      <c r="E68" s="81">
        <f t="shared" si="5"/>
        <v>805</v>
      </c>
      <c r="F68" s="2"/>
      <c r="G68" s="111"/>
      <c r="H68" s="123"/>
      <c r="K68" s="58"/>
      <c r="L68" s="174" t="s">
        <v>396</v>
      </c>
      <c r="M68" s="57"/>
      <c r="N68" s="58"/>
      <c r="O68" s="57"/>
      <c r="P68" s="57"/>
      <c r="Q68" s="57"/>
    </row>
    <row r="69" spans="1:17" s="3" customFormat="1">
      <c r="A69" s="79"/>
      <c r="B69" s="77"/>
      <c r="C69" s="92"/>
      <c r="D69" s="92"/>
      <c r="E69" s="81"/>
      <c r="F69" s="2"/>
      <c r="G69" s="72"/>
      <c r="H69" s="72"/>
      <c r="K69" s="174" t="s">
        <v>45</v>
      </c>
      <c r="L69" s="174" t="s">
        <v>246</v>
      </c>
      <c r="M69" s="57"/>
      <c r="N69" s="232">
        <v>4767</v>
      </c>
      <c r="O69" s="153">
        <v>2581</v>
      </c>
      <c r="P69" s="216" t="s">
        <v>397</v>
      </c>
      <c r="Q69" s="153">
        <v>7348</v>
      </c>
    </row>
    <row r="70" spans="1:17" s="3" customFormat="1" ht="14.4">
      <c r="A70" s="79" t="s">
        <v>45</v>
      </c>
      <c r="B70" s="77" t="s">
        <v>46</v>
      </c>
      <c r="C70" s="91">
        <f>C43+C50+C57+C59+C60+C68</f>
        <v>4766</v>
      </c>
      <c r="D70" s="91">
        <f>D43+D50+D57+D59+D60+D68</f>
        <v>2581</v>
      </c>
      <c r="E70" s="81">
        <f t="shared" si="5"/>
        <v>7347</v>
      </c>
      <c r="F70" s="2"/>
      <c r="G70" s="124"/>
      <c r="H70" s="112"/>
      <c r="K70" s="174" t="s">
        <v>47</v>
      </c>
      <c r="L70" s="174" t="s">
        <v>398</v>
      </c>
      <c r="M70" s="57"/>
      <c r="N70" s="232">
        <v>13</v>
      </c>
      <c r="O70" s="153">
        <v>36</v>
      </c>
      <c r="P70" s="57"/>
      <c r="Q70" s="153">
        <v>49</v>
      </c>
    </row>
    <row r="71" spans="1:17" s="3" customFormat="1">
      <c r="A71" s="79"/>
      <c r="B71" s="125"/>
      <c r="C71" s="92"/>
      <c r="D71" s="92"/>
      <c r="E71" s="81"/>
      <c r="F71" s="2"/>
      <c r="G71" s="72"/>
      <c r="H71" s="72"/>
      <c r="K71" s="58"/>
      <c r="L71" s="174" t="s">
        <v>399</v>
      </c>
      <c r="M71" s="57"/>
      <c r="N71" s="58"/>
      <c r="O71" s="57"/>
      <c r="P71" s="57"/>
      <c r="Q71" s="57"/>
    </row>
    <row r="72" spans="1:17" s="3" customFormat="1" ht="14.4">
      <c r="A72" s="79" t="s">
        <v>47</v>
      </c>
      <c r="B72" s="77" t="s">
        <v>48</v>
      </c>
      <c r="C72" s="78">
        <v>13</v>
      </c>
      <c r="D72" s="78">
        <v>36</v>
      </c>
      <c r="E72" s="81">
        <f t="shared" si="5"/>
        <v>49</v>
      </c>
      <c r="F72" s="68"/>
      <c r="G72" s="126"/>
      <c r="H72" s="127"/>
      <c r="K72" s="58"/>
      <c r="L72" s="174" t="s">
        <v>400</v>
      </c>
      <c r="M72" s="57"/>
      <c r="N72" s="232">
        <v>4780</v>
      </c>
      <c r="O72" s="153">
        <v>2617</v>
      </c>
      <c r="P72" s="57"/>
      <c r="Q72" s="153">
        <v>7397</v>
      </c>
    </row>
    <row r="73" spans="1:17" s="3" customFormat="1">
      <c r="A73" s="79"/>
      <c r="B73" s="125"/>
      <c r="C73" s="92"/>
      <c r="D73" s="92"/>
      <c r="E73" s="81"/>
      <c r="F73" s="2"/>
      <c r="G73" s="72"/>
      <c r="H73" s="72"/>
      <c r="I73" s="72"/>
      <c r="K73" s="58"/>
      <c r="L73" s="174" t="s">
        <v>401</v>
      </c>
      <c r="M73" s="57"/>
      <c r="N73" s="232">
        <v>69</v>
      </c>
      <c r="O73" s="153">
        <v>58</v>
      </c>
      <c r="P73" s="57"/>
      <c r="Q73" s="153">
        <v>127</v>
      </c>
    </row>
    <row r="74" spans="1:17" s="3" customFormat="1">
      <c r="A74" s="79" t="s">
        <v>49</v>
      </c>
      <c r="B74" s="77" t="s">
        <v>50</v>
      </c>
      <c r="C74" s="81">
        <f>C70+C72</f>
        <v>4779</v>
      </c>
      <c r="D74" s="81">
        <f>D70+D72</f>
        <v>2617</v>
      </c>
      <c r="E74" s="81">
        <f>D74+C74</f>
        <v>7396</v>
      </c>
      <c r="F74" s="2"/>
      <c r="G74" s="72"/>
      <c r="H74" s="72"/>
      <c r="I74" s="72"/>
    </row>
    <row r="75" spans="1:17" s="3" customFormat="1">
      <c r="A75" s="79"/>
      <c r="B75" s="77" t="s">
        <v>94</v>
      </c>
      <c r="C75" s="92"/>
      <c r="D75" s="92"/>
      <c r="E75" s="81">
        <f>D75+C75</f>
        <v>0</v>
      </c>
      <c r="F75" s="2"/>
      <c r="G75" s="72"/>
      <c r="H75" s="72"/>
      <c r="I75" s="72"/>
    </row>
    <row r="76" spans="1:17" s="3" customFormat="1" ht="13.8" thickBot="1">
      <c r="A76" s="128" t="s">
        <v>51</v>
      </c>
      <c r="B76" s="129" t="s">
        <v>64</v>
      </c>
      <c r="C76" s="130">
        <v>69</v>
      </c>
      <c r="D76" s="130">
        <v>58</v>
      </c>
      <c r="E76" s="81">
        <f>D76+C76</f>
        <v>127</v>
      </c>
      <c r="F76" s="2"/>
      <c r="G76" s="72"/>
      <c r="H76" s="72"/>
      <c r="I76" s="72"/>
    </row>
    <row r="77" spans="1:17" s="3" customFormat="1" ht="30.75" customHeight="1">
      <c r="A77" s="296" t="s">
        <v>56</v>
      </c>
      <c r="B77" s="297"/>
      <c r="C77" s="131">
        <f>C6+C33-C67-C74</f>
        <v>71</v>
      </c>
      <c r="D77" s="131">
        <f>D6+D33-D67-D74</f>
        <v>50</v>
      </c>
      <c r="E77" s="132">
        <f>(E6+E33)-(E67+E74)</f>
        <v>121</v>
      </c>
      <c r="F77" s="2"/>
      <c r="G77" s="72"/>
      <c r="H77" s="72"/>
      <c r="I77" s="72"/>
    </row>
    <row r="78" spans="1:17" s="3" customFormat="1" ht="16.2" customHeight="1">
      <c r="A78" s="133"/>
      <c r="B78" s="61" t="s">
        <v>67</v>
      </c>
      <c r="C78" s="134">
        <f>(C43+C57+C59+C60+C50)/(C43+C57+C59+C68+C60+C50)</f>
        <v>0.92362568191355432</v>
      </c>
      <c r="D78" s="134">
        <f t="shared" ref="D78:E78" si="35">(D43+D57+D59+D60+D50)/(D43+D57+D59+D68+D60+D50)</f>
        <v>0.82913599380085234</v>
      </c>
      <c r="E78" s="134">
        <f t="shared" si="35"/>
        <v>0.89043146862665035</v>
      </c>
      <c r="F78" s="135"/>
      <c r="G78" s="72"/>
      <c r="H78" s="72"/>
      <c r="I78" s="72"/>
    </row>
    <row r="79" spans="1:17" s="3" customFormat="1" ht="16.2" customHeight="1">
      <c r="A79" s="133"/>
      <c r="B79" s="61" t="s">
        <v>68</v>
      </c>
      <c r="C79" s="134">
        <f>(C43+C57+C59+C60+C50)/(C43+C57+C59+C68+C72+C67+C60+C50)</f>
        <v>0.90390143737166329</v>
      </c>
      <c r="D79" s="134">
        <f t="shared" ref="D79:E79" si="36">(D43+D57+D59+D60+D50)/(D43+D57+D59+D68+D72+D67+D60+D50)</f>
        <v>0.78792341678939615</v>
      </c>
      <c r="E79" s="134">
        <f t="shared" si="36"/>
        <v>0.8623780648563143</v>
      </c>
      <c r="F79" s="2"/>
      <c r="G79" s="72"/>
      <c r="H79" s="72"/>
      <c r="I79" s="72"/>
    </row>
    <row r="80" spans="1:17" ht="16.2" customHeight="1">
      <c r="A80" s="133"/>
      <c r="B80" s="61" t="s">
        <v>70</v>
      </c>
      <c r="C80" s="134">
        <f>C59/C35</f>
        <v>0.21876305892185541</v>
      </c>
      <c r="D80" s="134">
        <f t="shared" ref="D80:E80" si="37">D59/D35</f>
        <v>0.10690852952527981</v>
      </c>
      <c r="E80" s="134">
        <f t="shared" si="37"/>
        <v>0.17947675206723601</v>
      </c>
    </row>
    <row r="81" spans="1:11" ht="16.2" customHeight="1">
      <c r="A81" s="133"/>
      <c r="B81" s="61" t="s">
        <v>69</v>
      </c>
      <c r="C81" s="134">
        <f>D66/E66</f>
        <v>0.542713567839196</v>
      </c>
      <c r="D81" s="134"/>
      <c r="E81" s="134"/>
    </row>
    <row r="82" spans="1:11" ht="16.2" customHeight="1">
      <c r="A82" s="133"/>
      <c r="B82" s="61" t="s">
        <v>89</v>
      </c>
      <c r="C82" s="136">
        <f>C20/C35</f>
        <v>3.7400752193898872E-2</v>
      </c>
      <c r="D82" s="136">
        <f t="shared" ref="D82:E82" si="38">D20/D35</f>
        <v>5.3647240447703588E-2</v>
      </c>
      <c r="E82" s="136">
        <f t="shared" si="38"/>
        <v>4.3106954046360307E-2</v>
      </c>
    </row>
    <row r="83" spans="1:11" ht="16.2" customHeight="1">
      <c r="A83" s="133"/>
      <c r="B83" s="61" t="s">
        <v>95</v>
      </c>
      <c r="C83" s="136">
        <f>(C43+C50+C57+C59+C60)/(C6+C33)</f>
        <v>0.8909127706941915</v>
      </c>
      <c r="D83" s="136">
        <f t="shared" ref="D83:E83" si="39">(D43+D50+D57+D59+D60)/(D6+D33)</f>
        <v>0.77368040491684742</v>
      </c>
      <c r="E83" s="136">
        <f t="shared" si="39"/>
        <v>0.84883871804852729</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0.92383343795773176</v>
      </c>
      <c r="D93" s="1" t="s">
        <v>66</v>
      </c>
      <c r="E93" s="139">
        <f>(D74-D68)/D74</f>
        <v>0.83148643484906382</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5"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4.109375" style="58" customWidth="1"/>
    <col min="12" max="13" width="11.5546875" style="58" customWidth="1"/>
    <col min="14" max="16" width="3.88671875" style="57" bestFit="1" customWidth="1"/>
    <col min="17" max="16384" width="8.88671875" style="57"/>
  </cols>
  <sheetData>
    <row r="1" spans="1:16" s="3" customFormat="1">
      <c r="A1" s="57"/>
      <c r="B1" s="65" t="s">
        <v>90</v>
      </c>
      <c r="C1" s="57" t="s">
        <v>296</v>
      </c>
      <c r="D1" s="57"/>
      <c r="E1" s="57"/>
      <c r="F1" s="2" t="s">
        <v>91</v>
      </c>
      <c r="G1" s="66"/>
      <c r="H1" s="67"/>
      <c r="I1" s="67"/>
      <c r="K1" s="58"/>
      <c r="L1" s="58"/>
      <c r="M1" s="58"/>
      <c r="N1" s="57"/>
      <c r="O1" s="57"/>
      <c r="P1" s="57"/>
    </row>
    <row r="2" spans="1:16" s="3" customFormat="1" ht="15.6">
      <c r="A2" s="57"/>
      <c r="B2" s="65" t="s">
        <v>92</v>
      </c>
      <c r="C2" s="57" t="s">
        <v>158</v>
      </c>
      <c r="D2" s="57"/>
      <c r="E2" s="57"/>
      <c r="F2" s="68" t="s">
        <v>93</v>
      </c>
      <c r="G2" s="69"/>
      <c r="H2" s="70"/>
      <c r="I2" s="70"/>
      <c r="K2" s="205" t="s">
        <v>224</v>
      </c>
      <c r="L2" s="58"/>
      <c r="M2" s="58"/>
      <c r="N2" s="57"/>
      <c r="O2" s="57"/>
      <c r="P2" s="57"/>
    </row>
    <row r="3" spans="1:16" s="3" customFormat="1" ht="13.8" thickBot="1">
      <c r="A3" s="71"/>
      <c r="B3" s="58"/>
      <c r="C3" s="57"/>
      <c r="D3" s="57"/>
      <c r="E3" s="57"/>
      <c r="F3" s="2"/>
      <c r="G3" s="72"/>
      <c r="H3" s="72"/>
      <c r="I3" s="72"/>
      <c r="K3" s="58"/>
      <c r="L3" s="58"/>
      <c r="M3" s="58"/>
      <c r="N3" s="57"/>
      <c r="O3" s="57"/>
      <c r="P3" s="57"/>
    </row>
    <row r="4" spans="1:16" s="3" customFormat="1">
      <c r="A4" s="73"/>
      <c r="B4" s="60"/>
      <c r="C4" s="74" t="s">
        <v>0</v>
      </c>
      <c r="D4" s="74" t="s">
        <v>1</v>
      </c>
      <c r="E4" s="75" t="s">
        <v>2</v>
      </c>
      <c r="F4" s="2"/>
      <c r="G4" s="72"/>
      <c r="H4" s="72"/>
      <c r="I4" s="72"/>
      <c r="K4" s="58"/>
      <c r="L4" s="58"/>
      <c r="M4" s="175" t="s">
        <v>305</v>
      </c>
      <c r="N4" s="206" t="s">
        <v>0</v>
      </c>
      <c r="O4" s="206" t="s">
        <v>1</v>
      </c>
      <c r="P4" s="206" t="s">
        <v>2</v>
      </c>
    </row>
    <row r="5" spans="1:16" s="3" customFormat="1">
      <c r="A5" s="76"/>
      <c r="B5" s="77"/>
      <c r="C5" s="78"/>
      <c r="D5" s="78"/>
      <c r="E5" s="78"/>
      <c r="F5" s="4"/>
      <c r="G5" s="72"/>
      <c r="H5" s="72"/>
      <c r="I5" s="72"/>
      <c r="K5" s="58"/>
      <c r="L5" s="58"/>
      <c r="M5" s="175" t="s">
        <v>226</v>
      </c>
      <c r="N5" s="57"/>
      <c r="O5" s="57"/>
      <c r="P5" s="57"/>
    </row>
    <row r="6" spans="1:16" s="3" customFormat="1" ht="15.6">
      <c r="A6" s="79" t="s">
        <v>3</v>
      </c>
      <c r="B6" s="77" t="s">
        <v>63</v>
      </c>
      <c r="C6" s="151">
        <v>69</v>
      </c>
      <c r="D6" s="151">
        <v>58</v>
      </c>
      <c r="E6" s="81">
        <f>D6+C6</f>
        <v>127</v>
      </c>
      <c r="F6" s="68"/>
      <c r="G6" s="82"/>
      <c r="H6" s="70"/>
      <c r="I6" s="70"/>
      <c r="K6" s="175" t="s">
        <v>3</v>
      </c>
      <c r="L6" s="58"/>
      <c r="M6" s="175" t="s">
        <v>227</v>
      </c>
      <c r="N6" s="151">
        <v>69</v>
      </c>
      <c r="O6" s="151">
        <v>58</v>
      </c>
      <c r="P6" s="151">
        <v>127</v>
      </c>
    </row>
    <row r="7" spans="1:16" s="3" customFormat="1" ht="15.6">
      <c r="A7" s="79"/>
      <c r="B7" s="77"/>
      <c r="C7" s="83"/>
      <c r="D7" s="83"/>
      <c r="E7" s="81"/>
      <c r="F7" s="68"/>
      <c r="G7" s="82"/>
      <c r="H7" s="82"/>
      <c r="I7" s="70"/>
      <c r="K7" s="58"/>
      <c r="L7" s="175" t="s">
        <v>4</v>
      </c>
      <c r="M7" s="58"/>
      <c r="N7" s="57"/>
      <c r="O7" s="57"/>
      <c r="P7" s="57"/>
    </row>
    <row r="8" spans="1:16" s="3" customFormat="1" ht="15.6">
      <c r="A8" s="79"/>
      <c r="B8" s="77" t="s">
        <v>4</v>
      </c>
      <c r="C8" s="83"/>
      <c r="D8" s="83"/>
      <c r="E8" s="81"/>
      <c r="F8" s="68"/>
      <c r="G8" s="82"/>
      <c r="H8" s="70"/>
      <c r="I8" s="82"/>
      <c r="K8" s="58"/>
      <c r="L8" s="207" t="s">
        <v>5</v>
      </c>
      <c r="M8" s="58"/>
      <c r="N8" s="57"/>
      <c r="O8" s="57"/>
      <c r="P8" s="57"/>
    </row>
    <row r="9" spans="1:16" s="3" customFormat="1" ht="15.6">
      <c r="A9" s="79"/>
      <c r="B9" s="84" t="s">
        <v>5</v>
      </c>
      <c r="C9" s="85"/>
      <c r="D9" s="85"/>
      <c r="E9" s="81"/>
      <c r="F9" s="2"/>
      <c r="G9" s="82"/>
      <c r="H9" s="86"/>
      <c r="I9" s="70"/>
      <c r="K9" s="174" t="s">
        <v>6</v>
      </c>
      <c r="L9" s="58"/>
      <c r="M9" s="58"/>
      <c r="N9" s="153">
        <v>1452</v>
      </c>
      <c r="O9" s="153">
        <v>994</v>
      </c>
      <c r="P9" s="151">
        <v>2446</v>
      </c>
    </row>
    <row r="10" spans="1:16" s="3" customFormat="1" ht="15.6">
      <c r="A10" s="79"/>
      <c r="B10" s="87" t="s">
        <v>6</v>
      </c>
      <c r="C10" s="88">
        <v>1452</v>
      </c>
      <c r="D10" s="88">
        <v>994</v>
      </c>
      <c r="E10" s="81">
        <f>D10+C10</f>
        <v>2446</v>
      </c>
      <c r="F10" s="89">
        <f ca="1">C10/OFFSET(C10,4,0)</f>
        <v>0.63992948435434116</v>
      </c>
      <c r="G10" s="89">
        <f ca="1">D10/OFFSET(D10,4,0)</f>
        <v>0.42826367944851357</v>
      </c>
      <c r="H10" s="89">
        <f t="shared" ref="H10" ca="1" si="0">E10/OFFSET(E10,4,0)</f>
        <v>0.53289760348583881</v>
      </c>
      <c r="I10" s="70"/>
      <c r="K10" s="58"/>
      <c r="L10" s="174" t="s">
        <v>228</v>
      </c>
      <c r="M10" s="58"/>
      <c r="N10" s="153">
        <v>113</v>
      </c>
      <c r="O10" s="153">
        <v>554</v>
      </c>
      <c r="P10" s="151">
        <v>667</v>
      </c>
    </row>
    <row r="11" spans="1:16" s="3" customFormat="1">
      <c r="A11" s="79"/>
      <c r="B11" s="87" t="s">
        <v>7</v>
      </c>
      <c r="C11" s="88">
        <v>113</v>
      </c>
      <c r="D11" s="88">
        <v>554</v>
      </c>
      <c r="E11" s="81">
        <f>D11+C11</f>
        <v>667</v>
      </c>
      <c r="F11" s="89">
        <f ca="1">C11/OFFSET(C11,3,0)</f>
        <v>4.9801674746584396E-2</v>
      </c>
      <c r="G11" s="89">
        <f ca="1">D11/OFFSET(D11,3,0)</f>
        <v>0.23869021973287377</v>
      </c>
      <c r="H11" s="89">
        <f t="shared" ref="H11" ca="1" si="1">E11/OFFSET(E11,3,0)</f>
        <v>0.14531590413943354</v>
      </c>
      <c r="I11" s="72"/>
      <c r="K11" s="58"/>
      <c r="L11" s="174" t="s">
        <v>229</v>
      </c>
      <c r="M11" s="58"/>
      <c r="N11" s="153">
        <v>234</v>
      </c>
      <c r="O11" s="153">
        <v>327</v>
      </c>
      <c r="P11" s="151">
        <v>561</v>
      </c>
    </row>
    <row r="12" spans="1:16" s="3" customFormat="1">
      <c r="A12" s="79"/>
      <c r="B12" s="87" t="s">
        <v>8</v>
      </c>
      <c r="C12" s="88">
        <v>234</v>
      </c>
      <c r="D12" s="88">
        <v>327</v>
      </c>
      <c r="E12" s="81">
        <f>D12+C12</f>
        <v>561</v>
      </c>
      <c r="F12" s="89">
        <f ca="1">C12/OFFSET(C12,2,0)</f>
        <v>0.10312913177611283</v>
      </c>
      <c r="G12" s="89">
        <f ca="1">D12/OFFSET(D12,2,0)</f>
        <v>0.14088754847048685</v>
      </c>
      <c r="H12" s="89">
        <f t="shared" ref="H12" ca="1" si="2">E12/OFFSET(E12,2,0)</f>
        <v>0.12222222222222222</v>
      </c>
      <c r="I12" s="72"/>
      <c r="K12" s="58"/>
      <c r="L12" s="174" t="s">
        <v>9</v>
      </c>
      <c r="M12" s="58"/>
      <c r="N12" s="153">
        <v>470</v>
      </c>
      <c r="O12" s="153">
        <v>446</v>
      </c>
      <c r="P12" s="151">
        <v>916</v>
      </c>
    </row>
    <row r="13" spans="1:16" s="3" customFormat="1">
      <c r="A13" s="79"/>
      <c r="B13" s="87" t="s">
        <v>9</v>
      </c>
      <c r="C13" s="88">
        <v>470</v>
      </c>
      <c r="D13" s="88">
        <v>446</v>
      </c>
      <c r="E13" s="81">
        <f>D13+C13</f>
        <v>916</v>
      </c>
      <c r="F13" s="89">
        <f ca="1">C13/OFFSET(C13,1,0)</f>
        <v>0.20713970912296165</v>
      </c>
      <c r="G13" s="89">
        <f ca="1">D13/OFFSET(D13,1,0)</f>
        <v>0.19215855234812582</v>
      </c>
      <c r="H13" s="89">
        <f t="shared" ref="H13" ca="1" si="3">E13/OFFSET(E13,1,0)</f>
        <v>0.19956427015250544</v>
      </c>
      <c r="I13" s="72"/>
      <c r="K13" s="175" t="s">
        <v>10</v>
      </c>
      <c r="L13" s="175" t="s">
        <v>11</v>
      </c>
      <c r="M13" s="58"/>
      <c r="N13" s="151">
        <v>2269</v>
      </c>
      <c r="O13" s="151">
        <v>2321</v>
      </c>
      <c r="P13" s="151">
        <v>4590</v>
      </c>
    </row>
    <row r="14" spans="1:16" s="3" customFormat="1">
      <c r="A14" s="79" t="s">
        <v>10</v>
      </c>
      <c r="B14" s="90" t="s">
        <v>11</v>
      </c>
      <c r="C14" s="91">
        <f>SUM(C10:C13)</f>
        <v>2269</v>
      </c>
      <c r="D14" s="91">
        <f>SUM(D10:D13)</f>
        <v>2321</v>
      </c>
      <c r="E14" s="81">
        <f t="shared" ref="E14" si="4">D14+C14</f>
        <v>4590</v>
      </c>
      <c r="F14" s="89"/>
      <c r="G14" s="89"/>
      <c r="H14" s="89"/>
      <c r="I14" s="72"/>
      <c r="K14" s="58"/>
      <c r="L14" s="58"/>
      <c r="M14" s="207" t="s">
        <v>58</v>
      </c>
      <c r="N14" s="57"/>
      <c r="O14" s="57"/>
      <c r="P14" s="57"/>
    </row>
    <row r="15" spans="1:16" s="3" customFormat="1">
      <c r="A15" s="79"/>
      <c r="B15" s="84" t="s">
        <v>58</v>
      </c>
      <c r="C15" s="92"/>
      <c r="D15" s="92"/>
      <c r="E15" s="81"/>
      <c r="F15" s="2"/>
      <c r="G15" s="72"/>
      <c r="H15" s="72"/>
      <c r="I15" s="72"/>
      <c r="K15" s="174" t="s">
        <v>6</v>
      </c>
      <c r="L15" s="58"/>
      <c r="M15" s="58"/>
      <c r="N15" s="153">
        <v>70</v>
      </c>
      <c r="O15" s="153">
        <v>55</v>
      </c>
      <c r="P15" s="151">
        <v>125</v>
      </c>
    </row>
    <row r="16" spans="1:16" s="3" customFormat="1">
      <c r="A16" s="79"/>
      <c r="B16" s="87" t="s">
        <v>6</v>
      </c>
      <c r="C16" s="92">
        <v>70</v>
      </c>
      <c r="D16" s="92">
        <v>55</v>
      </c>
      <c r="E16" s="81">
        <f t="shared" ref="E16:E72" si="5">D16+C16</f>
        <v>125</v>
      </c>
      <c r="F16" s="89">
        <f ca="1">C16/OFFSET(C16,4,0)</f>
        <v>0.35175879396984927</v>
      </c>
      <c r="G16" s="89">
        <f t="shared" ref="G16:H16" ca="1" si="6">D16/OFFSET(D16,4,0)</f>
        <v>0.46610169491525422</v>
      </c>
      <c r="H16" s="89">
        <f t="shared" ca="1" si="6"/>
        <v>0.39432176656151419</v>
      </c>
      <c r="I16" s="72"/>
      <c r="K16" s="58"/>
      <c r="L16" s="174" t="s">
        <v>228</v>
      </c>
      <c r="M16" s="58"/>
      <c r="N16" s="153">
        <v>31</v>
      </c>
      <c r="O16" s="153">
        <v>61</v>
      </c>
      <c r="P16" s="151">
        <v>92</v>
      </c>
    </row>
    <row r="17" spans="1:16" s="3" customFormat="1">
      <c r="A17" s="79"/>
      <c r="B17" s="87" t="s">
        <v>7</v>
      </c>
      <c r="C17" s="92">
        <v>31</v>
      </c>
      <c r="D17" s="92">
        <v>61</v>
      </c>
      <c r="E17" s="81">
        <f t="shared" si="5"/>
        <v>92</v>
      </c>
      <c r="F17" s="89">
        <f ca="1">C17/OFFSET(C17,3,0)</f>
        <v>0.15577889447236182</v>
      </c>
      <c r="G17" s="89">
        <f t="shared" ref="G17:H17" ca="1" si="7">D17/OFFSET(D17,3,0)</f>
        <v>0.51694915254237284</v>
      </c>
      <c r="H17" s="89">
        <f t="shared" ca="1" si="7"/>
        <v>0.29022082018927448</v>
      </c>
      <c r="I17" s="72"/>
      <c r="K17" s="58"/>
      <c r="L17" s="174" t="s">
        <v>229</v>
      </c>
      <c r="M17" s="58"/>
      <c r="N17" s="153">
        <v>12</v>
      </c>
      <c r="O17" s="153">
        <v>1</v>
      </c>
      <c r="P17" s="151">
        <v>13</v>
      </c>
    </row>
    <row r="18" spans="1:16" s="3" customFormat="1" ht="15.6">
      <c r="A18" s="79"/>
      <c r="B18" s="87" t="s">
        <v>8</v>
      </c>
      <c r="C18" s="92">
        <v>12</v>
      </c>
      <c r="D18" s="92">
        <v>1</v>
      </c>
      <c r="E18" s="81">
        <f t="shared" si="5"/>
        <v>13</v>
      </c>
      <c r="F18" s="89">
        <f ca="1">C18/OFFSET(C18,2,0)</f>
        <v>6.030150753768844E-2</v>
      </c>
      <c r="G18" s="89">
        <f t="shared" ref="G18:H18" ca="1" si="8">D18/OFFSET(D18,2,0)</f>
        <v>8.4745762711864406E-3</v>
      </c>
      <c r="H18" s="89">
        <f t="shared" ca="1" si="8"/>
        <v>4.1009463722397478E-2</v>
      </c>
      <c r="I18" s="93"/>
      <c r="K18" s="58"/>
      <c r="L18" s="174" t="s">
        <v>9</v>
      </c>
      <c r="M18" s="58"/>
      <c r="N18" s="153">
        <v>86</v>
      </c>
      <c r="O18" s="153">
        <v>1</v>
      </c>
      <c r="P18" s="151">
        <v>87</v>
      </c>
    </row>
    <row r="19" spans="1:16" s="3" customFormat="1">
      <c r="A19" s="79"/>
      <c r="B19" s="87" t="s">
        <v>9</v>
      </c>
      <c r="C19" s="92">
        <v>86</v>
      </c>
      <c r="D19" s="92">
        <v>1</v>
      </c>
      <c r="E19" s="81">
        <f t="shared" si="5"/>
        <v>87</v>
      </c>
      <c r="F19" s="89">
        <f ca="1">C19/OFFSET(C19,1,0)</f>
        <v>0.43216080402010049</v>
      </c>
      <c r="G19" s="89">
        <f t="shared" ref="G19:H19" ca="1" si="9">D19/OFFSET(D19,1,0)</f>
        <v>8.4745762711864406E-3</v>
      </c>
      <c r="H19" s="94">
        <f t="shared" ca="1" si="9"/>
        <v>0.27444794952681389</v>
      </c>
      <c r="I19" s="72"/>
      <c r="K19" s="175" t="s">
        <v>12</v>
      </c>
      <c r="L19" s="58"/>
      <c r="M19" s="175" t="s">
        <v>13</v>
      </c>
      <c r="N19" s="151">
        <v>199</v>
      </c>
      <c r="O19" s="151">
        <v>118</v>
      </c>
      <c r="P19" s="151">
        <v>317</v>
      </c>
    </row>
    <row r="20" spans="1:16" s="3" customFormat="1">
      <c r="A20" s="79" t="s">
        <v>12</v>
      </c>
      <c r="B20" s="90" t="s">
        <v>13</v>
      </c>
      <c r="C20" s="81">
        <f>SUM(C16:C19)</f>
        <v>199</v>
      </c>
      <c r="D20" s="81">
        <f>SUM(D16:D19)</f>
        <v>118</v>
      </c>
      <c r="E20" s="81">
        <f t="shared" si="5"/>
        <v>317</v>
      </c>
      <c r="F20" s="89"/>
      <c r="G20" s="89"/>
      <c r="H20" s="89"/>
      <c r="I20" s="72"/>
      <c r="K20" s="58"/>
      <c r="L20" s="58"/>
      <c r="M20" s="207" t="s">
        <v>59</v>
      </c>
      <c r="N20" s="57"/>
      <c r="O20" s="57"/>
      <c r="P20" s="57"/>
    </row>
    <row r="21" spans="1:16" s="3" customFormat="1">
      <c r="A21" s="79"/>
      <c r="B21" s="84" t="s">
        <v>59</v>
      </c>
      <c r="C21" s="92"/>
      <c r="D21" s="92"/>
      <c r="E21" s="81"/>
      <c r="F21" s="2"/>
      <c r="G21" s="72"/>
      <c r="H21" s="72"/>
      <c r="I21" s="72"/>
      <c r="K21" s="174" t="s">
        <v>6</v>
      </c>
      <c r="L21" s="58"/>
      <c r="M21" s="58"/>
      <c r="N21" s="153">
        <v>1860</v>
      </c>
      <c r="O21" s="153">
        <v>133</v>
      </c>
      <c r="P21" s="151">
        <v>1993</v>
      </c>
    </row>
    <row r="22" spans="1:16" s="3" customFormat="1" ht="15.6">
      <c r="A22" s="79"/>
      <c r="B22" s="87" t="s">
        <v>6</v>
      </c>
      <c r="C22" s="95">
        <v>1860</v>
      </c>
      <c r="D22" s="95">
        <v>133</v>
      </c>
      <c r="E22" s="81">
        <f t="shared" si="5"/>
        <v>1993</v>
      </c>
      <c r="F22" s="89">
        <f ca="1">C22/OFFSET(C22,4,0)</f>
        <v>0.8083441981747066</v>
      </c>
      <c r="G22" s="89">
        <f t="shared" ref="G22:H22" ca="1" si="10">D22/OFFSET(D22,4,0)</f>
        <v>0.79640718562874246</v>
      </c>
      <c r="H22" s="89">
        <f t="shared" ca="1" si="10"/>
        <v>0.80753646677471635</v>
      </c>
      <c r="I22" s="93"/>
      <c r="K22" s="58"/>
      <c r="L22" s="174" t="s">
        <v>228</v>
      </c>
      <c r="M22" s="58"/>
      <c r="N22" s="153">
        <v>250</v>
      </c>
      <c r="O22" s="153">
        <v>31</v>
      </c>
      <c r="P22" s="151">
        <v>281</v>
      </c>
    </row>
    <row r="23" spans="1:16" s="3" customFormat="1">
      <c r="A23" s="79"/>
      <c r="B23" s="87" t="s">
        <v>7</v>
      </c>
      <c r="C23" s="95">
        <v>250</v>
      </c>
      <c r="D23" s="95">
        <v>31</v>
      </c>
      <c r="E23" s="81">
        <f t="shared" si="5"/>
        <v>281</v>
      </c>
      <c r="F23" s="89">
        <f ca="1">C23/OFFSET(C23,3,0)</f>
        <v>0.10864841373315949</v>
      </c>
      <c r="G23" s="89">
        <f t="shared" ref="G23:H23" ca="1" si="11">D23/OFFSET(D23,3,0)</f>
        <v>0.18562874251497005</v>
      </c>
      <c r="H23" s="89">
        <f t="shared" ca="1" si="11"/>
        <v>0.11385737439222042</v>
      </c>
      <c r="I23" s="72"/>
      <c r="K23" s="58"/>
      <c r="L23" s="174" t="s">
        <v>229</v>
      </c>
      <c r="M23" s="58"/>
      <c r="N23" s="153">
        <v>104</v>
      </c>
      <c r="O23" s="153">
        <v>0</v>
      </c>
      <c r="P23" s="151">
        <v>104</v>
      </c>
    </row>
    <row r="24" spans="1:16" s="3" customFormat="1">
      <c r="A24" s="79"/>
      <c r="B24" s="87" t="s">
        <v>8</v>
      </c>
      <c r="C24" s="95">
        <v>104</v>
      </c>
      <c r="D24" s="95">
        <v>0</v>
      </c>
      <c r="E24" s="81">
        <f t="shared" si="5"/>
        <v>104</v>
      </c>
      <c r="F24" s="89">
        <f ca="1">C24/OFFSET(C24,2,0)</f>
        <v>4.519774011299435E-2</v>
      </c>
      <c r="G24" s="89">
        <f t="shared" ref="G24:H24" ca="1" si="12">D24/OFFSET(D24,2,0)</f>
        <v>0</v>
      </c>
      <c r="H24" s="89">
        <f t="shared" ca="1" si="12"/>
        <v>4.2139384116693678E-2</v>
      </c>
      <c r="I24" s="72"/>
      <c r="K24" s="58"/>
      <c r="L24" s="174" t="s">
        <v>9</v>
      </c>
      <c r="M24" s="58"/>
      <c r="N24" s="153">
        <v>87</v>
      </c>
      <c r="O24" s="153">
        <v>3</v>
      </c>
      <c r="P24" s="151">
        <v>90</v>
      </c>
    </row>
    <row r="25" spans="1:16" s="3" customFormat="1">
      <c r="A25" s="79"/>
      <c r="B25" s="87" t="s">
        <v>9</v>
      </c>
      <c r="C25" s="95">
        <v>87</v>
      </c>
      <c r="D25" s="95">
        <v>3</v>
      </c>
      <c r="E25" s="81">
        <f t="shared" si="5"/>
        <v>90</v>
      </c>
      <c r="F25" s="89">
        <f ca="1">C25/OFFSET(C25,1,0)</f>
        <v>3.7809647979139507E-2</v>
      </c>
      <c r="G25" s="89">
        <f t="shared" ref="G25:H25" ca="1" si="13">D25/OFFSET(D25,1,0)</f>
        <v>1.7964071856287425E-2</v>
      </c>
      <c r="H25" s="94">
        <f t="shared" ca="1" si="13"/>
        <v>3.6466774716369527E-2</v>
      </c>
      <c r="I25" s="72"/>
      <c r="K25" s="175" t="s">
        <v>14</v>
      </c>
      <c r="L25" s="58"/>
      <c r="M25" s="175" t="s">
        <v>15</v>
      </c>
      <c r="N25" s="151">
        <v>2301</v>
      </c>
      <c r="O25" s="151">
        <v>167</v>
      </c>
      <c r="P25" s="151">
        <v>2468</v>
      </c>
    </row>
    <row r="26" spans="1:16" s="3" customFormat="1">
      <c r="A26" s="79" t="s">
        <v>14</v>
      </c>
      <c r="B26" s="90" t="s">
        <v>15</v>
      </c>
      <c r="C26" s="81">
        <f>SUM(C22:C25)</f>
        <v>2301</v>
      </c>
      <c r="D26" s="81">
        <f>SUM(D22:D25)</f>
        <v>167</v>
      </c>
      <c r="E26" s="81">
        <f t="shared" si="5"/>
        <v>2468</v>
      </c>
      <c r="F26" s="89"/>
      <c r="G26" s="89"/>
      <c r="H26" s="89"/>
      <c r="I26" s="72"/>
      <c r="K26" s="58"/>
      <c r="L26" s="58"/>
      <c r="M26" s="207" t="s">
        <v>16</v>
      </c>
      <c r="N26" s="57"/>
      <c r="O26" s="57"/>
      <c r="P26" s="57"/>
    </row>
    <row r="27" spans="1:16" s="3" customFormat="1">
      <c r="A27" s="79"/>
      <c r="B27" s="84" t="s">
        <v>16</v>
      </c>
      <c r="C27" s="92"/>
      <c r="D27" s="92"/>
      <c r="E27" s="81"/>
      <c r="F27" s="2"/>
      <c r="G27" s="72"/>
      <c r="H27" s="72"/>
      <c r="I27" s="72"/>
      <c r="K27" s="174" t="s">
        <v>6</v>
      </c>
      <c r="L27" s="58"/>
      <c r="M27" s="58"/>
      <c r="N27" s="153">
        <v>0</v>
      </c>
      <c r="O27" s="153">
        <v>0</v>
      </c>
      <c r="P27" s="151">
        <v>0</v>
      </c>
    </row>
    <row r="28" spans="1:16" s="3" customFormat="1">
      <c r="A28" s="79"/>
      <c r="B28" s="87" t="s">
        <v>6</v>
      </c>
      <c r="C28" s="92">
        <v>0</v>
      </c>
      <c r="D28" s="92">
        <v>0</v>
      </c>
      <c r="E28" s="81">
        <f t="shared" si="5"/>
        <v>0</v>
      </c>
      <c r="F28" s="89">
        <f ca="1">C28/OFFSET(C28,4,0)</f>
        <v>0</v>
      </c>
      <c r="G28" s="89">
        <f t="shared" ref="G28:H28" ca="1" si="14">D28/OFFSET(D28,4,0)</f>
        <v>0</v>
      </c>
      <c r="H28" s="89">
        <f t="shared" ca="1" si="14"/>
        <v>0</v>
      </c>
      <c r="I28" s="72"/>
      <c r="K28" s="58"/>
      <c r="L28" s="174" t="s">
        <v>228</v>
      </c>
      <c r="M28" s="58"/>
      <c r="N28" s="153">
        <v>0</v>
      </c>
      <c r="O28" s="153">
        <v>0</v>
      </c>
      <c r="P28" s="151">
        <v>0</v>
      </c>
    </row>
    <row r="29" spans="1:16" s="3" customFormat="1" ht="15.6">
      <c r="A29" s="79"/>
      <c r="B29" s="87" t="s">
        <v>7</v>
      </c>
      <c r="C29" s="92">
        <v>0</v>
      </c>
      <c r="D29" s="92">
        <v>0</v>
      </c>
      <c r="E29" s="81">
        <f t="shared" si="5"/>
        <v>0</v>
      </c>
      <c r="F29" s="89">
        <f ca="1">C29/OFFSET(C29,3,0)</f>
        <v>0</v>
      </c>
      <c r="G29" s="89">
        <f t="shared" ref="G29:H29" ca="1" si="15">D29/OFFSET(D29,3,0)</f>
        <v>0</v>
      </c>
      <c r="H29" s="89">
        <f t="shared" ca="1" si="15"/>
        <v>0</v>
      </c>
      <c r="I29" s="70"/>
      <c r="K29" s="58"/>
      <c r="L29" s="174" t="s">
        <v>229</v>
      </c>
      <c r="M29" s="58"/>
      <c r="N29" s="153">
        <v>0</v>
      </c>
      <c r="O29" s="153">
        <v>0</v>
      </c>
      <c r="P29" s="151">
        <v>0</v>
      </c>
    </row>
    <row r="30" spans="1:16" s="3" customFormat="1">
      <c r="A30" s="79"/>
      <c r="B30" s="87" t="s">
        <v>8</v>
      </c>
      <c r="C30" s="92">
        <v>0</v>
      </c>
      <c r="D30" s="92">
        <v>0</v>
      </c>
      <c r="E30" s="81">
        <f t="shared" si="5"/>
        <v>0</v>
      </c>
      <c r="F30" s="89">
        <f ca="1">C30/OFFSET(C30,2,0)</f>
        <v>0</v>
      </c>
      <c r="G30" s="89">
        <f t="shared" ref="G30:H30" ca="1" si="16">D30/OFFSET(D30,2,0)</f>
        <v>0</v>
      </c>
      <c r="H30" s="89">
        <f t="shared" ca="1" si="16"/>
        <v>0</v>
      </c>
      <c r="I30" s="72"/>
      <c r="K30" s="58"/>
      <c r="L30" s="174" t="s">
        <v>9</v>
      </c>
      <c r="M30" s="58"/>
      <c r="N30" s="153">
        <v>138</v>
      </c>
      <c r="O30" s="153">
        <v>105</v>
      </c>
      <c r="P30" s="151">
        <v>243</v>
      </c>
    </row>
    <row r="31" spans="1:16" s="3" customFormat="1" ht="15.6">
      <c r="A31" s="79"/>
      <c r="B31" s="87" t="s">
        <v>9</v>
      </c>
      <c r="C31" s="92">
        <v>138</v>
      </c>
      <c r="D31" s="92">
        <v>105</v>
      </c>
      <c r="E31" s="81">
        <f t="shared" si="5"/>
        <v>243</v>
      </c>
      <c r="F31" s="89">
        <f ca="1">C31/OFFSET(C31,1,0)</f>
        <v>1</v>
      </c>
      <c r="G31" s="89">
        <f t="shared" ref="G31:H31" ca="1" si="17">D31/OFFSET(D31,1,0)</f>
        <v>1</v>
      </c>
      <c r="H31" s="94">
        <f t="shared" ca="1" si="17"/>
        <v>1</v>
      </c>
      <c r="I31" s="70"/>
      <c r="K31" s="175" t="s">
        <v>17</v>
      </c>
      <c r="L31" s="58"/>
      <c r="M31" s="175" t="s">
        <v>18</v>
      </c>
      <c r="N31" s="151">
        <v>138</v>
      </c>
      <c r="O31" s="151">
        <v>105</v>
      </c>
      <c r="P31" s="151">
        <v>243</v>
      </c>
    </row>
    <row r="32" spans="1:16" s="3" customFormat="1">
      <c r="A32" s="79" t="s">
        <v>17</v>
      </c>
      <c r="B32" s="90" t="s">
        <v>18</v>
      </c>
      <c r="C32" s="81">
        <f>SUM(C28:C31)</f>
        <v>138</v>
      </c>
      <c r="D32" s="81">
        <f>SUM(D28:D31)</f>
        <v>105</v>
      </c>
      <c r="E32" s="81">
        <f t="shared" si="5"/>
        <v>243</v>
      </c>
      <c r="F32" s="2"/>
      <c r="G32" s="72"/>
      <c r="H32" s="72"/>
      <c r="I32" s="72"/>
      <c r="K32" s="175" t="s">
        <v>19</v>
      </c>
      <c r="L32" s="175" t="s">
        <v>230</v>
      </c>
      <c r="M32" s="174" t="s">
        <v>231</v>
      </c>
      <c r="N32" s="151">
        <v>4907</v>
      </c>
      <c r="O32" s="151">
        <v>2711</v>
      </c>
      <c r="P32" s="151">
        <v>7618</v>
      </c>
    </row>
    <row r="33" spans="1:16" s="3" customFormat="1">
      <c r="A33" s="79" t="s">
        <v>19</v>
      </c>
      <c r="B33" s="96" t="s">
        <v>54</v>
      </c>
      <c r="C33" s="78">
        <f>C14+C20+C26+C32</f>
        <v>4907</v>
      </c>
      <c r="D33" s="78">
        <f>D14+D20+D26+D32</f>
        <v>2711</v>
      </c>
      <c r="E33" s="81">
        <f t="shared" si="5"/>
        <v>7618</v>
      </c>
      <c r="F33" s="68"/>
      <c r="G33" s="72"/>
      <c r="H33" s="72"/>
      <c r="I33" s="72"/>
      <c r="K33" s="208" t="s">
        <v>20</v>
      </c>
      <c r="L33" s="58"/>
      <c r="M33" s="221" t="s">
        <v>232</v>
      </c>
      <c r="N33" s="152">
        <v>138</v>
      </c>
      <c r="O33" s="152">
        <v>105</v>
      </c>
      <c r="P33" s="152">
        <v>243</v>
      </c>
    </row>
    <row r="34" spans="1:16" s="3" customFormat="1" ht="15.6">
      <c r="A34" s="97" t="s">
        <v>20</v>
      </c>
      <c r="B34" s="98" t="s">
        <v>21</v>
      </c>
      <c r="C34" s="99">
        <v>138</v>
      </c>
      <c r="D34" s="99">
        <v>105</v>
      </c>
      <c r="E34" s="81">
        <f t="shared" si="5"/>
        <v>243</v>
      </c>
      <c r="F34" s="68"/>
      <c r="G34" s="82"/>
      <c r="H34" s="100"/>
      <c r="I34" s="82"/>
      <c r="K34" s="175" t="s">
        <v>22</v>
      </c>
      <c r="L34" s="58"/>
      <c r="M34" s="175" t="s">
        <v>233</v>
      </c>
      <c r="N34" s="151">
        <v>4769</v>
      </c>
      <c r="O34" s="151">
        <v>2606</v>
      </c>
      <c r="P34" s="151">
        <v>7375</v>
      </c>
    </row>
    <row r="35" spans="1:16" s="3" customFormat="1" ht="15.6">
      <c r="A35" s="79" t="s">
        <v>22</v>
      </c>
      <c r="B35" s="77" t="s">
        <v>23</v>
      </c>
      <c r="C35" s="78">
        <f>C33-C34</f>
        <v>4769</v>
      </c>
      <c r="D35" s="78">
        <f>D33-D34</f>
        <v>2606</v>
      </c>
      <c r="E35" s="81">
        <f t="shared" si="5"/>
        <v>7375</v>
      </c>
      <c r="F35" s="68"/>
      <c r="G35" s="101"/>
      <c r="H35" s="102"/>
      <c r="I35" s="101"/>
      <c r="K35" s="58"/>
      <c r="L35" s="58"/>
      <c r="M35" s="175" t="s">
        <v>234</v>
      </c>
      <c r="N35" s="57"/>
      <c r="O35" s="57"/>
      <c r="P35" s="57"/>
    </row>
    <row r="36" spans="1:16" s="3" customFormat="1" ht="16.2" thickBot="1">
      <c r="A36" s="103"/>
      <c r="B36" s="104"/>
      <c r="C36" s="92"/>
      <c r="D36" s="92"/>
      <c r="E36" s="81"/>
      <c r="F36" s="68"/>
      <c r="G36" s="93"/>
      <c r="H36" s="70"/>
      <c r="I36" s="82"/>
      <c r="K36" s="174" t="s">
        <v>6</v>
      </c>
      <c r="L36" s="58"/>
      <c r="M36" s="58"/>
      <c r="N36" s="153">
        <v>2405</v>
      </c>
      <c r="O36" s="153">
        <v>925</v>
      </c>
      <c r="P36" s="151">
        <v>3330</v>
      </c>
    </row>
    <row r="37" spans="1:16" s="3" customFormat="1" ht="13.8" thickTop="1">
      <c r="A37" s="105"/>
      <c r="B37" s="106"/>
      <c r="C37" s="92"/>
      <c r="D37" s="92"/>
      <c r="E37" s="81"/>
      <c r="F37" s="2"/>
      <c r="G37" s="72"/>
      <c r="H37" s="72"/>
      <c r="I37" s="72"/>
      <c r="K37" s="58"/>
      <c r="L37" s="174" t="s">
        <v>228</v>
      </c>
      <c r="M37" s="58"/>
      <c r="N37" s="153">
        <v>354</v>
      </c>
      <c r="O37" s="153">
        <v>563</v>
      </c>
      <c r="P37" s="151">
        <v>917</v>
      </c>
    </row>
    <row r="38" spans="1:16" s="3" customFormat="1" ht="15.6">
      <c r="A38" s="79"/>
      <c r="B38" s="77" t="s">
        <v>24</v>
      </c>
      <c r="C38" s="92"/>
      <c r="D38" s="92"/>
      <c r="E38" s="81"/>
      <c r="F38" s="68"/>
      <c r="G38" s="70"/>
      <c r="H38" s="82"/>
      <c r="I38" s="82"/>
      <c r="K38" s="58"/>
      <c r="L38" s="174" t="s">
        <v>229</v>
      </c>
      <c r="M38" s="58"/>
      <c r="N38" s="153">
        <v>240</v>
      </c>
      <c r="O38" s="153">
        <v>214</v>
      </c>
      <c r="P38" s="151">
        <v>454</v>
      </c>
    </row>
    <row r="39" spans="1:16" s="3" customFormat="1">
      <c r="A39" s="79"/>
      <c r="B39" s="87" t="s">
        <v>6</v>
      </c>
      <c r="C39" s="107">
        <v>2405</v>
      </c>
      <c r="D39" s="107">
        <v>925</v>
      </c>
      <c r="E39" s="81">
        <f t="shared" si="5"/>
        <v>3330</v>
      </c>
      <c r="F39" s="89">
        <f ca="1">C39/OFFSET(C39,4,0)</f>
        <v>0.74735860783095087</v>
      </c>
      <c r="G39" s="89">
        <f t="shared" ref="G39:H39" ca="1" si="18">D39/OFFSET(D39,4,0)</f>
        <v>0.52319004524886881</v>
      </c>
      <c r="H39" s="89">
        <f t="shared" ca="1" si="18"/>
        <v>0.66787003610108309</v>
      </c>
      <c r="I39" s="72"/>
      <c r="K39" s="58"/>
      <c r="L39" s="174" t="s">
        <v>9</v>
      </c>
      <c r="M39" s="58"/>
      <c r="N39" s="153">
        <v>219</v>
      </c>
      <c r="O39" s="153">
        <v>66</v>
      </c>
      <c r="P39" s="151">
        <v>285</v>
      </c>
    </row>
    <row r="40" spans="1:16" s="3" customFormat="1">
      <c r="A40" s="79"/>
      <c r="B40" s="87" t="s">
        <v>7</v>
      </c>
      <c r="C40" s="107">
        <v>354</v>
      </c>
      <c r="D40" s="107">
        <v>563</v>
      </c>
      <c r="E40" s="81">
        <f t="shared" si="5"/>
        <v>917</v>
      </c>
      <c r="F40" s="89">
        <f ca="1">C40/OFFSET(C40,3,0)</f>
        <v>0.11000621504039776</v>
      </c>
      <c r="G40" s="89">
        <f t="shared" ref="G40:H40" ca="1" si="19">D40/OFFSET(D40,3,0)</f>
        <v>0.3184389140271493</v>
      </c>
      <c r="H40" s="89">
        <f t="shared" ca="1" si="19"/>
        <v>0.18391496189330125</v>
      </c>
      <c r="I40" s="72"/>
      <c r="K40" s="175" t="s">
        <v>25</v>
      </c>
      <c r="L40" s="175" t="s">
        <v>26</v>
      </c>
      <c r="M40" s="58"/>
      <c r="N40" s="151">
        <v>3218</v>
      </c>
      <c r="O40" s="151">
        <v>1768</v>
      </c>
      <c r="P40" s="151">
        <v>4986</v>
      </c>
    </row>
    <row r="41" spans="1:16" s="3" customFormat="1">
      <c r="A41" s="79"/>
      <c r="B41" s="87" t="s">
        <v>8</v>
      </c>
      <c r="C41" s="107">
        <v>240</v>
      </c>
      <c r="D41" s="107">
        <v>214</v>
      </c>
      <c r="E41" s="81">
        <f t="shared" si="5"/>
        <v>454</v>
      </c>
      <c r="F41" s="89">
        <f ca="1">C41/OFFSET(C41,2,0)</f>
        <v>7.4580484773151032E-2</v>
      </c>
      <c r="G41" s="89">
        <f t="shared" ref="G41:H41" ca="1" si="20">D41/OFFSET(D41,2,0)</f>
        <v>0.12104072398190045</v>
      </c>
      <c r="H41" s="89">
        <f t="shared" ca="1" si="20"/>
        <v>9.1054953870838354E-2</v>
      </c>
      <c r="I41" s="72"/>
      <c r="K41" s="58"/>
      <c r="L41" s="58"/>
      <c r="M41" s="175" t="s">
        <v>235</v>
      </c>
      <c r="N41" s="57"/>
      <c r="O41" s="57"/>
      <c r="P41" s="57"/>
    </row>
    <row r="42" spans="1:16" s="3" customFormat="1">
      <c r="A42" s="79"/>
      <c r="B42" s="87" t="s">
        <v>9</v>
      </c>
      <c r="C42" s="107">
        <v>219</v>
      </c>
      <c r="D42" s="107">
        <v>66</v>
      </c>
      <c r="E42" s="81">
        <f t="shared" si="5"/>
        <v>285</v>
      </c>
      <c r="F42" s="89">
        <f ca="1">C42/OFFSET(C42,1,0)</f>
        <v>6.805469235550031E-2</v>
      </c>
      <c r="G42" s="89">
        <f t="shared" ref="G42:H42" ca="1" si="21">D42/OFFSET(D42,1,0)</f>
        <v>3.7330316742081447E-2</v>
      </c>
      <c r="H42" s="94">
        <f t="shared" ca="1" si="21"/>
        <v>5.7160048134777375E-2</v>
      </c>
      <c r="I42" s="72"/>
      <c r="K42" s="174" t="s">
        <v>6</v>
      </c>
      <c r="L42" s="58"/>
      <c r="M42" s="58"/>
      <c r="N42" s="153">
        <v>37</v>
      </c>
      <c r="O42" s="153">
        <v>0</v>
      </c>
      <c r="P42" s="151">
        <v>37</v>
      </c>
    </row>
    <row r="43" spans="1:16" s="3" customFormat="1">
      <c r="A43" s="79" t="s">
        <v>25</v>
      </c>
      <c r="B43" s="90" t="s">
        <v>26</v>
      </c>
      <c r="C43" s="78">
        <f>SUM(C39:C42)</f>
        <v>3218</v>
      </c>
      <c r="D43" s="78">
        <f>SUM(D39:D42)</f>
        <v>1768</v>
      </c>
      <c r="E43" s="81">
        <f t="shared" si="5"/>
        <v>4986</v>
      </c>
      <c r="F43" s="89"/>
      <c r="G43" s="89"/>
      <c r="H43" s="89"/>
      <c r="I43" s="72"/>
      <c r="K43" s="58"/>
      <c r="L43" s="174" t="s">
        <v>228</v>
      </c>
      <c r="M43" s="58"/>
      <c r="N43" s="153">
        <v>0</v>
      </c>
      <c r="O43" s="153">
        <v>0</v>
      </c>
      <c r="P43" s="151">
        <v>0</v>
      </c>
    </row>
    <row r="44" spans="1:16" s="3" customFormat="1">
      <c r="A44" s="79"/>
      <c r="B44" s="77"/>
      <c r="C44" s="92"/>
      <c r="D44" s="92"/>
      <c r="E44" s="81"/>
      <c r="F44" s="2"/>
      <c r="G44" s="72"/>
      <c r="H44" s="72"/>
      <c r="I44" s="72"/>
      <c r="K44" s="58"/>
      <c r="L44" s="174" t="s">
        <v>229</v>
      </c>
      <c r="M44" s="58"/>
      <c r="N44" s="153">
        <v>8</v>
      </c>
      <c r="O44" s="153">
        <v>0</v>
      </c>
      <c r="P44" s="151">
        <v>8</v>
      </c>
    </row>
    <row r="45" spans="1:16" s="3" customFormat="1">
      <c r="A45" s="79"/>
      <c r="B45" s="77" t="s">
        <v>60</v>
      </c>
      <c r="C45" s="92"/>
      <c r="D45" s="92"/>
      <c r="E45" s="81"/>
      <c r="F45" s="2"/>
      <c r="G45" s="72"/>
      <c r="H45" s="72"/>
      <c r="I45" s="72"/>
      <c r="K45" s="58"/>
      <c r="L45" s="174" t="s">
        <v>9</v>
      </c>
      <c r="M45" s="58"/>
      <c r="N45" s="153">
        <v>4</v>
      </c>
      <c r="O45" s="153">
        <v>5</v>
      </c>
      <c r="P45" s="151">
        <v>9</v>
      </c>
    </row>
    <row r="46" spans="1:16" s="3" customFormat="1">
      <c r="A46" s="79"/>
      <c r="B46" s="87" t="s">
        <v>6</v>
      </c>
      <c r="C46" s="108">
        <v>37</v>
      </c>
      <c r="D46" s="108">
        <v>0</v>
      </c>
      <c r="E46" s="81">
        <f t="shared" si="5"/>
        <v>37</v>
      </c>
      <c r="F46" s="89">
        <f ca="1">C46/OFFSET(C46,4,0)</f>
        <v>0.75510204081632648</v>
      </c>
      <c r="G46" s="89">
        <f t="shared" ref="G46:H46" ca="1" si="22">D46/OFFSET(D46,4,0)</f>
        <v>0</v>
      </c>
      <c r="H46" s="89">
        <f t="shared" ca="1" si="22"/>
        <v>0.68518518518518523</v>
      </c>
      <c r="I46" s="72"/>
      <c r="K46" s="175" t="s">
        <v>27</v>
      </c>
      <c r="L46" s="58"/>
      <c r="M46" s="175" t="s">
        <v>236</v>
      </c>
      <c r="N46" s="151">
        <v>49</v>
      </c>
      <c r="O46" s="151">
        <v>5</v>
      </c>
      <c r="P46" s="151">
        <v>54</v>
      </c>
    </row>
    <row r="47" spans="1:16" s="3" customFormat="1">
      <c r="A47" s="79"/>
      <c r="B47" s="87" t="s">
        <v>7</v>
      </c>
      <c r="C47" s="108">
        <v>0</v>
      </c>
      <c r="D47" s="108">
        <v>0</v>
      </c>
      <c r="E47" s="81">
        <f t="shared" si="5"/>
        <v>0</v>
      </c>
      <c r="F47" s="89">
        <f ca="1">C47/OFFSET(C47,3,0)</f>
        <v>0</v>
      </c>
      <c r="G47" s="89">
        <f t="shared" ref="G47:H47" ca="1" si="23">D47/OFFSET(D47,3,0)</f>
        <v>0</v>
      </c>
      <c r="H47" s="89">
        <f t="shared" ca="1" si="23"/>
        <v>0</v>
      </c>
      <c r="I47" s="72"/>
      <c r="K47" s="58"/>
      <c r="L47" s="58"/>
      <c r="M47" s="175" t="s">
        <v>237</v>
      </c>
      <c r="N47" s="57"/>
      <c r="O47" s="57"/>
      <c r="P47" s="57"/>
    </row>
    <row r="48" spans="1:16" s="3" customFormat="1">
      <c r="A48" s="79"/>
      <c r="B48" s="87" t="s">
        <v>8</v>
      </c>
      <c r="C48" s="108">
        <v>8</v>
      </c>
      <c r="D48" s="108">
        <v>0</v>
      </c>
      <c r="E48" s="81">
        <f t="shared" si="5"/>
        <v>8</v>
      </c>
      <c r="F48" s="89">
        <f ca="1">C48/OFFSET(C48,2,0)</f>
        <v>0.16326530612244897</v>
      </c>
      <c r="G48" s="89">
        <f t="shared" ref="G48:H48" ca="1" si="24">D48/OFFSET(D48,2,0)</f>
        <v>0</v>
      </c>
      <c r="H48" s="89">
        <f t="shared" ca="1" si="24"/>
        <v>0.14814814814814814</v>
      </c>
      <c r="I48" s="72"/>
      <c r="K48" s="174" t="s">
        <v>6</v>
      </c>
      <c r="L48" s="58"/>
      <c r="M48" s="58"/>
      <c r="N48" s="153">
        <v>12</v>
      </c>
      <c r="O48" s="153">
        <v>0</v>
      </c>
      <c r="P48" s="151">
        <v>12</v>
      </c>
    </row>
    <row r="49" spans="1:16" s="3" customFormat="1" ht="14.4">
      <c r="A49" s="79"/>
      <c r="B49" s="87" t="s">
        <v>9</v>
      </c>
      <c r="C49" s="108">
        <v>4</v>
      </c>
      <c r="D49" s="108">
        <v>5</v>
      </c>
      <c r="E49" s="81">
        <f t="shared" si="5"/>
        <v>9</v>
      </c>
      <c r="F49" s="89">
        <f ca="1">C49/OFFSET(C49,1,0)</f>
        <v>8.1632653061224483E-2</v>
      </c>
      <c r="G49" s="89">
        <f t="shared" ref="G49:H49" ca="1" si="25">D49/OFFSET(D49,1,0)</f>
        <v>1</v>
      </c>
      <c r="H49" s="94">
        <f t="shared" ca="1" si="25"/>
        <v>0.16666666666666666</v>
      </c>
      <c r="I49" s="109"/>
      <c r="K49" s="58"/>
      <c r="L49" s="174" t="s">
        <v>228</v>
      </c>
      <c r="M49" s="58"/>
      <c r="N49" s="153">
        <v>29</v>
      </c>
      <c r="O49" s="153">
        <v>0</v>
      </c>
      <c r="P49" s="151">
        <v>29</v>
      </c>
    </row>
    <row r="50" spans="1:16" s="3" customFormat="1">
      <c r="A50" s="79" t="s">
        <v>27</v>
      </c>
      <c r="B50" s="77" t="s">
        <v>28</v>
      </c>
      <c r="C50" s="78">
        <f>SUM(C46:C49)</f>
        <v>49</v>
      </c>
      <c r="D50" s="78">
        <f>SUM(D46:D49)</f>
        <v>5</v>
      </c>
      <c r="E50" s="81">
        <f t="shared" si="5"/>
        <v>54</v>
      </c>
      <c r="F50" s="57"/>
      <c r="G50" s="57"/>
      <c r="H50" s="57"/>
      <c r="I50" s="72"/>
      <c r="K50" s="58"/>
      <c r="L50" s="174" t="s">
        <v>229</v>
      </c>
      <c r="M50" s="58"/>
      <c r="N50" s="153">
        <v>52</v>
      </c>
      <c r="O50" s="153">
        <v>0</v>
      </c>
      <c r="P50" s="151">
        <v>52</v>
      </c>
    </row>
    <row r="51" spans="1:16" s="3" customFormat="1" ht="14.4">
      <c r="A51" s="79"/>
      <c r="B51" s="77"/>
      <c r="C51" s="92"/>
      <c r="D51" s="92"/>
      <c r="E51" s="81"/>
      <c r="F51" s="68"/>
      <c r="G51" s="109"/>
      <c r="H51" s="110"/>
      <c r="I51" s="111"/>
      <c r="K51" s="58"/>
      <c r="L51" s="174" t="s">
        <v>9</v>
      </c>
      <c r="M51" s="58"/>
      <c r="N51" s="153">
        <v>88</v>
      </c>
      <c r="O51" s="153">
        <v>3</v>
      </c>
      <c r="P51" s="151">
        <v>91</v>
      </c>
    </row>
    <row r="52" spans="1:16" s="3" customFormat="1" ht="15.6">
      <c r="A52" s="79"/>
      <c r="B52" s="77" t="s">
        <v>61</v>
      </c>
      <c r="C52" s="92"/>
      <c r="D52" s="92"/>
      <c r="E52" s="81"/>
      <c r="F52" s="2"/>
      <c r="G52" s="112"/>
      <c r="H52" s="111"/>
      <c r="I52" s="113"/>
      <c r="K52" s="175" t="s">
        <v>29</v>
      </c>
      <c r="L52" s="58"/>
      <c r="M52" s="175" t="s">
        <v>238</v>
      </c>
      <c r="N52" s="151">
        <v>181</v>
      </c>
      <c r="O52" s="151">
        <v>3</v>
      </c>
      <c r="P52" s="151">
        <v>184</v>
      </c>
    </row>
    <row r="53" spans="1:16" s="3" customFormat="1" ht="14.4">
      <c r="A53" s="79"/>
      <c r="B53" s="87" t="s">
        <v>6</v>
      </c>
      <c r="C53" s="225">
        <v>12</v>
      </c>
      <c r="D53" s="225">
        <v>0</v>
      </c>
      <c r="E53" s="81">
        <f t="shared" si="5"/>
        <v>12</v>
      </c>
      <c r="F53" s="89">
        <f ca="1">C53/OFFSET(C53,4,0)</f>
        <v>6.6298342541436461E-2</v>
      </c>
      <c r="G53" s="89">
        <f t="shared" ref="G53:H53" ca="1" si="26">D53/OFFSET(D53,4,0)</f>
        <v>0</v>
      </c>
      <c r="H53" s="89">
        <f t="shared" ca="1" si="26"/>
        <v>6.5217391304347824E-2</v>
      </c>
      <c r="I53" s="109"/>
      <c r="K53" s="175" t="s">
        <v>239</v>
      </c>
      <c r="L53" s="175" t="s">
        <v>31</v>
      </c>
      <c r="M53" s="58"/>
      <c r="N53" s="151">
        <v>982</v>
      </c>
      <c r="O53" s="151">
        <v>285</v>
      </c>
      <c r="P53" s="151">
        <v>1267</v>
      </c>
    </row>
    <row r="54" spans="1:16" s="3" customFormat="1">
      <c r="A54" s="79"/>
      <c r="B54" s="87" t="s">
        <v>7</v>
      </c>
      <c r="C54" s="226">
        <v>29</v>
      </c>
      <c r="D54" s="226">
        <v>0</v>
      </c>
      <c r="E54" s="81">
        <f t="shared" si="5"/>
        <v>29</v>
      </c>
      <c r="F54" s="89">
        <f ca="1">C54/OFFSET(C54,3,0)</f>
        <v>0.16022099447513813</v>
      </c>
      <c r="G54" s="89">
        <f t="shared" ref="G54:H54" ca="1" si="27">D54/OFFSET(D54,3,0)</f>
        <v>0</v>
      </c>
      <c r="H54" s="89">
        <f t="shared" ca="1" si="27"/>
        <v>0.15760869565217392</v>
      </c>
      <c r="I54" s="72"/>
      <c r="K54" s="58"/>
      <c r="L54" s="58"/>
      <c r="M54" s="58"/>
      <c r="N54" s="57"/>
      <c r="O54" s="57"/>
      <c r="P54" s="57"/>
    </row>
    <row r="55" spans="1:16" s="3" customFormat="1">
      <c r="A55" s="79"/>
      <c r="B55" s="87" t="s">
        <v>8</v>
      </c>
      <c r="C55" s="226">
        <v>52</v>
      </c>
      <c r="D55" s="226">
        <v>0</v>
      </c>
      <c r="E55" s="81">
        <f t="shared" si="5"/>
        <v>52</v>
      </c>
      <c r="F55" s="89">
        <f ca="1">C55/OFFSET(C55,2,0)</f>
        <v>0.287292817679558</v>
      </c>
      <c r="G55" s="89">
        <f t="shared" ref="G55:H55" ca="1" si="28">D55/OFFSET(D55,2,0)</f>
        <v>0</v>
      </c>
      <c r="H55" s="89">
        <f t="shared" ca="1" si="28"/>
        <v>0.28260869565217389</v>
      </c>
      <c r="I55" s="115"/>
      <c r="K55" s="175" t="s">
        <v>240</v>
      </c>
      <c r="L55" s="58"/>
      <c r="M55" s="58"/>
      <c r="N55" s="57"/>
      <c r="O55" s="57"/>
      <c r="P55" s="57"/>
    </row>
    <row r="56" spans="1:16" s="3" customFormat="1">
      <c r="A56" s="79"/>
      <c r="B56" s="87" t="s">
        <v>9</v>
      </c>
      <c r="C56" s="227">
        <v>88</v>
      </c>
      <c r="D56" s="227">
        <v>3</v>
      </c>
      <c r="E56" s="81">
        <f t="shared" si="5"/>
        <v>91</v>
      </c>
      <c r="F56" s="89">
        <f ca="1">C56/OFFSET(C56,1,0)</f>
        <v>0.48618784530386738</v>
      </c>
      <c r="G56" s="89">
        <f t="shared" ref="G56:H56" ca="1" si="29">D56/OFFSET(D56,1,0)</f>
        <v>1</v>
      </c>
      <c r="H56" s="94">
        <f t="shared" ca="1" si="29"/>
        <v>0.49456521739130432</v>
      </c>
      <c r="I56" s="72"/>
      <c r="K56" s="175" t="s">
        <v>33</v>
      </c>
      <c r="L56" s="174" t="s">
        <v>6</v>
      </c>
      <c r="M56" s="207" t="s">
        <v>241</v>
      </c>
      <c r="N56" s="153">
        <v>0</v>
      </c>
      <c r="O56" s="153">
        <v>0</v>
      </c>
      <c r="P56" s="151">
        <v>0</v>
      </c>
    </row>
    <row r="57" spans="1:16" s="3" customFormat="1">
      <c r="A57" s="79" t="s">
        <v>29</v>
      </c>
      <c r="B57" s="77" t="s">
        <v>30</v>
      </c>
      <c r="C57" s="78">
        <f>SUM(C53:C56)</f>
        <v>181</v>
      </c>
      <c r="D57" s="78">
        <f>SUM(D53:D56)</f>
        <v>3</v>
      </c>
      <c r="E57" s="81">
        <f t="shared" si="5"/>
        <v>184</v>
      </c>
      <c r="F57" s="57"/>
      <c r="G57" s="57"/>
      <c r="H57" s="57"/>
      <c r="I57" s="72"/>
      <c r="K57" s="175" t="s">
        <v>35</v>
      </c>
      <c r="L57" s="174" t="s">
        <v>228</v>
      </c>
      <c r="M57" s="207" t="s">
        <v>241</v>
      </c>
      <c r="N57" s="153">
        <v>8</v>
      </c>
      <c r="O57" s="153">
        <v>31</v>
      </c>
      <c r="P57" s="151">
        <v>39</v>
      </c>
    </row>
    <row r="58" spans="1:16" s="3" customFormat="1">
      <c r="A58" s="79"/>
      <c r="B58" s="77"/>
      <c r="C58" s="92"/>
      <c r="D58" s="92"/>
      <c r="E58" s="81"/>
      <c r="F58" s="2"/>
      <c r="G58" s="72"/>
      <c r="H58" s="72"/>
      <c r="I58" s="72"/>
      <c r="K58" s="175" t="s">
        <v>37</v>
      </c>
      <c r="L58" s="174" t="s">
        <v>229</v>
      </c>
      <c r="M58" s="207" t="s">
        <v>241</v>
      </c>
      <c r="N58" s="153">
        <v>27</v>
      </c>
      <c r="O58" s="153">
        <v>74</v>
      </c>
      <c r="P58" s="151">
        <v>101</v>
      </c>
    </row>
    <row r="59" spans="1:16" s="3" customFormat="1">
      <c r="A59" s="117" t="s">
        <v>72</v>
      </c>
      <c r="B59" s="77" t="s">
        <v>31</v>
      </c>
      <c r="C59" s="118">
        <v>982</v>
      </c>
      <c r="D59" s="118">
        <v>285</v>
      </c>
      <c r="E59" s="81">
        <f t="shared" si="5"/>
        <v>1267</v>
      </c>
      <c r="F59" s="2"/>
      <c r="G59" s="72"/>
      <c r="H59" s="72"/>
      <c r="I59" s="72"/>
      <c r="K59" s="175" t="s">
        <v>39</v>
      </c>
      <c r="L59" s="58"/>
      <c r="M59" s="174" t="s">
        <v>242</v>
      </c>
      <c r="N59" s="153">
        <v>449</v>
      </c>
      <c r="O59" s="153">
        <v>497</v>
      </c>
      <c r="P59" s="151">
        <v>946</v>
      </c>
    </row>
    <row r="60" spans="1:16" s="3" customFormat="1">
      <c r="A60" s="117" t="s">
        <v>73</v>
      </c>
      <c r="B60" s="119" t="s">
        <v>71</v>
      </c>
      <c r="C60" s="120"/>
      <c r="D60" s="120"/>
      <c r="E60" s="81">
        <f t="shared" si="5"/>
        <v>0</v>
      </c>
      <c r="F60" s="2"/>
      <c r="G60" s="72"/>
      <c r="H60" s="72"/>
      <c r="I60" s="72"/>
      <c r="K60" s="175" t="s">
        <v>41</v>
      </c>
      <c r="L60" s="175" t="s">
        <v>243</v>
      </c>
      <c r="M60" s="174" t="s">
        <v>244</v>
      </c>
      <c r="N60" s="151">
        <v>484</v>
      </c>
      <c r="O60" s="151">
        <v>602</v>
      </c>
      <c r="P60" s="151">
        <v>1086</v>
      </c>
    </row>
    <row r="61" spans="1:16" s="3" customFormat="1" ht="14.4">
      <c r="A61" s="79"/>
      <c r="B61" s="77" t="s">
        <v>32</v>
      </c>
      <c r="C61" s="92"/>
      <c r="D61" s="92"/>
      <c r="E61" s="81"/>
      <c r="F61" s="2"/>
      <c r="G61" s="72"/>
      <c r="H61" s="110"/>
      <c r="I61" s="109"/>
      <c r="K61" s="208" t="s">
        <v>42</v>
      </c>
      <c r="L61" s="58"/>
      <c r="M61" s="221" t="s">
        <v>232</v>
      </c>
      <c r="N61" s="152">
        <v>138</v>
      </c>
      <c r="O61" s="152">
        <v>105</v>
      </c>
      <c r="P61" s="152">
        <v>243</v>
      </c>
    </row>
    <row r="62" spans="1:16" s="3" customFormat="1" ht="14.4">
      <c r="A62" s="79" t="s">
        <v>33</v>
      </c>
      <c r="B62" s="121" t="s">
        <v>34</v>
      </c>
      <c r="C62" s="122">
        <v>0</v>
      </c>
      <c r="D62" s="122">
        <v>0</v>
      </c>
      <c r="E62" s="81">
        <f t="shared" si="5"/>
        <v>0</v>
      </c>
      <c r="F62" s="89">
        <f ca="1">C62/OFFSET(C62,4,0)</f>
        <v>0</v>
      </c>
      <c r="G62" s="89">
        <f t="shared" ref="G62:H62" ca="1" si="30">D62/OFFSET(D62,4,0)</f>
        <v>0</v>
      </c>
      <c r="H62" s="89">
        <f t="shared" ca="1" si="30"/>
        <v>0</v>
      </c>
      <c r="I62" s="112"/>
      <c r="K62" s="175" t="s">
        <v>43</v>
      </c>
      <c r="L62" s="175" t="s">
        <v>44</v>
      </c>
      <c r="M62" s="58"/>
      <c r="N62" s="151">
        <v>346</v>
      </c>
      <c r="O62" s="151">
        <v>497</v>
      </c>
      <c r="P62" s="151">
        <v>843</v>
      </c>
    </row>
    <row r="63" spans="1:16" s="3" customFormat="1">
      <c r="A63" s="79" t="s">
        <v>35</v>
      </c>
      <c r="B63" s="121" t="s">
        <v>36</v>
      </c>
      <c r="C63" s="122">
        <v>8</v>
      </c>
      <c r="D63" s="122">
        <v>31</v>
      </c>
      <c r="E63" s="81">
        <f t="shared" si="5"/>
        <v>39</v>
      </c>
      <c r="F63" s="89">
        <f ca="1">C63/OFFSET(C63,3,0)</f>
        <v>1.6528925619834711E-2</v>
      </c>
      <c r="G63" s="89">
        <f t="shared" ref="G63:H63" ca="1" si="31">D63/OFFSET(D63,3,0)</f>
        <v>5.1495016611295678E-2</v>
      </c>
      <c r="H63" s="89">
        <f t="shared" ca="1" si="31"/>
        <v>3.591160220994475E-2</v>
      </c>
      <c r="I63" s="72"/>
      <c r="K63" s="58"/>
      <c r="L63" s="58"/>
      <c r="M63" s="175" t="s">
        <v>245</v>
      </c>
      <c r="N63" s="57"/>
      <c r="O63" s="57"/>
      <c r="P63" s="57"/>
    </row>
    <row r="64" spans="1:16" s="3" customFormat="1">
      <c r="A64" s="79" t="s">
        <v>37</v>
      </c>
      <c r="B64" s="121" t="s">
        <v>38</v>
      </c>
      <c r="C64" s="122">
        <v>27</v>
      </c>
      <c r="D64" s="122">
        <v>74</v>
      </c>
      <c r="E64" s="81">
        <f t="shared" si="5"/>
        <v>101</v>
      </c>
      <c r="F64" s="89">
        <f ca="1">C64/OFFSET(C64,2,0)</f>
        <v>5.578512396694215E-2</v>
      </c>
      <c r="G64" s="89">
        <f t="shared" ref="G64:H64" ca="1" si="32">D64/OFFSET(D64,2,0)</f>
        <v>0.12292358803986711</v>
      </c>
      <c r="H64" s="89">
        <f t="shared" ca="1" si="32"/>
        <v>9.3001841620626149E-2</v>
      </c>
      <c r="K64" s="175" t="s">
        <v>45</v>
      </c>
      <c r="L64" s="207" t="s">
        <v>246</v>
      </c>
      <c r="M64" s="58"/>
      <c r="N64" s="153">
        <v>4776</v>
      </c>
      <c r="O64" s="153">
        <v>2558</v>
      </c>
      <c r="P64" s="153">
        <v>7334</v>
      </c>
    </row>
    <row r="65" spans="1:16" s="3" customFormat="1">
      <c r="A65" s="79" t="s">
        <v>39</v>
      </c>
      <c r="B65" s="121" t="s">
        <v>40</v>
      </c>
      <c r="C65" s="122">
        <v>449</v>
      </c>
      <c r="D65" s="122">
        <v>497</v>
      </c>
      <c r="E65" s="81">
        <f t="shared" si="5"/>
        <v>946</v>
      </c>
      <c r="F65" s="89">
        <f ca="1">C65/OFFSET(C65,1,0)</f>
        <v>0.9276859504132231</v>
      </c>
      <c r="G65" s="89">
        <f t="shared" ref="G65:H65" ca="1" si="33">D65/OFFSET(D65,1,0)</f>
        <v>0.82558139534883723</v>
      </c>
      <c r="H65" s="94">
        <f t="shared" ca="1" si="33"/>
        <v>0.87108655616942909</v>
      </c>
      <c r="K65" s="175" t="s">
        <v>47</v>
      </c>
      <c r="L65" s="175" t="s">
        <v>48</v>
      </c>
      <c r="M65" s="58"/>
      <c r="N65" s="151">
        <v>7</v>
      </c>
      <c r="O65" s="151">
        <v>38</v>
      </c>
      <c r="P65" s="151">
        <v>45</v>
      </c>
    </row>
    <row r="66" spans="1:16" s="3" customFormat="1">
      <c r="A66" s="79" t="s">
        <v>41</v>
      </c>
      <c r="B66" s="96" t="s">
        <v>55</v>
      </c>
      <c r="C66" s="78">
        <f>SUM(C62:C65)</f>
        <v>484</v>
      </c>
      <c r="D66" s="78">
        <f>SUM(D62:D65)</f>
        <v>602</v>
      </c>
      <c r="E66" s="81">
        <f t="shared" si="5"/>
        <v>1086</v>
      </c>
      <c r="F66" s="89">
        <f>C66/C33</f>
        <v>9.8634603627470965E-2</v>
      </c>
      <c r="G66" s="89">
        <f t="shared" ref="G66:H66" si="34">D66/D33</f>
        <v>0.22205828107709333</v>
      </c>
      <c r="H66" s="89">
        <f t="shared" si="34"/>
        <v>0.1425571016014702</v>
      </c>
      <c r="K66" s="58"/>
      <c r="L66" s="58"/>
      <c r="M66" s="175" t="s">
        <v>247</v>
      </c>
      <c r="N66" s="57"/>
      <c r="O66" s="57"/>
      <c r="P66" s="57"/>
    </row>
    <row r="67" spans="1:16" s="3" customFormat="1">
      <c r="A67" s="97" t="s">
        <v>42</v>
      </c>
      <c r="B67" s="98" t="s">
        <v>21</v>
      </c>
      <c r="C67" s="99">
        <v>138</v>
      </c>
      <c r="D67" s="99">
        <v>105</v>
      </c>
      <c r="E67" s="81">
        <f t="shared" si="5"/>
        <v>243</v>
      </c>
      <c r="F67" s="2"/>
      <c r="G67" s="72"/>
      <c r="H67" s="72"/>
      <c r="K67" s="175" t="s">
        <v>49</v>
      </c>
      <c r="L67" s="207" t="s">
        <v>248</v>
      </c>
      <c r="M67" s="58"/>
      <c r="N67" s="153">
        <v>4783</v>
      </c>
      <c r="O67" s="153">
        <v>2596</v>
      </c>
      <c r="P67" s="153">
        <v>7379</v>
      </c>
    </row>
    <row r="68" spans="1:16" s="3" customFormat="1" ht="14.4">
      <c r="A68" s="79" t="s">
        <v>43</v>
      </c>
      <c r="B68" s="77" t="s">
        <v>44</v>
      </c>
      <c r="C68" s="78">
        <f>C66-C67</f>
        <v>346</v>
      </c>
      <c r="D68" s="78">
        <f>D66-D67</f>
        <v>497</v>
      </c>
      <c r="E68" s="81">
        <f t="shared" si="5"/>
        <v>843</v>
      </c>
      <c r="F68" s="2"/>
      <c r="G68" s="111"/>
      <c r="H68" s="123"/>
      <c r="K68" s="175" t="s">
        <v>51</v>
      </c>
      <c r="L68" s="175" t="s">
        <v>249</v>
      </c>
      <c r="M68" s="58"/>
      <c r="N68" s="151">
        <v>59</v>
      </c>
      <c r="O68" s="151">
        <v>69</v>
      </c>
      <c r="P68" s="151">
        <v>128</v>
      </c>
    </row>
    <row r="69" spans="1:16" s="3" customFormat="1">
      <c r="A69" s="79"/>
      <c r="B69" s="77"/>
      <c r="C69" s="92"/>
      <c r="D69" s="92"/>
      <c r="E69" s="81"/>
      <c r="F69" s="2"/>
      <c r="G69" s="72"/>
      <c r="H69" s="72"/>
      <c r="K69" s="58"/>
      <c r="L69" s="58"/>
      <c r="M69" s="174" t="s">
        <v>250</v>
      </c>
      <c r="N69" s="57"/>
      <c r="O69" s="57"/>
      <c r="P69" s="57"/>
    </row>
    <row r="70" spans="1:16" s="3" customFormat="1" ht="14.4">
      <c r="A70" s="79" t="s">
        <v>45</v>
      </c>
      <c r="B70" s="77" t="s">
        <v>46</v>
      </c>
      <c r="C70" s="91">
        <f>C43+C50+C57+C59+C60+C68</f>
        <v>4776</v>
      </c>
      <c r="D70" s="91">
        <f>D43+D50+D57+D59+D60+D68</f>
        <v>2558</v>
      </c>
      <c r="E70" s="81">
        <f t="shared" si="5"/>
        <v>7334</v>
      </c>
      <c r="F70" s="2"/>
      <c r="G70" s="124"/>
      <c r="H70" s="112"/>
      <c r="K70" s="58"/>
      <c r="L70" s="58"/>
      <c r="M70" s="174" t="s">
        <v>251</v>
      </c>
      <c r="N70" s="209">
        <v>55</v>
      </c>
      <c r="O70" s="209">
        <v>68</v>
      </c>
      <c r="P70" s="209">
        <v>123</v>
      </c>
    </row>
    <row r="71" spans="1:16" s="3" customFormat="1">
      <c r="A71" s="79"/>
      <c r="B71" s="125"/>
      <c r="C71" s="92"/>
      <c r="D71" s="92"/>
      <c r="E71" s="81"/>
      <c r="F71" s="2"/>
      <c r="G71" s="72"/>
      <c r="H71" s="72"/>
      <c r="K71" s="58"/>
      <c r="L71" s="58"/>
      <c r="M71" s="58"/>
      <c r="N71" s="57"/>
      <c r="O71" s="57"/>
      <c r="P71" s="57"/>
    </row>
    <row r="72" spans="1:16" s="3" customFormat="1" ht="14.4">
      <c r="A72" s="79" t="s">
        <v>47</v>
      </c>
      <c r="B72" s="77" t="s">
        <v>48</v>
      </c>
      <c r="C72" s="78">
        <v>7</v>
      </c>
      <c r="D72" s="78">
        <v>38</v>
      </c>
      <c r="E72" s="81">
        <f t="shared" si="5"/>
        <v>45</v>
      </c>
      <c r="F72" s="68"/>
      <c r="G72" s="126"/>
      <c r="H72" s="127"/>
      <c r="K72" s="174" t="s">
        <v>252</v>
      </c>
      <c r="L72" s="58"/>
      <c r="M72" s="58"/>
      <c r="N72" s="57"/>
      <c r="O72" s="57"/>
      <c r="P72" s="57"/>
    </row>
    <row r="73" spans="1:16" s="3" customFormat="1">
      <c r="A73" s="79"/>
      <c r="B73" s="125"/>
      <c r="C73" s="92"/>
      <c r="D73" s="92"/>
      <c r="E73" s="81"/>
      <c r="F73" s="2"/>
      <c r="G73" s="72"/>
      <c r="H73" s="72"/>
      <c r="I73" s="72"/>
      <c r="K73" s="174" t="s">
        <v>253</v>
      </c>
      <c r="L73" s="58"/>
      <c r="M73" s="58"/>
      <c r="N73" s="57"/>
      <c r="O73" s="57"/>
      <c r="P73" s="57"/>
    </row>
    <row r="74" spans="1:16" s="3" customFormat="1">
      <c r="A74" s="79" t="s">
        <v>49</v>
      </c>
      <c r="B74" s="77" t="s">
        <v>50</v>
      </c>
      <c r="C74" s="81">
        <f>C70+C72</f>
        <v>4783</v>
      </c>
      <c r="D74" s="81">
        <f>D70+D72</f>
        <v>2596</v>
      </c>
      <c r="E74" s="81">
        <f>D74+C74</f>
        <v>7379</v>
      </c>
      <c r="F74" s="2"/>
      <c r="G74" s="72"/>
      <c r="H74" s="72"/>
      <c r="I74" s="72"/>
      <c r="K74" s="174" t="s">
        <v>254</v>
      </c>
      <c r="L74" s="58"/>
      <c r="M74" s="58"/>
      <c r="N74" s="57"/>
      <c r="O74" s="57"/>
      <c r="P74" s="57"/>
    </row>
    <row r="75" spans="1:16" s="3" customFormat="1">
      <c r="A75" s="79"/>
      <c r="B75" s="77" t="s">
        <v>94</v>
      </c>
      <c r="C75" s="92"/>
      <c r="D75" s="92"/>
      <c r="E75" s="81">
        <f>D75+C75</f>
        <v>0</v>
      </c>
      <c r="F75" s="2"/>
      <c r="G75" s="72"/>
      <c r="H75" s="72"/>
      <c r="I75" s="72"/>
      <c r="K75" s="58"/>
      <c r="L75" s="58"/>
      <c r="M75" s="58"/>
      <c r="N75" s="57"/>
      <c r="O75" s="57"/>
      <c r="P75" s="57"/>
    </row>
    <row r="76" spans="1:16" s="3" customFormat="1" ht="13.8" thickBot="1">
      <c r="A76" s="128" t="s">
        <v>51</v>
      </c>
      <c r="B76" s="129" t="s">
        <v>64</v>
      </c>
      <c r="C76" s="130">
        <v>59</v>
      </c>
      <c r="D76" s="130">
        <v>69</v>
      </c>
      <c r="E76" s="81">
        <f>D76+C76</f>
        <v>128</v>
      </c>
      <c r="F76" s="2"/>
      <c r="G76" s="72"/>
      <c r="H76" s="72"/>
      <c r="I76" s="72"/>
      <c r="K76" s="173" t="s">
        <v>306</v>
      </c>
      <c r="L76" s="58"/>
      <c r="M76" s="58"/>
      <c r="N76" s="57"/>
      <c r="O76" s="57"/>
      <c r="P76" s="57"/>
    </row>
    <row r="77" spans="1:16" s="3" customFormat="1" ht="30.75" customHeight="1">
      <c r="A77" s="296" t="s">
        <v>56</v>
      </c>
      <c r="B77" s="297"/>
      <c r="C77" s="131">
        <f>C6+C33-C67-C74</f>
        <v>55</v>
      </c>
      <c r="D77" s="131">
        <f>D6+D33-D67-D74</f>
        <v>68</v>
      </c>
      <c r="E77" s="132">
        <f>(E6+E33)-(E67+E74)</f>
        <v>123</v>
      </c>
      <c r="F77" s="2"/>
      <c r="G77" s="72"/>
      <c r="H77" s="72"/>
      <c r="I77" s="72"/>
      <c r="K77" s="58"/>
      <c r="L77" s="58"/>
      <c r="M77" s="58"/>
      <c r="N77" s="57"/>
      <c r="O77" s="57"/>
      <c r="P77" s="57"/>
    </row>
    <row r="78" spans="1:16" s="3" customFormat="1" ht="16.2" customHeight="1">
      <c r="A78" s="133"/>
      <c r="B78" s="61" t="s">
        <v>67</v>
      </c>
      <c r="C78" s="134">
        <f>(C43+C57+C59+C60+C50)/(C43+C57+C59+C68+C60+C50)</f>
        <v>0.92755443886097155</v>
      </c>
      <c r="D78" s="134">
        <f t="shared" ref="D78:E78" si="35">(D43+D57+D59+D60+D50)/(D43+D57+D59+D68+D60+D50)</f>
        <v>0.80570758405003906</v>
      </c>
      <c r="E78" s="134">
        <f t="shared" si="35"/>
        <v>0.88505590400872647</v>
      </c>
      <c r="F78" s="135"/>
      <c r="G78" s="72"/>
      <c r="H78" s="72"/>
      <c r="I78" s="72"/>
      <c r="K78" s="173" t="s">
        <v>256</v>
      </c>
      <c r="L78" s="58"/>
      <c r="M78" s="58"/>
      <c r="N78" s="57"/>
      <c r="O78" s="57"/>
      <c r="P78" s="57"/>
    </row>
    <row r="79" spans="1:16" s="3" customFormat="1" ht="16.2" customHeight="1">
      <c r="A79" s="133"/>
      <c r="B79" s="61" t="s">
        <v>68</v>
      </c>
      <c r="C79" s="134">
        <f>(C43+C57+C59+C60+C50)/(C43+C57+C59+C68+C72+C67+C60+C50)</f>
        <v>0.90022353180247916</v>
      </c>
      <c r="D79" s="134">
        <f t="shared" ref="D79:E79" si="36">(D43+D57+D59+D60+D50)/(D43+D57+D59+D68+D72+D67+D60+D50)</f>
        <v>0.76305072195483159</v>
      </c>
      <c r="E79" s="134">
        <f t="shared" si="36"/>
        <v>0.8516137496720021</v>
      </c>
      <c r="F79" s="2"/>
      <c r="G79" s="72"/>
      <c r="H79" s="72"/>
      <c r="I79" s="72"/>
      <c r="K79" s="173" t="s">
        <v>257</v>
      </c>
      <c r="L79" s="58"/>
      <c r="M79" s="58"/>
      <c r="N79" s="57"/>
      <c r="O79" s="57"/>
      <c r="P79" s="57"/>
    </row>
    <row r="80" spans="1:16" ht="16.2" customHeight="1">
      <c r="A80" s="133"/>
      <c r="B80" s="61" t="s">
        <v>70</v>
      </c>
      <c r="C80" s="134">
        <f>C59/C35</f>
        <v>0.20591318934787167</v>
      </c>
      <c r="D80" s="134">
        <f t="shared" ref="D80:E80" si="37">D59/D35</f>
        <v>0.10936300844205679</v>
      </c>
      <c r="E80" s="134">
        <f t="shared" si="37"/>
        <v>0.17179661016949152</v>
      </c>
      <c r="K80" s="173" t="s">
        <v>258</v>
      </c>
    </row>
    <row r="81" spans="1:16" ht="16.2" customHeight="1">
      <c r="A81" s="133"/>
      <c r="B81" s="61" t="s">
        <v>69</v>
      </c>
      <c r="C81" s="134">
        <f>D66/E66</f>
        <v>0.55432780847145491</v>
      </c>
      <c r="D81" s="134"/>
      <c r="E81" s="134"/>
    </row>
    <row r="82" spans="1:16" ht="16.2" customHeight="1">
      <c r="A82" s="133"/>
      <c r="B82" s="61" t="s">
        <v>89</v>
      </c>
      <c r="C82" s="136">
        <f>C20/C35</f>
        <v>4.172782553994548E-2</v>
      </c>
      <c r="D82" s="136">
        <f t="shared" ref="D82:E82" si="38">D20/D35</f>
        <v>4.528012279355334E-2</v>
      </c>
      <c r="E82" s="136">
        <f t="shared" si="38"/>
        <v>4.2983050847457627E-2</v>
      </c>
      <c r="K82" s="173" t="s">
        <v>259</v>
      </c>
      <c r="L82" s="173" t="s">
        <v>260</v>
      </c>
    </row>
    <row r="83" spans="1:16" ht="16.2" customHeight="1">
      <c r="A83" s="133"/>
      <c r="B83" s="61" t="s">
        <v>95</v>
      </c>
      <c r="C83" s="136">
        <f>(C43+C50+C57+C59+C60)/(C6+C33)</f>
        <v>0.89027331189710612</v>
      </c>
      <c r="D83" s="136">
        <f t="shared" ref="D83:E83" si="39">(D43+D50+D57+D59+D60)/(D6+D33)</f>
        <v>0.74431202600216684</v>
      </c>
      <c r="E83" s="136">
        <f t="shared" si="39"/>
        <v>0.83808908973531315</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8"/>
      <c r="M86" s="58"/>
      <c r="N86" s="57"/>
      <c r="O86" s="57"/>
      <c r="P86" s="57"/>
    </row>
    <row r="87" spans="1:16" s="139" customFormat="1" ht="19.5" customHeight="1">
      <c r="A87" s="138"/>
      <c r="B87" s="62"/>
      <c r="F87" s="2"/>
      <c r="G87" s="72"/>
      <c r="H87" s="72"/>
      <c r="I87" s="72"/>
      <c r="J87" s="5"/>
      <c r="K87" s="58"/>
      <c r="L87" s="58"/>
      <c r="M87" s="58"/>
      <c r="N87" s="57"/>
      <c r="O87" s="57"/>
      <c r="P87" s="57"/>
    </row>
    <row r="88" spans="1:16" s="139" customFormat="1" ht="19.5" customHeight="1">
      <c r="A88" s="138"/>
      <c r="B88" s="62"/>
      <c r="F88" s="2"/>
      <c r="G88" s="72"/>
      <c r="H88" s="72"/>
      <c r="I88" s="72"/>
      <c r="J88" s="5"/>
      <c r="K88" s="58"/>
      <c r="L88" s="58"/>
      <c r="M88" s="58"/>
      <c r="N88" s="57"/>
      <c r="O88" s="57"/>
      <c r="P88" s="57"/>
    </row>
    <row r="89" spans="1:16" s="139" customFormat="1" ht="19.5" customHeight="1">
      <c r="A89" s="138"/>
      <c r="B89" s="62"/>
      <c r="F89" s="2"/>
      <c r="G89" s="72"/>
      <c r="H89" s="72"/>
      <c r="I89" s="72"/>
      <c r="J89" s="5"/>
      <c r="K89" s="58"/>
      <c r="L89" s="58"/>
      <c r="M89" s="58"/>
      <c r="N89" s="57"/>
      <c r="O89" s="57"/>
      <c r="P89" s="57"/>
    </row>
    <row r="90" spans="1:16" s="139" customFormat="1" ht="19.5" customHeight="1">
      <c r="A90" s="138"/>
      <c r="B90" s="62"/>
      <c r="F90" s="2"/>
      <c r="G90" s="72"/>
      <c r="H90" s="72"/>
      <c r="I90" s="72"/>
      <c r="J90" s="5"/>
      <c r="K90" s="58"/>
      <c r="L90" s="58"/>
      <c r="M90" s="58"/>
      <c r="N90" s="57"/>
      <c r="O90" s="57"/>
      <c r="P90" s="57"/>
    </row>
    <row r="91" spans="1:16" s="139" customFormat="1" ht="19.5" customHeight="1">
      <c r="A91" s="138"/>
      <c r="B91" s="62"/>
      <c r="F91" s="2"/>
      <c r="G91" s="72"/>
      <c r="H91" s="72"/>
      <c r="I91" s="72"/>
      <c r="J91" s="5"/>
      <c r="K91" s="58"/>
      <c r="L91" s="58"/>
      <c r="M91" s="58"/>
      <c r="N91" s="57"/>
      <c r="O91" s="57"/>
      <c r="P91" s="57"/>
    </row>
    <row r="92" spans="1:16" s="139" customFormat="1" ht="19.5" customHeight="1">
      <c r="A92" s="138"/>
      <c r="B92" s="62"/>
      <c r="F92" s="2"/>
      <c r="G92" s="72"/>
      <c r="H92" s="72"/>
      <c r="I92" s="72"/>
      <c r="J92" s="5"/>
      <c r="K92" s="58"/>
      <c r="L92" s="58"/>
      <c r="M92" s="58"/>
      <c r="N92" s="57"/>
      <c r="O92" s="57"/>
      <c r="P92" s="57"/>
    </row>
    <row r="93" spans="1:16" s="139" customFormat="1" ht="19.5" customHeight="1">
      <c r="A93" s="138"/>
      <c r="B93" s="1" t="s">
        <v>65</v>
      </c>
      <c r="C93" s="139">
        <f>(C74-C68)/C74</f>
        <v>0.92766046414384273</v>
      </c>
      <c r="D93" s="1" t="s">
        <v>66</v>
      </c>
      <c r="E93" s="139">
        <f>(D74-D68)/D74</f>
        <v>0.80855161787365182</v>
      </c>
      <c r="F93" s="2"/>
      <c r="G93" s="72"/>
      <c r="H93" s="72"/>
      <c r="I93" s="72"/>
      <c r="J93" s="5"/>
      <c r="K93" s="58"/>
      <c r="L93" s="58"/>
      <c r="M93" s="58"/>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5"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3" width="13.21875" style="58" customWidth="1"/>
    <col min="14" max="14" width="7.109375" style="57" bestFit="1" customWidth="1"/>
    <col min="15" max="15" width="5.6640625" style="57" bestFit="1" customWidth="1"/>
    <col min="16" max="16" width="7.44140625" style="57" bestFit="1" customWidth="1"/>
    <col min="17" max="16384" width="8.88671875" style="57"/>
  </cols>
  <sheetData>
    <row r="1" spans="1:16" s="3" customFormat="1">
      <c r="A1" s="57"/>
      <c r="B1" s="65" t="s">
        <v>90</v>
      </c>
      <c r="C1" s="57"/>
      <c r="D1" s="57"/>
      <c r="E1" s="57"/>
      <c r="F1" s="2" t="s">
        <v>91</v>
      </c>
      <c r="G1" s="66"/>
      <c r="H1" s="67"/>
      <c r="I1" s="67"/>
      <c r="K1" s="58"/>
      <c r="L1" s="58"/>
      <c r="M1" s="58"/>
      <c r="N1" s="57"/>
      <c r="O1" s="57"/>
      <c r="P1" s="57"/>
    </row>
    <row r="2" spans="1:16" s="3" customFormat="1" ht="15.6">
      <c r="A2" s="57"/>
      <c r="B2" s="65" t="s">
        <v>92</v>
      </c>
      <c r="C2" s="57" t="s">
        <v>411</v>
      </c>
      <c r="D2" s="57"/>
      <c r="E2" s="57"/>
      <c r="F2" s="68" t="s">
        <v>93</v>
      </c>
      <c r="G2" s="69"/>
      <c r="H2" s="70"/>
      <c r="I2" s="70"/>
      <c r="K2" s="205" t="s">
        <v>286</v>
      </c>
      <c r="L2" s="58"/>
      <c r="M2" s="58"/>
      <c r="N2" s="57"/>
      <c r="O2" s="57"/>
      <c r="P2" s="57"/>
    </row>
    <row r="3" spans="1:16" s="3" customFormat="1" ht="13.8" thickBot="1">
      <c r="A3" s="71"/>
      <c r="B3" s="58"/>
      <c r="C3" s="57"/>
      <c r="D3" s="57"/>
      <c r="E3" s="57"/>
      <c r="F3" s="2"/>
      <c r="G3" s="72"/>
      <c r="H3" s="72"/>
      <c r="I3" s="72"/>
      <c r="K3" s="58"/>
      <c r="L3" s="58"/>
      <c r="M3" s="58"/>
      <c r="N3" s="57"/>
      <c r="O3" s="57"/>
      <c r="P3" s="57"/>
    </row>
    <row r="4" spans="1:16" s="3" customFormat="1" ht="13.8">
      <c r="A4" s="73"/>
      <c r="B4" s="60"/>
      <c r="C4" s="74" t="s">
        <v>0</v>
      </c>
      <c r="D4" s="74" t="s">
        <v>1</v>
      </c>
      <c r="E4" s="75" t="s">
        <v>2</v>
      </c>
      <c r="F4" s="2"/>
      <c r="G4" s="72"/>
      <c r="H4" s="72"/>
      <c r="I4" s="72"/>
      <c r="K4" s="205" t="s">
        <v>287</v>
      </c>
      <c r="L4" s="58"/>
      <c r="M4" s="58"/>
      <c r="N4" s="57"/>
      <c r="O4" s="57"/>
      <c r="P4" s="57"/>
    </row>
    <row r="5" spans="1:16" s="3" customFormat="1">
      <c r="A5" s="76"/>
      <c r="B5" s="77"/>
      <c r="C5" s="78"/>
      <c r="D5" s="78"/>
      <c r="E5" s="78"/>
      <c r="F5" s="4"/>
      <c r="G5" s="72"/>
      <c r="H5" s="72"/>
      <c r="I5" s="72"/>
      <c r="K5" s="58"/>
      <c r="L5" s="58"/>
      <c r="M5" s="58"/>
      <c r="N5" s="57"/>
      <c r="O5" s="57"/>
      <c r="P5" s="57"/>
    </row>
    <row r="6" spans="1:16" s="3" customFormat="1" ht="15.6">
      <c r="A6" s="79" t="s">
        <v>3</v>
      </c>
      <c r="B6" s="77" t="s">
        <v>63</v>
      </c>
      <c r="C6" s="80">
        <v>56</v>
      </c>
      <c r="D6" s="80">
        <v>68</v>
      </c>
      <c r="E6" s="81">
        <f>D6+C6</f>
        <v>124</v>
      </c>
      <c r="F6" s="68"/>
      <c r="G6" s="82"/>
      <c r="H6" s="70"/>
      <c r="I6" s="70"/>
      <c r="K6" s="58"/>
      <c r="L6" s="175" t="s">
        <v>407</v>
      </c>
      <c r="M6" s="58"/>
      <c r="N6" s="206" t="s">
        <v>0</v>
      </c>
      <c r="O6" s="206" t="s">
        <v>1</v>
      </c>
      <c r="P6" s="206" t="s">
        <v>2</v>
      </c>
    </row>
    <row r="7" spans="1:16" s="3" customFormat="1" ht="15.6">
      <c r="A7" s="79"/>
      <c r="B7" s="77"/>
      <c r="C7" s="83"/>
      <c r="D7" s="83"/>
      <c r="E7" s="81"/>
      <c r="F7" s="68"/>
      <c r="G7" s="82"/>
      <c r="H7" s="82"/>
      <c r="I7" s="70"/>
      <c r="K7" s="58"/>
      <c r="L7" s="58"/>
      <c r="M7" s="175" t="s">
        <v>408</v>
      </c>
      <c r="N7" s="57"/>
      <c r="O7" s="57"/>
      <c r="P7" s="57"/>
    </row>
    <row r="8" spans="1:16" s="3" customFormat="1" ht="15.6">
      <c r="A8" s="79"/>
      <c r="B8" s="77" t="s">
        <v>4</v>
      </c>
      <c r="C8" s="83"/>
      <c r="D8" s="83"/>
      <c r="E8" s="81"/>
      <c r="F8" s="68"/>
      <c r="G8" s="82"/>
      <c r="H8" s="70"/>
      <c r="I8" s="82"/>
      <c r="K8" s="175" t="s">
        <v>3</v>
      </c>
      <c r="L8" s="58"/>
      <c r="M8" s="175" t="s">
        <v>409</v>
      </c>
      <c r="N8" s="151">
        <v>56</v>
      </c>
      <c r="O8" s="151">
        <v>68</v>
      </c>
      <c r="P8" s="151">
        <v>124</v>
      </c>
    </row>
    <row r="9" spans="1:16" s="3" customFormat="1" ht="15.6">
      <c r="A9" s="79"/>
      <c r="B9" s="84" t="s">
        <v>5</v>
      </c>
      <c r="C9" s="85"/>
      <c r="D9" s="85"/>
      <c r="E9" s="81"/>
      <c r="F9" s="2"/>
      <c r="G9" s="82"/>
      <c r="H9" s="86"/>
      <c r="I9" s="70"/>
      <c r="K9" s="58"/>
      <c r="L9" s="175" t="s">
        <v>4</v>
      </c>
      <c r="M9" s="58"/>
      <c r="N9" s="57"/>
      <c r="O9" s="57"/>
      <c r="P9" s="57"/>
    </row>
    <row r="10" spans="1:16" s="3" customFormat="1" ht="15.6">
      <c r="A10" s="79"/>
      <c r="B10" s="87" t="s">
        <v>6</v>
      </c>
      <c r="C10" s="88">
        <v>1565</v>
      </c>
      <c r="D10" s="88">
        <v>1128</v>
      </c>
      <c r="E10" s="81">
        <f>D10+C10</f>
        <v>2693</v>
      </c>
      <c r="F10" s="89">
        <f ca="1">C10/OFFSET(C10,4,0)</f>
        <v>0.66851772746689453</v>
      </c>
      <c r="G10" s="89">
        <f t="shared" ref="G10:H10" ca="1" si="0">D10/OFFSET(D10,4,0)</f>
        <v>0.48788927335640137</v>
      </c>
      <c r="H10" s="89">
        <f t="shared" ca="1" si="0"/>
        <v>0.57876638727702556</v>
      </c>
      <c r="I10" s="70"/>
      <c r="K10" s="58"/>
      <c r="L10" s="207" t="s">
        <v>5</v>
      </c>
      <c r="M10" s="58"/>
      <c r="N10" s="57"/>
      <c r="O10" s="57"/>
      <c r="P10" s="57"/>
    </row>
    <row r="11" spans="1:16" s="3" customFormat="1">
      <c r="A11" s="79"/>
      <c r="B11" s="87" t="s">
        <v>7</v>
      </c>
      <c r="C11" s="88">
        <v>109</v>
      </c>
      <c r="D11" s="88">
        <v>448</v>
      </c>
      <c r="E11" s="81">
        <f t="shared" ref="E11:E14" si="1">D11+C11</f>
        <v>557</v>
      </c>
      <c r="F11" s="89">
        <f ca="1">C11/OFFSET(C11,3,0)</f>
        <v>4.6561298590346009E-2</v>
      </c>
      <c r="G11" s="89">
        <f t="shared" ref="G11:H11" ca="1" si="2">D11/OFFSET(D11,3,0)</f>
        <v>0.19377162629757785</v>
      </c>
      <c r="H11" s="89">
        <f t="shared" ca="1" si="2"/>
        <v>0.11970771545239631</v>
      </c>
      <c r="I11" s="72"/>
      <c r="K11" s="174" t="s">
        <v>6</v>
      </c>
      <c r="L11" s="58"/>
      <c r="M11" s="58"/>
      <c r="N11" s="153">
        <v>1565</v>
      </c>
      <c r="O11" s="153">
        <v>1128</v>
      </c>
      <c r="P11" s="151">
        <v>2693</v>
      </c>
    </row>
    <row r="12" spans="1:16" s="3" customFormat="1">
      <c r="A12" s="79"/>
      <c r="B12" s="87" t="s">
        <v>8</v>
      </c>
      <c r="C12" s="88">
        <v>266</v>
      </c>
      <c r="D12" s="88">
        <v>315</v>
      </c>
      <c r="E12" s="81">
        <f t="shared" si="1"/>
        <v>581</v>
      </c>
      <c r="F12" s="89">
        <f ca="1">C12/OFFSET(C12,2,0)</f>
        <v>0.11362665527552328</v>
      </c>
      <c r="G12" s="89">
        <f t="shared" ref="G12:H12" ca="1" si="3">D12/OFFSET(D12,2,0)</f>
        <v>0.13624567474048443</v>
      </c>
      <c r="H12" s="89">
        <f t="shared" ca="1" si="3"/>
        <v>0.12486567805716742</v>
      </c>
      <c r="I12" s="72"/>
      <c r="K12" s="58"/>
      <c r="L12" s="174" t="s">
        <v>228</v>
      </c>
      <c r="M12" s="58"/>
      <c r="N12" s="153">
        <v>109</v>
      </c>
      <c r="O12" s="153">
        <v>448</v>
      </c>
      <c r="P12" s="151">
        <v>557</v>
      </c>
    </row>
    <row r="13" spans="1:16" s="3" customFormat="1">
      <c r="A13" s="79"/>
      <c r="B13" s="87" t="s">
        <v>9</v>
      </c>
      <c r="C13" s="88">
        <v>401</v>
      </c>
      <c r="D13" s="88">
        <v>421</v>
      </c>
      <c r="E13" s="81">
        <f t="shared" si="1"/>
        <v>822</v>
      </c>
      <c r="F13" s="89">
        <f ca="1">C13/OFFSET(C13,1,0)</f>
        <v>0.17129431866723621</v>
      </c>
      <c r="G13" s="89">
        <f t="shared" ref="G13:H13" ca="1" si="4">D13/OFFSET(D13,1,0)</f>
        <v>0.18209342560553632</v>
      </c>
      <c r="H13" s="89">
        <f t="shared" ca="1" si="4"/>
        <v>0.17666021921341071</v>
      </c>
      <c r="I13" s="72"/>
      <c r="K13" s="58"/>
      <c r="L13" s="174" t="s">
        <v>229</v>
      </c>
      <c r="M13" s="58"/>
      <c r="N13" s="153">
        <v>266</v>
      </c>
      <c r="O13" s="153">
        <v>315</v>
      </c>
      <c r="P13" s="151">
        <v>581</v>
      </c>
    </row>
    <row r="14" spans="1:16" s="3" customFormat="1">
      <c r="A14" s="79" t="s">
        <v>10</v>
      </c>
      <c r="B14" s="90" t="s">
        <v>11</v>
      </c>
      <c r="C14" s="91">
        <f>SUM(C10:C13)</f>
        <v>2341</v>
      </c>
      <c r="D14" s="91">
        <f>SUM(D10:D13)</f>
        <v>2312</v>
      </c>
      <c r="E14" s="81">
        <f t="shared" si="1"/>
        <v>4653</v>
      </c>
      <c r="F14" s="89"/>
      <c r="G14" s="89"/>
      <c r="H14" s="89"/>
      <c r="I14" s="72"/>
      <c r="K14" s="58"/>
      <c r="L14" s="174" t="s">
        <v>9</v>
      </c>
      <c r="M14" s="58"/>
      <c r="N14" s="153">
        <v>401</v>
      </c>
      <c r="O14" s="153">
        <v>421</v>
      </c>
      <c r="P14" s="151">
        <v>822</v>
      </c>
    </row>
    <row r="15" spans="1:16" s="3" customFormat="1">
      <c r="A15" s="79"/>
      <c r="B15" s="84" t="s">
        <v>58</v>
      </c>
      <c r="C15" s="92"/>
      <c r="D15" s="92"/>
      <c r="E15" s="81"/>
      <c r="F15" s="2"/>
      <c r="G15" s="72"/>
      <c r="H15" s="72"/>
      <c r="I15" s="72"/>
      <c r="K15" s="175" t="s">
        <v>10</v>
      </c>
      <c r="L15" s="175" t="s">
        <v>11</v>
      </c>
      <c r="M15" s="58"/>
      <c r="N15" s="151">
        <v>2341</v>
      </c>
      <c r="O15" s="151">
        <v>2312</v>
      </c>
      <c r="P15" s="151">
        <v>4653</v>
      </c>
    </row>
    <row r="16" spans="1:16" s="3" customFormat="1">
      <c r="A16" s="79"/>
      <c r="B16" s="87" t="s">
        <v>6</v>
      </c>
      <c r="C16" s="92">
        <v>87</v>
      </c>
      <c r="D16" s="92">
        <v>91</v>
      </c>
      <c r="E16" s="81">
        <f t="shared" ref="E16:E72" si="5">D16+C16</f>
        <v>178</v>
      </c>
      <c r="F16" s="89">
        <f ca="1">C16/OFFSET(C16,4,0)</f>
        <v>0.56129032258064515</v>
      </c>
      <c r="G16" s="89">
        <f t="shared" ref="G16:H16" ca="1" si="6">D16/OFFSET(D16,4,0)</f>
        <v>0.5112359550561798</v>
      </c>
      <c r="H16" s="89">
        <f t="shared" ca="1" si="6"/>
        <v>0.53453453453453459</v>
      </c>
      <c r="I16" s="72"/>
      <c r="K16" s="58"/>
      <c r="L16" s="58"/>
      <c r="M16" s="207" t="s">
        <v>266</v>
      </c>
      <c r="N16" s="57"/>
      <c r="O16" s="57"/>
      <c r="P16" s="57"/>
    </row>
    <row r="17" spans="1:16" s="3" customFormat="1">
      <c r="A17" s="79"/>
      <c r="B17" s="87" t="s">
        <v>7</v>
      </c>
      <c r="C17" s="92">
        <v>3</v>
      </c>
      <c r="D17" s="92">
        <v>79</v>
      </c>
      <c r="E17" s="81">
        <f t="shared" si="5"/>
        <v>82</v>
      </c>
      <c r="F17" s="89">
        <f ca="1">C17/OFFSET(C17,3,0)</f>
        <v>1.935483870967742E-2</v>
      </c>
      <c r="G17" s="89">
        <f t="shared" ref="G17:H17" ca="1" si="7">D17/OFFSET(D17,3,0)</f>
        <v>0.4438202247191011</v>
      </c>
      <c r="H17" s="89">
        <f t="shared" ca="1" si="7"/>
        <v>0.24624624624624625</v>
      </c>
      <c r="I17" s="72"/>
      <c r="K17" s="174" t="s">
        <v>6</v>
      </c>
      <c r="L17" s="58"/>
      <c r="M17" s="58"/>
      <c r="N17" s="153">
        <v>87</v>
      </c>
      <c r="O17" s="153">
        <v>91</v>
      </c>
      <c r="P17" s="151">
        <v>178</v>
      </c>
    </row>
    <row r="18" spans="1:16" s="3" customFormat="1" ht="15.6">
      <c r="A18" s="79"/>
      <c r="B18" s="87" t="s">
        <v>8</v>
      </c>
      <c r="C18" s="92">
        <v>12</v>
      </c>
      <c r="D18" s="92">
        <v>3</v>
      </c>
      <c r="E18" s="81">
        <f t="shared" si="5"/>
        <v>15</v>
      </c>
      <c r="F18" s="89">
        <f ca="1">C18/OFFSET(C18,2,0)</f>
        <v>7.7419354838709681E-2</v>
      </c>
      <c r="G18" s="89">
        <f t="shared" ref="G18:H18" ca="1" si="8">D18/OFFSET(D18,2,0)</f>
        <v>1.6853932584269662E-2</v>
      </c>
      <c r="H18" s="89">
        <f t="shared" ca="1" si="8"/>
        <v>4.5045045045045043E-2</v>
      </c>
      <c r="I18" s="93"/>
      <c r="K18" s="58"/>
      <c r="L18" s="174" t="s">
        <v>228</v>
      </c>
      <c r="M18" s="58"/>
      <c r="N18" s="153">
        <v>3</v>
      </c>
      <c r="O18" s="153">
        <v>79</v>
      </c>
      <c r="P18" s="151">
        <v>82</v>
      </c>
    </row>
    <row r="19" spans="1:16" s="3" customFormat="1">
      <c r="A19" s="79"/>
      <c r="B19" s="87" t="s">
        <v>9</v>
      </c>
      <c r="C19" s="92">
        <v>53</v>
      </c>
      <c r="D19" s="92">
        <v>5</v>
      </c>
      <c r="E19" s="81">
        <f t="shared" si="5"/>
        <v>58</v>
      </c>
      <c r="F19" s="89">
        <f ca="1">C19/OFFSET(C19,1,0)</f>
        <v>0.34193548387096773</v>
      </c>
      <c r="G19" s="89">
        <f t="shared" ref="G19:H19" ca="1" si="9">D19/OFFSET(D19,1,0)</f>
        <v>2.8089887640449437E-2</v>
      </c>
      <c r="H19" s="94">
        <f t="shared" ca="1" si="9"/>
        <v>0.17417417417417416</v>
      </c>
      <c r="I19" s="72"/>
      <c r="K19" s="58"/>
      <c r="L19" s="174" t="s">
        <v>229</v>
      </c>
      <c r="M19" s="58"/>
      <c r="N19" s="153">
        <v>12</v>
      </c>
      <c r="O19" s="153">
        <v>3</v>
      </c>
      <c r="P19" s="151">
        <v>15</v>
      </c>
    </row>
    <row r="20" spans="1:16" s="3" customFormat="1">
      <c r="A20" s="79" t="s">
        <v>12</v>
      </c>
      <c r="B20" s="90" t="s">
        <v>13</v>
      </c>
      <c r="C20" s="81">
        <f>SUM(C16:C19)</f>
        <v>155</v>
      </c>
      <c r="D20" s="81">
        <f>SUM(D16:D19)</f>
        <v>178</v>
      </c>
      <c r="E20" s="81">
        <f t="shared" si="5"/>
        <v>333</v>
      </c>
      <c r="F20" s="89"/>
      <c r="G20" s="89"/>
      <c r="H20" s="89"/>
      <c r="I20" s="72"/>
      <c r="K20" s="58"/>
      <c r="L20" s="174" t="s">
        <v>9</v>
      </c>
      <c r="M20" s="58"/>
      <c r="N20" s="153">
        <v>53</v>
      </c>
      <c r="O20" s="153">
        <v>5</v>
      </c>
      <c r="P20" s="151">
        <v>58</v>
      </c>
    </row>
    <row r="21" spans="1:16" s="3" customFormat="1">
      <c r="A21" s="79"/>
      <c r="B21" s="84" t="s">
        <v>59</v>
      </c>
      <c r="C21" s="92"/>
      <c r="D21" s="92"/>
      <c r="E21" s="81"/>
      <c r="F21" s="2"/>
      <c r="G21" s="72"/>
      <c r="H21" s="72"/>
      <c r="I21" s="72"/>
      <c r="K21" s="175" t="s">
        <v>12</v>
      </c>
      <c r="L21" s="58"/>
      <c r="M21" s="175" t="s">
        <v>13</v>
      </c>
      <c r="N21" s="151">
        <v>155</v>
      </c>
      <c r="O21" s="151">
        <v>178</v>
      </c>
      <c r="P21" s="151">
        <v>333</v>
      </c>
    </row>
    <row r="22" spans="1:16" s="3" customFormat="1" ht="15.6">
      <c r="A22" s="79"/>
      <c r="B22" s="87" t="s">
        <v>6</v>
      </c>
      <c r="C22" s="95">
        <v>2424</v>
      </c>
      <c r="D22" s="95">
        <v>595</v>
      </c>
      <c r="E22" s="81">
        <f t="shared" si="5"/>
        <v>3019</v>
      </c>
      <c r="F22" s="89">
        <f ca="1">C22/OFFSET(C22,4,0)</f>
        <v>0.84225156358582354</v>
      </c>
      <c r="G22" s="89">
        <f t="shared" ref="G22:H22" ca="1" si="10">D22/OFFSET(D22,4,0)</f>
        <v>0.87115666178623719</v>
      </c>
      <c r="H22" s="89">
        <f t="shared" ca="1" si="10"/>
        <v>0.84779556304408876</v>
      </c>
      <c r="I22" s="93"/>
      <c r="K22" s="58"/>
      <c r="L22" s="58"/>
      <c r="M22" s="207" t="s">
        <v>267</v>
      </c>
      <c r="N22" s="57"/>
      <c r="O22" s="57"/>
      <c r="P22" s="57"/>
    </row>
    <row r="23" spans="1:16" s="3" customFormat="1">
      <c r="A23" s="79"/>
      <c r="B23" s="87" t="s">
        <v>7</v>
      </c>
      <c r="C23" s="95">
        <v>258</v>
      </c>
      <c r="D23" s="95">
        <v>78</v>
      </c>
      <c r="E23" s="81">
        <f t="shared" si="5"/>
        <v>336</v>
      </c>
      <c r="F23" s="89">
        <f ca="1">C23/OFFSET(C23,3,0)</f>
        <v>8.9645587213342592E-2</v>
      </c>
      <c r="G23" s="89">
        <f t="shared" ref="G23:H23" ca="1" si="11">D23/OFFSET(D23,3,0)</f>
        <v>0.11420204978038068</v>
      </c>
      <c r="H23" s="89">
        <f t="shared" ca="1" si="11"/>
        <v>9.4355518112889641E-2</v>
      </c>
      <c r="I23" s="72"/>
      <c r="K23" s="174" t="s">
        <v>6</v>
      </c>
      <c r="L23" s="58"/>
      <c r="M23" s="58"/>
      <c r="N23" s="153">
        <v>2424</v>
      </c>
      <c r="O23" s="153">
        <v>595</v>
      </c>
      <c r="P23" s="151">
        <v>3019</v>
      </c>
    </row>
    <row r="24" spans="1:16" s="3" customFormat="1">
      <c r="A24" s="79"/>
      <c r="B24" s="87" t="s">
        <v>8</v>
      </c>
      <c r="C24" s="95">
        <v>154</v>
      </c>
      <c r="D24" s="95">
        <v>6</v>
      </c>
      <c r="E24" s="81">
        <f t="shared" si="5"/>
        <v>160</v>
      </c>
      <c r="F24" s="89">
        <f ca="1">C24/OFFSET(C24,2,0)</f>
        <v>5.3509381514940932E-2</v>
      </c>
      <c r="G24" s="89">
        <f t="shared" ref="G24:H24" ca="1" si="12">D24/OFFSET(D24,2,0)</f>
        <v>8.7847730600292828E-3</v>
      </c>
      <c r="H24" s="89">
        <f t="shared" ca="1" si="12"/>
        <v>4.4931199101376017E-2</v>
      </c>
      <c r="I24" s="72"/>
      <c r="K24" s="58"/>
      <c r="L24" s="174" t="s">
        <v>228</v>
      </c>
      <c r="M24" s="58"/>
      <c r="N24" s="153">
        <v>258</v>
      </c>
      <c r="O24" s="153">
        <v>78</v>
      </c>
      <c r="P24" s="151">
        <v>336</v>
      </c>
    </row>
    <row r="25" spans="1:16" s="3" customFormat="1">
      <c r="A25" s="79"/>
      <c r="B25" s="87" t="s">
        <v>9</v>
      </c>
      <c r="C25" s="95">
        <v>42</v>
      </c>
      <c r="D25" s="95">
        <v>4</v>
      </c>
      <c r="E25" s="81">
        <f t="shared" si="5"/>
        <v>46</v>
      </c>
      <c r="F25" s="89">
        <f ca="1">C25/OFFSET(C25,1,0)</f>
        <v>1.4593467685892982E-2</v>
      </c>
      <c r="G25" s="89">
        <f t="shared" ref="G25:H25" ca="1" si="13">D25/OFFSET(D25,1,0)</f>
        <v>5.8565153733528552E-3</v>
      </c>
      <c r="H25" s="94">
        <f t="shared" ca="1" si="13"/>
        <v>1.2917719741645605E-2</v>
      </c>
      <c r="I25" s="72"/>
      <c r="K25" s="58"/>
      <c r="L25" s="174" t="s">
        <v>229</v>
      </c>
      <c r="M25" s="58"/>
      <c r="N25" s="153">
        <v>154</v>
      </c>
      <c r="O25" s="153">
        <v>6</v>
      </c>
      <c r="P25" s="151">
        <v>160</v>
      </c>
    </row>
    <row r="26" spans="1:16" s="3" customFormat="1">
      <c r="A26" s="79" t="s">
        <v>14</v>
      </c>
      <c r="B26" s="90" t="s">
        <v>15</v>
      </c>
      <c r="C26" s="81">
        <f>SUM(C22:C25)</f>
        <v>2878</v>
      </c>
      <c r="D26" s="81">
        <f>SUM(D22:D25)</f>
        <v>683</v>
      </c>
      <c r="E26" s="81">
        <f t="shared" si="5"/>
        <v>3561</v>
      </c>
      <c r="F26" s="89"/>
      <c r="G26" s="89"/>
      <c r="H26" s="89"/>
      <c r="I26" s="72"/>
      <c r="K26" s="58"/>
      <c r="L26" s="174" t="s">
        <v>9</v>
      </c>
      <c r="M26" s="58"/>
      <c r="N26" s="153">
        <v>42</v>
      </c>
      <c r="O26" s="153">
        <v>4</v>
      </c>
      <c r="P26" s="151">
        <v>46</v>
      </c>
    </row>
    <row r="27" spans="1:16" s="3" customFormat="1">
      <c r="A27" s="79"/>
      <c r="B27" s="84" t="s">
        <v>16</v>
      </c>
      <c r="C27" s="92"/>
      <c r="D27" s="92"/>
      <c r="E27" s="81"/>
      <c r="F27" s="2"/>
      <c r="G27" s="72"/>
      <c r="H27" s="72"/>
      <c r="I27" s="72"/>
      <c r="K27" s="175" t="s">
        <v>14</v>
      </c>
      <c r="L27" s="58"/>
      <c r="M27" s="175" t="s">
        <v>15</v>
      </c>
      <c r="N27" s="151">
        <v>2878</v>
      </c>
      <c r="O27" s="151">
        <v>683</v>
      </c>
      <c r="P27" s="151">
        <v>3561</v>
      </c>
    </row>
    <row r="28" spans="1:16" s="3" customFormat="1">
      <c r="A28" s="79"/>
      <c r="B28" s="87" t="s">
        <v>6</v>
      </c>
      <c r="C28" s="92">
        <v>0</v>
      </c>
      <c r="D28" s="92">
        <v>0</v>
      </c>
      <c r="E28" s="81">
        <f t="shared" si="5"/>
        <v>0</v>
      </c>
      <c r="F28" s="89">
        <f ca="1">C28/OFFSET(C28,4,0)</f>
        <v>0</v>
      </c>
      <c r="G28" s="89">
        <f t="shared" ref="G28:H28" ca="1" si="14">D28/OFFSET(D28,4,0)</f>
        <v>0</v>
      </c>
      <c r="H28" s="89">
        <f t="shared" ca="1" si="14"/>
        <v>0</v>
      </c>
      <c r="I28" s="72"/>
      <c r="K28" s="58"/>
      <c r="L28" s="58"/>
      <c r="M28" s="207" t="s">
        <v>16</v>
      </c>
      <c r="N28" s="57"/>
      <c r="O28" s="57"/>
      <c r="P28" s="57"/>
    </row>
    <row r="29" spans="1:16" s="3" customFormat="1" ht="15.6">
      <c r="A29" s="79"/>
      <c r="B29" s="87" t="s">
        <v>7</v>
      </c>
      <c r="C29" s="92">
        <v>0</v>
      </c>
      <c r="D29" s="92">
        <v>0</v>
      </c>
      <c r="E29" s="81">
        <f t="shared" si="5"/>
        <v>0</v>
      </c>
      <c r="F29" s="89">
        <f ca="1">C29/OFFSET(C29,3,0)</f>
        <v>0</v>
      </c>
      <c r="G29" s="89">
        <f t="shared" ref="G29:H29" ca="1" si="15">D29/OFFSET(D29,3,0)</f>
        <v>0</v>
      </c>
      <c r="H29" s="89">
        <f t="shared" ca="1" si="15"/>
        <v>0</v>
      </c>
      <c r="I29" s="70"/>
      <c r="K29" s="174" t="s">
        <v>6</v>
      </c>
      <c r="L29" s="58"/>
      <c r="M29" s="58"/>
      <c r="N29" s="153">
        <v>0</v>
      </c>
      <c r="O29" s="153">
        <v>0</v>
      </c>
      <c r="P29" s="151">
        <v>0</v>
      </c>
    </row>
    <row r="30" spans="1:16" s="3" customFormat="1">
      <c r="A30" s="79"/>
      <c r="B30" s="87" t="s">
        <v>8</v>
      </c>
      <c r="C30" s="92">
        <v>0</v>
      </c>
      <c r="D30" s="92">
        <v>0</v>
      </c>
      <c r="E30" s="81">
        <f t="shared" si="5"/>
        <v>0</v>
      </c>
      <c r="F30" s="89">
        <f ca="1">C30/OFFSET(C30,2,0)</f>
        <v>0</v>
      </c>
      <c r="G30" s="89">
        <f t="shared" ref="G30:H30" ca="1" si="16">D30/OFFSET(D30,2,0)</f>
        <v>0</v>
      </c>
      <c r="H30" s="89">
        <f t="shared" ca="1" si="16"/>
        <v>0</v>
      </c>
      <c r="I30" s="72"/>
      <c r="K30" s="58"/>
      <c r="L30" s="174" t="s">
        <v>228</v>
      </c>
      <c r="M30" s="58"/>
      <c r="N30" s="153">
        <v>0</v>
      </c>
      <c r="O30" s="153">
        <v>0</v>
      </c>
      <c r="P30" s="151">
        <v>0</v>
      </c>
    </row>
    <row r="31" spans="1:16" s="3" customFormat="1" ht="15.6">
      <c r="A31" s="79"/>
      <c r="B31" s="87" t="s">
        <v>9</v>
      </c>
      <c r="C31" s="92">
        <v>135</v>
      </c>
      <c r="D31" s="92">
        <v>105</v>
      </c>
      <c r="E31" s="81">
        <f t="shared" si="5"/>
        <v>240</v>
      </c>
      <c r="F31" s="89">
        <f ca="1">C31/OFFSET(C31,1,0)</f>
        <v>1</v>
      </c>
      <c r="G31" s="89">
        <f t="shared" ref="G31:H31" ca="1" si="17">D31/OFFSET(D31,1,0)</f>
        <v>1</v>
      </c>
      <c r="H31" s="94">
        <f t="shared" ca="1" si="17"/>
        <v>1</v>
      </c>
      <c r="I31" s="70"/>
      <c r="K31" s="58"/>
      <c r="L31" s="174" t="s">
        <v>229</v>
      </c>
      <c r="M31" s="58"/>
      <c r="N31" s="153">
        <v>0</v>
      </c>
      <c r="O31" s="153">
        <v>0</v>
      </c>
      <c r="P31" s="151">
        <v>0</v>
      </c>
    </row>
    <row r="32" spans="1:16" s="3" customFormat="1">
      <c r="A32" s="79" t="s">
        <v>17</v>
      </c>
      <c r="B32" s="90" t="s">
        <v>18</v>
      </c>
      <c r="C32" s="81">
        <f>SUM(C28:C31)</f>
        <v>135</v>
      </c>
      <c r="D32" s="81">
        <f>SUM(D28:D31)</f>
        <v>105</v>
      </c>
      <c r="E32" s="81">
        <f t="shared" si="5"/>
        <v>240</v>
      </c>
      <c r="F32" s="2"/>
      <c r="G32" s="72"/>
      <c r="H32" s="72"/>
      <c r="I32" s="72"/>
      <c r="K32" s="58"/>
      <c r="L32" s="174" t="s">
        <v>9</v>
      </c>
      <c r="M32" s="58"/>
      <c r="N32" s="153">
        <v>135</v>
      </c>
      <c r="O32" s="153">
        <v>105</v>
      </c>
      <c r="P32" s="151">
        <v>240</v>
      </c>
    </row>
    <row r="33" spans="1:16" s="3" customFormat="1">
      <c r="A33" s="79" t="s">
        <v>19</v>
      </c>
      <c r="B33" s="96" t="s">
        <v>54</v>
      </c>
      <c r="C33" s="78">
        <f>C14+C20+C26+C32</f>
        <v>5509</v>
      </c>
      <c r="D33" s="78">
        <f>D14+D20+D26+D32</f>
        <v>3278</v>
      </c>
      <c r="E33" s="81">
        <f t="shared" si="5"/>
        <v>8787</v>
      </c>
      <c r="F33" s="68"/>
      <c r="G33" s="72"/>
      <c r="H33" s="72"/>
      <c r="I33" s="72"/>
      <c r="K33" s="175" t="s">
        <v>17</v>
      </c>
      <c r="L33" s="58"/>
      <c r="M33" s="175" t="s">
        <v>18</v>
      </c>
      <c r="N33" s="151">
        <v>135</v>
      </c>
      <c r="O33" s="151">
        <v>105</v>
      </c>
      <c r="P33" s="151">
        <v>240</v>
      </c>
    </row>
    <row r="34" spans="1:16" s="3" customFormat="1" ht="15.6">
      <c r="A34" s="97" t="s">
        <v>20</v>
      </c>
      <c r="B34" s="98" t="s">
        <v>21</v>
      </c>
      <c r="C34" s="99">
        <v>135</v>
      </c>
      <c r="D34" s="99">
        <v>105</v>
      </c>
      <c r="E34" s="81">
        <f t="shared" si="5"/>
        <v>240</v>
      </c>
      <c r="F34" s="68"/>
      <c r="G34" s="82"/>
      <c r="H34" s="100"/>
      <c r="I34" s="82"/>
      <c r="K34" s="175" t="s">
        <v>19</v>
      </c>
      <c r="L34" s="175" t="s">
        <v>230</v>
      </c>
      <c r="M34" s="174" t="s">
        <v>231</v>
      </c>
      <c r="N34" s="151">
        <v>5509</v>
      </c>
      <c r="O34" s="151">
        <v>3278</v>
      </c>
      <c r="P34" s="151">
        <v>8787</v>
      </c>
    </row>
    <row r="35" spans="1:16" s="3" customFormat="1" ht="15.6">
      <c r="A35" s="79" t="s">
        <v>22</v>
      </c>
      <c r="B35" s="77" t="s">
        <v>23</v>
      </c>
      <c r="C35" s="78">
        <f>C33-C34</f>
        <v>5374</v>
      </c>
      <c r="D35" s="78">
        <f>D33-D34</f>
        <v>3173</v>
      </c>
      <c r="E35" s="81">
        <f t="shared" si="5"/>
        <v>8547</v>
      </c>
      <c r="F35" s="68"/>
      <c r="G35" s="101"/>
      <c r="H35" s="102"/>
      <c r="I35" s="101"/>
      <c r="K35" s="208" t="s">
        <v>20</v>
      </c>
      <c r="L35" s="58"/>
      <c r="M35" s="221" t="s">
        <v>232</v>
      </c>
      <c r="N35" s="152">
        <v>135</v>
      </c>
      <c r="O35" s="152">
        <v>105</v>
      </c>
      <c r="P35" s="152">
        <v>240</v>
      </c>
    </row>
    <row r="36" spans="1:16" s="3" customFormat="1" ht="16.2" thickBot="1">
      <c r="A36" s="103"/>
      <c r="B36" s="104"/>
      <c r="C36" s="92"/>
      <c r="D36" s="92"/>
      <c r="E36" s="81"/>
      <c r="F36" s="68"/>
      <c r="G36" s="93"/>
      <c r="H36" s="70"/>
      <c r="I36" s="82"/>
      <c r="K36" s="175" t="s">
        <v>22</v>
      </c>
      <c r="L36" s="58"/>
      <c r="M36" s="175" t="s">
        <v>233</v>
      </c>
      <c r="N36" s="151">
        <v>5374</v>
      </c>
      <c r="O36" s="151">
        <v>3173</v>
      </c>
      <c r="P36" s="151">
        <v>8547</v>
      </c>
    </row>
    <row r="37" spans="1:16" s="3" customFormat="1" ht="13.8" thickTop="1">
      <c r="A37" s="105"/>
      <c r="B37" s="106"/>
      <c r="C37" s="92"/>
      <c r="D37" s="92"/>
      <c r="E37" s="81"/>
      <c r="F37" s="2"/>
      <c r="G37" s="72"/>
      <c r="H37" s="72"/>
      <c r="I37" s="72"/>
      <c r="K37" s="58"/>
      <c r="L37" s="58"/>
      <c r="M37" s="175" t="s">
        <v>234</v>
      </c>
      <c r="N37" s="57"/>
      <c r="O37" s="57"/>
      <c r="P37" s="57"/>
    </row>
    <row r="38" spans="1:16" s="3" customFormat="1" ht="15.6">
      <c r="A38" s="79"/>
      <c r="B38" s="77" t="s">
        <v>24</v>
      </c>
      <c r="C38" s="92"/>
      <c r="D38" s="92"/>
      <c r="E38" s="81"/>
      <c r="F38" s="68"/>
      <c r="G38" s="70"/>
      <c r="H38" s="82"/>
      <c r="I38" s="82"/>
      <c r="K38" s="174" t="s">
        <v>6</v>
      </c>
      <c r="L38" s="58"/>
      <c r="M38" s="58"/>
      <c r="N38" s="153">
        <v>3087</v>
      </c>
      <c r="O38" s="153">
        <v>1421</v>
      </c>
      <c r="P38" s="151">
        <v>4508</v>
      </c>
    </row>
    <row r="39" spans="1:16" s="3" customFormat="1">
      <c r="A39" s="79"/>
      <c r="B39" s="87" t="s">
        <v>6</v>
      </c>
      <c r="C39" s="107">
        <v>3087</v>
      </c>
      <c r="D39" s="107">
        <v>1421</v>
      </c>
      <c r="E39" s="81">
        <f t="shared" si="5"/>
        <v>4508</v>
      </c>
      <c r="F39" s="89">
        <f ca="1">C39/OFFSET(C39,4,0)</f>
        <v>0.778562421185372</v>
      </c>
      <c r="G39" s="89">
        <f t="shared" ref="G39:H39" ca="1" si="18">D39/OFFSET(D39,4,0)</f>
        <v>0.61944202266782911</v>
      </c>
      <c r="H39" s="89">
        <f t="shared" ca="1" si="18"/>
        <v>0.72024285029557433</v>
      </c>
      <c r="I39" s="72"/>
      <c r="K39" s="58"/>
      <c r="L39" s="174" t="s">
        <v>228</v>
      </c>
      <c r="M39" s="58"/>
      <c r="N39" s="153">
        <v>366</v>
      </c>
      <c r="O39" s="153">
        <v>597</v>
      </c>
      <c r="P39" s="151">
        <v>963</v>
      </c>
    </row>
    <row r="40" spans="1:16" s="3" customFormat="1">
      <c r="A40" s="79"/>
      <c r="B40" s="87" t="s">
        <v>7</v>
      </c>
      <c r="C40" s="107">
        <v>366</v>
      </c>
      <c r="D40" s="107">
        <v>597</v>
      </c>
      <c r="E40" s="81">
        <f t="shared" si="5"/>
        <v>963</v>
      </c>
      <c r="F40" s="89">
        <f ca="1">C40/OFFSET(C40,3,0)</f>
        <v>9.2307692307692313E-2</v>
      </c>
      <c r="G40" s="89">
        <f t="shared" ref="G40:H40" ca="1" si="19">D40/OFFSET(D40,3,0)</f>
        <v>0.26024411508282475</v>
      </c>
      <c r="H40" s="89">
        <f t="shared" ca="1" si="19"/>
        <v>0.15385844384086914</v>
      </c>
      <c r="I40" s="72"/>
      <c r="K40" s="58"/>
      <c r="L40" s="174" t="s">
        <v>229</v>
      </c>
      <c r="M40" s="58"/>
      <c r="N40" s="153">
        <v>344</v>
      </c>
      <c r="O40" s="153">
        <v>206</v>
      </c>
      <c r="P40" s="151">
        <v>550</v>
      </c>
    </row>
    <row r="41" spans="1:16" s="3" customFormat="1">
      <c r="A41" s="79"/>
      <c r="B41" s="87" t="s">
        <v>8</v>
      </c>
      <c r="C41" s="107">
        <v>344</v>
      </c>
      <c r="D41" s="107">
        <v>206</v>
      </c>
      <c r="E41" s="81">
        <f t="shared" si="5"/>
        <v>550</v>
      </c>
      <c r="F41" s="89">
        <f ca="1">C41/OFFSET(C41,2,0)</f>
        <v>8.6759142496847422E-2</v>
      </c>
      <c r="G41" s="89">
        <f t="shared" ref="G41:H41" ca="1" si="20">D41/OFFSET(D41,2,0)</f>
        <v>8.979947689625109E-2</v>
      </c>
      <c r="H41" s="89">
        <f t="shared" ca="1" si="20"/>
        <v>8.7873462214411252E-2</v>
      </c>
      <c r="I41" s="72"/>
      <c r="K41" s="58"/>
      <c r="L41" s="174" t="s">
        <v>9</v>
      </c>
      <c r="M41" s="58"/>
      <c r="N41" s="153">
        <v>168</v>
      </c>
      <c r="O41" s="153">
        <v>70</v>
      </c>
      <c r="P41" s="151">
        <v>238</v>
      </c>
    </row>
    <row r="42" spans="1:16" s="3" customFormat="1">
      <c r="A42" s="79"/>
      <c r="B42" s="87" t="s">
        <v>9</v>
      </c>
      <c r="C42" s="107">
        <v>168</v>
      </c>
      <c r="D42" s="107">
        <v>70</v>
      </c>
      <c r="E42" s="81">
        <f t="shared" si="5"/>
        <v>238</v>
      </c>
      <c r="F42" s="89">
        <f ca="1">C42/OFFSET(C42,1,0)</f>
        <v>4.2370744010088272E-2</v>
      </c>
      <c r="G42" s="89">
        <f t="shared" ref="G42:H42" ca="1" si="21">D42/OFFSET(D42,1,0)</f>
        <v>3.051438535309503E-2</v>
      </c>
      <c r="H42" s="94">
        <f t="shared" ca="1" si="21"/>
        <v>3.8025243649145231E-2</v>
      </c>
      <c r="I42" s="72"/>
      <c r="K42" s="175" t="s">
        <v>25</v>
      </c>
      <c r="L42" s="175" t="s">
        <v>26</v>
      </c>
      <c r="M42" s="58"/>
      <c r="N42" s="151">
        <v>3965</v>
      </c>
      <c r="O42" s="151">
        <v>2294</v>
      </c>
      <c r="P42" s="151">
        <v>6259</v>
      </c>
    </row>
    <row r="43" spans="1:16" s="3" customFormat="1">
      <c r="A43" s="79" t="s">
        <v>25</v>
      </c>
      <c r="B43" s="90" t="s">
        <v>26</v>
      </c>
      <c r="C43" s="78">
        <f>SUM(C39:C42)</f>
        <v>3965</v>
      </c>
      <c r="D43" s="78">
        <f>SUM(D39:D42)</f>
        <v>2294</v>
      </c>
      <c r="E43" s="81">
        <f t="shared" si="5"/>
        <v>6259</v>
      </c>
      <c r="F43" s="89"/>
      <c r="G43" s="89"/>
      <c r="H43" s="89"/>
      <c r="I43" s="72"/>
      <c r="K43" s="58"/>
      <c r="L43" s="58"/>
      <c r="M43" s="175" t="s">
        <v>268</v>
      </c>
      <c r="N43" s="57"/>
      <c r="O43" s="57"/>
      <c r="P43" s="57"/>
    </row>
    <row r="44" spans="1:16" s="3" customFormat="1">
      <c r="A44" s="79"/>
      <c r="B44" s="77"/>
      <c r="C44" s="92"/>
      <c r="D44" s="92"/>
      <c r="E44" s="81"/>
      <c r="F44" s="2"/>
      <c r="G44" s="72"/>
      <c r="H44" s="72"/>
      <c r="I44" s="72"/>
      <c r="K44" s="174" t="s">
        <v>6</v>
      </c>
      <c r="L44" s="58"/>
      <c r="M44" s="58"/>
      <c r="N44" s="153">
        <v>24</v>
      </c>
      <c r="O44" s="153">
        <v>0</v>
      </c>
      <c r="P44" s="151">
        <v>24</v>
      </c>
    </row>
    <row r="45" spans="1:16" s="3" customFormat="1">
      <c r="A45" s="79"/>
      <c r="B45" s="77" t="s">
        <v>60</v>
      </c>
      <c r="C45" s="92"/>
      <c r="D45" s="92"/>
      <c r="E45" s="81"/>
      <c r="F45" s="2"/>
      <c r="G45" s="72"/>
      <c r="H45" s="72"/>
      <c r="I45" s="72"/>
      <c r="K45" s="58"/>
      <c r="L45" s="174" t="s">
        <v>228</v>
      </c>
      <c r="M45" s="58"/>
      <c r="N45" s="153">
        <v>3</v>
      </c>
      <c r="O45" s="153">
        <v>0</v>
      </c>
      <c r="P45" s="151">
        <v>3</v>
      </c>
    </row>
    <row r="46" spans="1:16" s="3" customFormat="1">
      <c r="A46" s="79"/>
      <c r="B46" s="87" t="s">
        <v>6</v>
      </c>
      <c r="C46" s="108">
        <v>24</v>
      </c>
      <c r="D46" s="108">
        <v>0</v>
      </c>
      <c r="E46" s="81">
        <f t="shared" si="5"/>
        <v>24</v>
      </c>
      <c r="F46" s="89">
        <f ca="1">C46/OFFSET(C46,4,0)</f>
        <v>0.61538461538461542</v>
      </c>
      <c r="G46" s="89" t="e">
        <f t="shared" ref="G46:H46" ca="1" si="22">D46/OFFSET(D46,4,0)</f>
        <v>#DIV/0!</v>
      </c>
      <c r="H46" s="89">
        <f t="shared" ca="1" si="22"/>
        <v>0.61538461538461542</v>
      </c>
      <c r="I46" s="72"/>
      <c r="K46" s="58"/>
      <c r="L46" s="174" t="s">
        <v>229</v>
      </c>
      <c r="M46" s="58"/>
      <c r="N46" s="153">
        <v>5</v>
      </c>
      <c r="O46" s="153">
        <v>0</v>
      </c>
      <c r="P46" s="151">
        <v>5</v>
      </c>
    </row>
    <row r="47" spans="1:16" s="3" customFormat="1">
      <c r="A47" s="79"/>
      <c r="B47" s="87" t="s">
        <v>7</v>
      </c>
      <c r="C47" s="108">
        <v>3</v>
      </c>
      <c r="D47" s="108">
        <v>0</v>
      </c>
      <c r="E47" s="81">
        <f t="shared" si="5"/>
        <v>3</v>
      </c>
      <c r="F47" s="89">
        <f ca="1">C47/OFFSET(C47,3,0)</f>
        <v>7.6923076923076927E-2</v>
      </c>
      <c r="G47" s="89" t="e">
        <f t="shared" ref="G47:H47" ca="1" si="23">D47/OFFSET(D47,3,0)</f>
        <v>#DIV/0!</v>
      </c>
      <c r="H47" s="89">
        <f t="shared" ca="1" si="23"/>
        <v>7.6923076923076927E-2</v>
      </c>
      <c r="I47" s="72"/>
      <c r="K47" s="58"/>
      <c r="L47" s="174" t="s">
        <v>9</v>
      </c>
      <c r="M47" s="58"/>
      <c r="N47" s="153">
        <v>7</v>
      </c>
      <c r="O47" s="153">
        <v>0</v>
      </c>
      <c r="P47" s="151">
        <v>7</v>
      </c>
    </row>
    <row r="48" spans="1:16" s="3" customFormat="1">
      <c r="A48" s="79"/>
      <c r="B48" s="87" t="s">
        <v>8</v>
      </c>
      <c r="C48" s="108">
        <v>5</v>
      </c>
      <c r="D48" s="108">
        <v>0</v>
      </c>
      <c r="E48" s="81">
        <f t="shared" si="5"/>
        <v>5</v>
      </c>
      <c r="F48" s="89">
        <f ca="1">C48/OFFSET(C48,2,0)</f>
        <v>0.12820512820512819</v>
      </c>
      <c r="G48" s="89" t="e">
        <f t="shared" ref="G48:H48" ca="1" si="24">D48/OFFSET(D48,2,0)</f>
        <v>#DIV/0!</v>
      </c>
      <c r="H48" s="89">
        <f t="shared" ca="1" si="24"/>
        <v>0.12820512820512819</v>
      </c>
      <c r="I48" s="72"/>
      <c r="K48" s="175" t="s">
        <v>27</v>
      </c>
      <c r="L48" s="58"/>
      <c r="M48" s="175" t="s">
        <v>236</v>
      </c>
      <c r="N48" s="151">
        <v>39</v>
      </c>
      <c r="O48" s="151">
        <v>0</v>
      </c>
      <c r="P48" s="151">
        <v>39</v>
      </c>
    </row>
    <row r="49" spans="1:16" s="3" customFormat="1" ht="14.4">
      <c r="A49" s="79"/>
      <c r="B49" s="87" t="s">
        <v>9</v>
      </c>
      <c r="C49" s="108">
        <v>7</v>
      </c>
      <c r="D49" s="108">
        <v>0</v>
      </c>
      <c r="E49" s="81">
        <f t="shared" si="5"/>
        <v>7</v>
      </c>
      <c r="F49" s="89">
        <f ca="1">C49/OFFSET(C49,1,0)</f>
        <v>0.17948717948717949</v>
      </c>
      <c r="G49" s="89" t="e">
        <f t="shared" ref="G49:H49" ca="1" si="25">D49/OFFSET(D49,1,0)</f>
        <v>#DIV/0!</v>
      </c>
      <c r="H49" s="94">
        <f t="shared" ca="1" si="25"/>
        <v>0.17948717948717949</v>
      </c>
      <c r="I49" s="109"/>
      <c r="K49" s="58"/>
      <c r="L49" s="58"/>
      <c r="M49" s="175" t="s">
        <v>269</v>
      </c>
      <c r="N49" s="57"/>
      <c r="O49" s="57"/>
      <c r="P49" s="57"/>
    </row>
    <row r="50" spans="1:16" s="3" customFormat="1">
      <c r="A50" s="79" t="s">
        <v>27</v>
      </c>
      <c r="B50" s="77" t="s">
        <v>28</v>
      </c>
      <c r="C50" s="78">
        <f>SUM(C46:C49)</f>
        <v>39</v>
      </c>
      <c r="D50" s="78">
        <f>SUM(D46:D49)</f>
        <v>0</v>
      </c>
      <c r="E50" s="81">
        <f t="shared" si="5"/>
        <v>39</v>
      </c>
      <c r="F50" s="57"/>
      <c r="G50" s="57"/>
      <c r="H50" s="57"/>
      <c r="I50" s="72"/>
      <c r="K50" s="174" t="s">
        <v>6</v>
      </c>
      <c r="L50" s="58"/>
      <c r="M50" s="58"/>
      <c r="N50" s="153">
        <v>24</v>
      </c>
      <c r="O50" s="153">
        <v>10</v>
      </c>
      <c r="P50" s="151">
        <v>34</v>
      </c>
    </row>
    <row r="51" spans="1:16" s="3" customFormat="1" ht="14.4">
      <c r="A51" s="79"/>
      <c r="B51" s="77"/>
      <c r="C51" s="92"/>
      <c r="D51" s="92"/>
      <c r="E51" s="81"/>
      <c r="F51" s="68"/>
      <c r="G51" s="109"/>
      <c r="H51" s="110"/>
      <c r="I51" s="111"/>
      <c r="K51" s="58"/>
      <c r="L51" s="174" t="s">
        <v>228</v>
      </c>
      <c r="M51" s="58"/>
      <c r="N51" s="153">
        <v>10</v>
      </c>
      <c r="O51" s="153">
        <v>9</v>
      </c>
      <c r="P51" s="151">
        <v>19</v>
      </c>
    </row>
    <row r="52" spans="1:16" s="3" customFormat="1" ht="15.6">
      <c r="A52" s="79"/>
      <c r="B52" s="77" t="s">
        <v>61</v>
      </c>
      <c r="C52" s="92"/>
      <c r="D52" s="92"/>
      <c r="E52" s="81"/>
      <c r="F52" s="2"/>
      <c r="G52" s="112"/>
      <c r="H52" s="111"/>
      <c r="I52" s="113"/>
      <c r="K52" s="58"/>
      <c r="L52" s="174" t="s">
        <v>229</v>
      </c>
      <c r="M52" s="58"/>
      <c r="N52" s="153">
        <v>33</v>
      </c>
      <c r="O52" s="153">
        <v>2</v>
      </c>
      <c r="P52" s="151">
        <v>35</v>
      </c>
    </row>
    <row r="53" spans="1:16" s="3" customFormat="1" ht="14.4">
      <c r="A53" s="79"/>
      <c r="B53" s="87" t="s">
        <v>6</v>
      </c>
      <c r="C53" s="153">
        <v>24</v>
      </c>
      <c r="D53" s="153">
        <v>10</v>
      </c>
      <c r="E53" s="81">
        <f t="shared" si="5"/>
        <v>34</v>
      </c>
      <c r="F53" s="89">
        <f ca="1">C53/OFFSET(C53,4,0)</f>
        <v>0.18461538461538463</v>
      </c>
      <c r="G53" s="89">
        <f t="shared" ref="G53:H53" ca="1" si="26">D53/OFFSET(D53,4,0)</f>
        <v>0.43478260869565216</v>
      </c>
      <c r="H53" s="89">
        <f t="shared" ca="1" si="26"/>
        <v>0.22222222222222221</v>
      </c>
      <c r="I53" s="109"/>
      <c r="K53" s="58"/>
      <c r="L53" s="174" t="s">
        <v>9</v>
      </c>
      <c r="M53" s="58"/>
      <c r="N53" s="153">
        <v>63</v>
      </c>
      <c r="O53" s="153">
        <v>2</v>
      </c>
      <c r="P53" s="151">
        <v>65</v>
      </c>
    </row>
    <row r="54" spans="1:16" s="3" customFormat="1">
      <c r="A54" s="79"/>
      <c r="B54" s="87" t="s">
        <v>7</v>
      </c>
      <c r="C54" s="153">
        <v>10</v>
      </c>
      <c r="D54" s="153">
        <v>9</v>
      </c>
      <c r="E54" s="81">
        <f t="shared" si="5"/>
        <v>19</v>
      </c>
      <c r="F54" s="89">
        <f ca="1">C54/OFFSET(C54,3,0)</f>
        <v>7.6923076923076927E-2</v>
      </c>
      <c r="G54" s="89">
        <f t="shared" ref="G54:H54" ca="1" si="27">D54/OFFSET(D54,3,0)</f>
        <v>0.39130434782608697</v>
      </c>
      <c r="H54" s="89">
        <f t="shared" ca="1" si="27"/>
        <v>0.12418300653594772</v>
      </c>
      <c r="I54" s="72"/>
      <c r="K54" s="175" t="s">
        <v>29</v>
      </c>
      <c r="L54" s="58"/>
      <c r="M54" s="175" t="s">
        <v>238</v>
      </c>
      <c r="N54" s="151">
        <v>130</v>
      </c>
      <c r="O54" s="151">
        <v>23</v>
      </c>
      <c r="P54" s="151">
        <v>153</v>
      </c>
    </row>
    <row r="55" spans="1:16" s="3" customFormat="1">
      <c r="A55" s="79"/>
      <c r="B55" s="87" t="s">
        <v>8</v>
      </c>
      <c r="C55" s="153">
        <v>33</v>
      </c>
      <c r="D55" s="153">
        <v>2</v>
      </c>
      <c r="E55" s="81">
        <f t="shared" si="5"/>
        <v>35</v>
      </c>
      <c r="F55" s="89">
        <f ca="1">C55/OFFSET(C55,2,0)</f>
        <v>0.25384615384615383</v>
      </c>
      <c r="G55" s="89">
        <f t="shared" ref="G55:H55" ca="1" si="28">D55/OFFSET(D55,2,0)</f>
        <v>8.6956521739130432E-2</v>
      </c>
      <c r="H55" s="89">
        <f t="shared" ca="1" si="28"/>
        <v>0.22875816993464052</v>
      </c>
      <c r="I55" s="115"/>
      <c r="K55" s="58"/>
      <c r="L55" s="58"/>
      <c r="M55" s="58"/>
      <c r="N55" s="57"/>
      <c r="O55" s="57"/>
      <c r="P55" s="57"/>
    </row>
    <row r="56" spans="1:16" s="3" customFormat="1">
      <c r="A56" s="79"/>
      <c r="B56" s="87" t="s">
        <v>9</v>
      </c>
      <c r="C56" s="153">
        <v>63</v>
      </c>
      <c r="D56" s="153">
        <v>2</v>
      </c>
      <c r="E56" s="81">
        <f t="shared" si="5"/>
        <v>65</v>
      </c>
      <c r="F56" s="89">
        <f ca="1">C56/OFFSET(C56,1,0)</f>
        <v>0.48461538461538461</v>
      </c>
      <c r="G56" s="89">
        <f t="shared" ref="G56:H56" ca="1" si="29">D56/OFFSET(D56,1,0)</f>
        <v>8.6956521739130432E-2</v>
      </c>
      <c r="H56" s="94">
        <f t="shared" ca="1" si="29"/>
        <v>0.42483660130718953</v>
      </c>
      <c r="I56" s="72"/>
      <c r="K56" s="175" t="s">
        <v>239</v>
      </c>
      <c r="L56" s="175" t="s">
        <v>31</v>
      </c>
      <c r="M56" s="58"/>
      <c r="N56" s="153">
        <v>911</v>
      </c>
      <c r="O56" s="153">
        <v>365</v>
      </c>
      <c r="P56" s="151">
        <v>1276</v>
      </c>
    </row>
    <row r="57" spans="1:16" s="3" customFormat="1">
      <c r="A57" s="79" t="s">
        <v>29</v>
      </c>
      <c r="B57" s="77" t="s">
        <v>30</v>
      </c>
      <c r="C57" s="78">
        <f>SUM(C53:C56)</f>
        <v>130</v>
      </c>
      <c r="D57" s="78">
        <f>SUM(D53:D56)</f>
        <v>23</v>
      </c>
      <c r="E57" s="81">
        <f t="shared" si="5"/>
        <v>153</v>
      </c>
      <c r="F57" s="57"/>
      <c r="G57" s="57"/>
      <c r="H57" s="57"/>
      <c r="I57" s="72"/>
      <c r="K57" s="58"/>
      <c r="L57" s="175" t="s">
        <v>240</v>
      </c>
      <c r="M57" s="58"/>
      <c r="N57" s="57"/>
      <c r="O57" s="57"/>
      <c r="P57" s="57"/>
    </row>
    <row r="58" spans="1:16" s="3" customFormat="1">
      <c r="A58" s="79"/>
      <c r="B58" s="77"/>
      <c r="C58" s="92"/>
      <c r="D58" s="92"/>
      <c r="E58" s="81"/>
      <c r="F58" s="2"/>
      <c r="G58" s="72"/>
      <c r="H58" s="72"/>
      <c r="I58" s="72"/>
      <c r="K58" s="175" t="s">
        <v>33</v>
      </c>
      <c r="L58" s="174" t="s">
        <v>6</v>
      </c>
      <c r="M58" s="207" t="s">
        <v>241</v>
      </c>
      <c r="N58" s="153">
        <v>0</v>
      </c>
      <c r="O58" s="153">
        <v>0</v>
      </c>
      <c r="P58" s="151">
        <v>0</v>
      </c>
    </row>
    <row r="59" spans="1:16" s="3" customFormat="1">
      <c r="A59" s="117" t="s">
        <v>72</v>
      </c>
      <c r="B59" s="77" t="s">
        <v>31</v>
      </c>
      <c r="C59" s="118">
        <v>911</v>
      </c>
      <c r="D59" s="118">
        <v>365</v>
      </c>
      <c r="E59" s="81">
        <f t="shared" si="5"/>
        <v>1276</v>
      </c>
      <c r="F59" s="2"/>
      <c r="G59" s="72"/>
      <c r="H59" s="72"/>
      <c r="I59" s="72"/>
      <c r="K59" s="175" t="s">
        <v>35</v>
      </c>
      <c r="L59" s="174" t="s">
        <v>228</v>
      </c>
      <c r="M59" s="207" t="s">
        <v>241</v>
      </c>
      <c r="N59" s="153">
        <v>4</v>
      </c>
      <c r="O59" s="153">
        <v>31</v>
      </c>
      <c r="P59" s="151">
        <v>35</v>
      </c>
    </row>
    <row r="60" spans="1:16" s="3" customFormat="1">
      <c r="A60" s="117" t="s">
        <v>73</v>
      </c>
      <c r="B60" s="119" t="s">
        <v>71</v>
      </c>
      <c r="C60" s="120"/>
      <c r="D60" s="120"/>
      <c r="E60" s="81">
        <f t="shared" si="5"/>
        <v>0</v>
      </c>
      <c r="F60" s="2"/>
      <c r="G60" s="72"/>
      <c r="H60" s="72"/>
      <c r="I60" s="72"/>
      <c r="K60" s="175" t="s">
        <v>37</v>
      </c>
      <c r="L60" s="174" t="s">
        <v>229</v>
      </c>
      <c r="M60" s="207" t="s">
        <v>241</v>
      </c>
      <c r="N60" s="153">
        <v>29</v>
      </c>
      <c r="O60" s="153">
        <v>79</v>
      </c>
      <c r="P60" s="151">
        <v>108</v>
      </c>
    </row>
    <row r="61" spans="1:16" s="3" customFormat="1" ht="14.4">
      <c r="A61" s="79"/>
      <c r="B61" s="77" t="s">
        <v>32</v>
      </c>
      <c r="C61" s="92"/>
      <c r="D61" s="92"/>
      <c r="E61" s="81"/>
      <c r="F61" s="2"/>
      <c r="G61" s="72"/>
      <c r="H61" s="110"/>
      <c r="I61" s="109"/>
      <c r="K61" s="175" t="s">
        <v>39</v>
      </c>
      <c r="L61" s="58"/>
      <c r="M61" s="174" t="s">
        <v>242</v>
      </c>
      <c r="N61" s="153">
        <v>374</v>
      </c>
      <c r="O61" s="153">
        <v>446</v>
      </c>
      <c r="P61" s="151">
        <v>820</v>
      </c>
    </row>
    <row r="62" spans="1:16" s="3" customFormat="1" ht="14.4">
      <c r="A62" s="79" t="s">
        <v>33</v>
      </c>
      <c r="B62" s="121" t="s">
        <v>34</v>
      </c>
      <c r="C62" s="122">
        <v>0</v>
      </c>
      <c r="D62" s="122">
        <v>0</v>
      </c>
      <c r="E62" s="81">
        <f t="shared" si="5"/>
        <v>0</v>
      </c>
      <c r="F62" s="89">
        <f ca="1">C62/OFFSET(C62,4,0)</f>
        <v>0</v>
      </c>
      <c r="G62" s="89">
        <f t="shared" ref="G62:H62" ca="1" si="30">D62/OFFSET(D62,4,0)</f>
        <v>0</v>
      </c>
      <c r="H62" s="89">
        <f t="shared" ca="1" si="30"/>
        <v>0</v>
      </c>
      <c r="I62" s="112"/>
      <c r="K62" s="175" t="s">
        <v>41</v>
      </c>
      <c r="L62" s="175" t="s">
        <v>243</v>
      </c>
      <c r="M62" s="174" t="s">
        <v>244</v>
      </c>
      <c r="N62" s="151">
        <v>407</v>
      </c>
      <c r="O62" s="151">
        <v>556</v>
      </c>
      <c r="P62" s="151">
        <v>963</v>
      </c>
    </row>
    <row r="63" spans="1:16" s="3" customFormat="1">
      <c r="A63" s="79" t="s">
        <v>35</v>
      </c>
      <c r="B63" s="121" t="s">
        <v>36</v>
      </c>
      <c r="C63" s="122">
        <v>4</v>
      </c>
      <c r="D63" s="122">
        <v>31</v>
      </c>
      <c r="E63" s="81">
        <f t="shared" si="5"/>
        <v>35</v>
      </c>
      <c r="F63" s="89">
        <f ca="1">C63/OFFSET(C63,3,0)</f>
        <v>9.8280098280098278E-3</v>
      </c>
      <c r="G63" s="89">
        <f t="shared" ref="G63:H63" ca="1" si="31">D63/OFFSET(D63,3,0)</f>
        <v>5.5755395683453238E-2</v>
      </c>
      <c r="H63" s="89">
        <f t="shared" ca="1" si="31"/>
        <v>3.6344755970924195E-2</v>
      </c>
      <c r="I63" s="72"/>
      <c r="K63" s="208" t="s">
        <v>42</v>
      </c>
      <c r="L63" s="58"/>
      <c r="M63" s="221" t="s">
        <v>232</v>
      </c>
      <c r="N63" s="152">
        <v>135</v>
      </c>
      <c r="O63" s="152">
        <v>105</v>
      </c>
      <c r="P63" s="152">
        <v>240</v>
      </c>
    </row>
    <row r="64" spans="1:16" s="3" customFormat="1">
      <c r="A64" s="79" t="s">
        <v>37</v>
      </c>
      <c r="B64" s="121" t="s">
        <v>38</v>
      </c>
      <c r="C64" s="122">
        <v>29</v>
      </c>
      <c r="D64" s="122">
        <v>79</v>
      </c>
      <c r="E64" s="81">
        <f t="shared" si="5"/>
        <v>108</v>
      </c>
      <c r="F64" s="89">
        <f ca="1">C64/OFFSET(C64,2,0)</f>
        <v>7.125307125307126E-2</v>
      </c>
      <c r="G64" s="89">
        <f t="shared" ref="G64:H64" ca="1" si="32">D64/OFFSET(D64,2,0)</f>
        <v>0.1420863309352518</v>
      </c>
      <c r="H64" s="89">
        <f t="shared" ca="1" si="32"/>
        <v>0.11214953271028037</v>
      </c>
      <c r="K64" s="175" t="s">
        <v>43</v>
      </c>
      <c r="L64" s="175" t="s">
        <v>44</v>
      </c>
      <c r="M64" s="58"/>
      <c r="N64" s="151">
        <v>272</v>
      </c>
      <c r="O64" s="151">
        <v>451</v>
      </c>
      <c r="P64" s="151">
        <v>723</v>
      </c>
    </row>
    <row r="65" spans="1:16" s="3" customFormat="1">
      <c r="A65" s="79" t="s">
        <v>39</v>
      </c>
      <c r="B65" s="121" t="s">
        <v>40</v>
      </c>
      <c r="C65" s="122">
        <v>374</v>
      </c>
      <c r="D65" s="122">
        <v>446</v>
      </c>
      <c r="E65" s="81">
        <f t="shared" si="5"/>
        <v>820</v>
      </c>
      <c r="F65" s="89">
        <f ca="1">C65/OFFSET(C65,1,0)</f>
        <v>0.91891891891891897</v>
      </c>
      <c r="G65" s="89">
        <f t="shared" ref="G65:H65" ca="1" si="33">D65/OFFSET(D65,1,0)</f>
        <v>0.80215827338129497</v>
      </c>
      <c r="H65" s="94">
        <f t="shared" ca="1" si="33"/>
        <v>0.85150571131879538</v>
      </c>
      <c r="K65" s="58"/>
      <c r="L65" s="58"/>
      <c r="M65" s="175" t="s">
        <v>245</v>
      </c>
      <c r="N65" s="57"/>
      <c r="O65" s="57"/>
      <c r="P65" s="57"/>
    </row>
    <row r="66" spans="1:16" s="3" customFormat="1">
      <c r="A66" s="79" t="s">
        <v>41</v>
      </c>
      <c r="B66" s="96" t="s">
        <v>55</v>
      </c>
      <c r="C66" s="78">
        <f>SUM(C62:C65)</f>
        <v>407</v>
      </c>
      <c r="D66" s="78">
        <f>SUM(D62:D65)</f>
        <v>556</v>
      </c>
      <c r="E66" s="81">
        <f t="shared" si="5"/>
        <v>963</v>
      </c>
      <c r="F66" s="89">
        <f>C66/C33</f>
        <v>7.3879106915955714E-2</v>
      </c>
      <c r="G66" s="89">
        <f t="shared" ref="G66:H66" si="34">D66/D33</f>
        <v>0.16961561928004881</v>
      </c>
      <c r="H66" s="89">
        <f t="shared" si="34"/>
        <v>0.1095937179924889</v>
      </c>
      <c r="K66" s="175" t="s">
        <v>45</v>
      </c>
      <c r="L66" s="207" t="s">
        <v>246</v>
      </c>
      <c r="M66" s="58"/>
      <c r="N66" s="153">
        <v>5317</v>
      </c>
      <c r="O66" s="153">
        <v>3133</v>
      </c>
      <c r="P66" s="153">
        <v>8450</v>
      </c>
    </row>
    <row r="67" spans="1:16" s="3" customFormat="1">
      <c r="A67" s="97" t="s">
        <v>42</v>
      </c>
      <c r="B67" s="98" t="s">
        <v>21</v>
      </c>
      <c r="C67" s="99">
        <v>135</v>
      </c>
      <c r="D67" s="99">
        <v>105</v>
      </c>
      <c r="E67" s="81">
        <f t="shared" si="5"/>
        <v>240</v>
      </c>
      <c r="F67" s="2"/>
      <c r="G67" s="72"/>
      <c r="H67" s="72"/>
      <c r="K67" s="175" t="s">
        <v>47</v>
      </c>
      <c r="L67" s="175" t="s">
        <v>48</v>
      </c>
      <c r="M67" s="58"/>
      <c r="N67" s="153">
        <v>11</v>
      </c>
      <c r="O67" s="153">
        <v>30</v>
      </c>
      <c r="P67" s="151">
        <v>41</v>
      </c>
    </row>
    <row r="68" spans="1:16" s="3" customFormat="1" ht="14.4">
      <c r="A68" s="79" t="s">
        <v>43</v>
      </c>
      <c r="B68" s="77" t="s">
        <v>44</v>
      </c>
      <c r="C68" s="78">
        <f>C66-C67</f>
        <v>272</v>
      </c>
      <c r="D68" s="78">
        <f>D66-D67</f>
        <v>451</v>
      </c>
      <c r="E68" s="81">
        <f t="shared" si="5"/>
        <v>723</v>
      </c>
      <c r="F68" s="2"/>
      <c r="G68" s="111"/>
      <c r="H68" s="123"/>
      <c r="K68" s="58"/>
      <c r="L68" s="58"/>
      <c r="M68" s="175" t="s">
        <v>247</v>
      </c>
      <c r="N68" s="57"/>
      <c r="O68" s="57"/>
      <c r="P68" s="57"/>
    </row>
    <row r="69" spans="1:16" s="3" customFormat="1">
      <c r="A69" s="79"/>
      <c r="B69" s="77"/>
      <c r="C69" s="92"/>
      <c r="D69" s="92"/>
      <c r="E69" s="81"/>
      <c r="F69" s="2"/>
      <c r="G69" s="72"/>
      <c r="H69" s="72"/>
      <c r="K69" s="175" t="s">
        <v>49</v>
      </c>
      <c r="L69" s="207" t="s">
        <v>248</v>
      </c>
      <c r="M69" s="58"/>
      <c r="N69" s="153">
        <v>5328</v>
      </c>
      <c r="O69" s="153">
        <v>3163</v>
      </c>
      <c r="P69" s="153">
        <v>8491</v>
      </c>
    </row>
    <row r="70" spans="1:16" s="3" customFormat="1" ht="14.4">
      <c r="A70" s="79" t="s">
        <v>45</v>
      </c>
      <c r="B70" s="77" t="s">
        <v>46</v>
      </c>
      <c r="C70" s="91">
        <f>C43+C50+C57+C59+C60+C68</f>
        <v>5317</v>
      </c>
      <c r="D70" s="91">
        <f>D43+D50+D57+D59+D60+D68</f>
        <v>3133</v>
      </c>
      <c r="E70" s="81">
        <f t="shared" si="5"/>
        <v>8450</v>
      </c>
      <c r="F70" s="2"/>
      <c r="G70" s="124"/>
      <c r="H70" s="112"/>
      <c r="K70" s="175" t="s">
        <v>51</v>
      </c>
      <c r="L70" s="175" t="s">
        <v>410</v>
      </c>
      <c r="M70" s="58"/>
      <c r="N70" s="151">
        <v>102</v>
      </c>
      <c r="O70" s="151">
        <v>78</v>
      </c>
      <c r="P70" s="151">
        <v>180</v>
      </c>
    </row>
    <row r="71" spans="1:16" s="3" customFormat="1">
      <c r="A71" s="79"/>
      <c r="B71" s="125"/>
      <c r="C71" s="92"/>
      <c r="D71" s="92"/>
      <c r="E71" s="81"/>
      <c r="F71" s="2"/>
      <c r="G71" s="72"/>
      <c r="H71" s="72"/>
      <c r="K71" s="58"/>
      <c r="L71" s="58"/>
      <c r="M71" s="58"/>
      <c r="N71" s="217" t="s">
        <v>271</v>
      </c>
      <c r="O71" s="57"/>
      <c r="P71" s="217" t="s">
        <v>272</v>
      </c>
    </row>
    <row r="72" spans="1:16" s="3" customFormat="1" ht="14.4">
      <c r="A72" s="79" t="s">
        <v>47</v>
      </c>
      <c r="B72" s="77" t="s">
        <v>48</v>
      </c>
      <c r="C72" s="78">
        <v>11</v>
      </c>
      <c r="D72" s="78">
        <v>30</v>
      </c>
      <c r="E72" s="81">
        <f t="shared" si="5"/>
        <v>41</v>
      </c>
      <c r="F72" s="68"/>
      <c r="G72" s="126"/>
      <c r="H72" s="127"/>
      <c r="K72" s="58"/>
      <c r="L72" s="58"/>
      <c r="M72" s="58"/>
      <c r="N72" s="217" t="s">
        <v>273</v>
      </c>
      <c r="O72" s="57"/>
      <c r="P72" s="217" t="s">
        <v>274</v>
      </c>
    </row>
    <row r="73" spans="1:16" s="3" customFormat="1">
      <c r="A73" s="79"/>
      <c r="B73" s="125"/>
      <c r="C73" s="92"/>
      <c r="D73" s="92"/>
      <c r="E73" s="81"/>
      <c r="F73" s="2"/>
      <c r="G73" s="72"/>
      <c r="H73" s="72"/>
      <c r="I73" s="72"/>
      <c r="K73" s="58"/>
      <c r="L73" s="58"/>
      <c r="M73" s="58"/>
      <c r="N73" s="217" t="s">
        <v>275</v>
      </c>
      <c r="O73" s="57"/>
      <c r="P73" s="217" t="s">
        <v>276</v>
      </c>
    </row>
    <row r="74" spans="1:16" s="3" customFormat="1">
      <c r="A74" s="79" t="s">
        <v>49</v>
      </c>
      <c r="B74" s="77" t="s">
        <v>50</v>
      </c>
      <c r="C74" s="81">
        <f>C70+C72</f>
        <v>5328</v>
      </c>
      <c r="D74" s="81">
        <f>D70+D72</f>
        <v>3163</v>
      </c>
      <c r="E74" s="81">
        <f>D74+C74</f>
        <v>8491</v>
      </c>
      <c r="F74" s="2"/>
      <c r="G74" s="72"/>
      <c r="H74" s="72"/>
      <c r="I74" s="72"/>
      <c r="K74" s="58"/>
      <c r="L74" s="186" t="s">
        <v>277</v>
      </c>
      <c r="M74" s="58"/>
      <c r="N74" s="209">
        <v>8671</v>
      </c>
      <c r="O74" s="57"/>
      <c r="P74" s="209">
        <v>8671</v>
      </c>
    </row>
    <row r="75" spans="1:16" s="3" customFormat="1">
      <c r="A75" s="79"/>
      <c r="B75" s="77" t="s">
        <v>94</v>
      </c>
      <c r="C75" s="92"/>
      <c r="D75" s="92"/>
      <c r="E75" s="81">
        <f>D75+C75</f>
        <v>0</v>
      </c>
      <c r="F75" s="2"/>
      <c r="G75" s="72"/>
      <c r="H75" s="72"/>
      <c r="I75" s="72"/>
      <c r="K75" s="58"/>
      <c r="L75" s="186" t="s">
        <v>278</v>
      </c>
      <c r="M75" s="58"/>
      <c r="N75" s="233">
        <v>0.94899999999999995</v>
      </c>
      <c r="O75" s="233">
        <v>0.85599999999999998</v>
      </c>
      <c r="P75" s="233">
        <v>0.91400000000000003</v>
      </c>
    </row>
    <row r="76" spans="1:16" s="3" customFormat="1" ht="13.8" thickBot="1">
      <c r="A76" s="128" t="s">
        <v>51</v>
      </c>
      <c r="B76" s="129" t="s">
        <v>64</v>
      </c>
      <c r="C76" s="130">
        <v>102</v>
      </c>
      <c r="D76" s="130">
        <v>78</v>
      </c>
      <c r="E76" s="81">
        <f>D76+C76</f>
        <v>180</v>
      </c>
      <c r="F76" s="2"/>
      <c r="G76" s="72"/>
      <c r="H76" s="72"/>
      <c r="I76" s="72"/>
      <c r="K76" s="58"/>
      <c r="L76" s="58"/>
      <c r="M76" s="58"/>
      <c r="N76" s="57"/>
      <c r="O76" s="57"/>
      <c r="P76" s="57"/>
    </row>
    <row r="77" spans="1:16" s="3" customFormat="1" ht="30.75" customHeight="1">
      <c r="A77" s="296" t="s">
        <v>56</v>
      </c>
      <c r="B77" s="297"/>
      <c r="C77" s="131">
        <f>C6+C33-C67-C74</f>
        <v>102</v>
      </c>
      <c r="D77" s="131">
        <f>D6+D33-D67-D74</f>
        <v>78</v>
      </c>
      <c r="E77" s="132">
        <f>(E6+E33)-(E67+E74)</f>
        <v>180</v>
      </c>
      <c r="F77" s="2"/>
      <c r="G77" s="72"/>
      <c r="H77" s="72"/>
      <c r="I77" s="72"/>
      <c r="K77" s="58"/>
      <c r="L77" s="58"/>
      <c r="M77" s="58"/>
      <c r="N77" s="57"/>
      <c r="O77" s="57"/>
      <c r="P77" s="57"/>
    </row>
    <row r="78" spans="1:16" s="3" customFormat="1" ht="16.2" customHeight="1">
      <c r="A78" s="133"/>
      <c r="B78" s="61" t="s">
        <v>67</v>
      </c>
      <c r="C78" s="134">
        <f>(C43+C57+C59+C60+C50)/(C43+C57+C59+C68+C60+C50)</f>
        <v>0.94884333270641341</v>
      </c>
      <c r="D78" s="134">
        <f t="shared" ref="D78:E78" si="35">(D43+D57+D59+D60+D50)/(D43+D57+D59+D68+D60+D50)</f>
        <v>0.8560485157995531</v>
      </c>
      <c r="E78" s="134">
        <f t="shared" si="35"/>
        <v>0.91443786982248521</v>
      </c>
      <c r="F78" s="135"/>
      <c r="G78" s="72"/>
      <c r="H78" s="72"/>
      <c r="I78" s="72"/>
      <c r="K78" s="58"/>
      <c r="L78" s="58"/>
      <c r="M78" s="58"/>
      <c r="N78" s="57"/>
      <c r="O78" s="57"/>
      <c r="P78" s="57"/>
    </row>
    <row r="79" spans="1:16" s="3" customFormat="1" ht="16.2" customHeight="1">
      <c r="A79" s="133"/>
      <c r="B79" s="61" t="s">
        <v>68</v>
      </c>
      <c r="C79" s="134">
        <f>(C43+C57+C59+C60+C50)/(C43+C57+C59+C68+C72+C67+C60+C50)</f>
        <v>0.92348526450668134</v>
      </c>
      <c r="D79" s="134">
        <f t="shared" ref="D79:E79" si="36">(D43+D57+D59+D60+D50)/(D43+D57+D59+D68+D72+D67+D60+D50)</f>
        <v>0.82068543451652387</v>
      </c>
      <c r="E79" s="134">
        <f t="shared" si="36"/>
        <v>0.88500744473714354</v>
      </c>
      <c r="F79" s="2"/>
      <c r="G79" s="72"/>
      <c r="H79" s="72"/>
      <c r="I79" s="72"/>
      <c r="K79" s="58"/>
      <c r="L79" s="58"/>
      <c r="M79" s="58"/>
      <c r="N79" s="57"/>
      <c r="O79" s="57"/>
      <c r="P79" s="57"/>
    </row>
    <row r="80" spans="1:16" ht="16.2" customHeight="1">
      <c r="A80" s="133"/>
      <c r="B80" s="61" t="s">
        <v>70</v>
      </c>
      <c r="C80" s="134">
        <f>C59/C35</f>
        <v>0.16951991068105693</v>
      </c>
      <c r="D80" s="134">
        <f t="shared" ref="D80:E80" si="37">D59/D35</f>
        <v>0.11503309171131422</v>
      </c>
      <c r="E80" s="134">
        <f t="shared" si="37"/>
        <v>0.14929214929214929</v>
      </c>
    </row>
    <row r="81" spans="1:16" ht="16.2" customHeight="1">
      <c r="A81" s="133"/>
      <c r="B81" s="61" t="s">
        <v>69</v>
      </c>
      <c r="C81" s="134">
        <f>D66/E66</f>
        <v>0.5773624091381101</v>
      </c>
      <c r="D81" s="134"/>
      <c r="E81" s="134"/>
    </row>
    <row r="82" spans="1:16" ht="16.2" customHeight="1">
      <c r="A82" s="133"/>
      <c r="B82" s="61" t="s">
        <v>89</v>
      </c>
      <c r="C82" s="136">
        <f>C20/C35</f>
        <v>2.8842575362858208E-2</v>
      </c>
      <c r="D82" s="136">
        <f t="shared" ref="D82:E82" si="38">D20/D35</f>
        <v>5.6098329656476521E-2</v>
      </c>
      <c r="E82" s="136">
        <f t="shared" si="38"/>
        <v>3.896103896103896E-2</v>
      </c>
    </row>
    <row r="83" spans="1:16" ht="16.2" customHeight="1">
      <c r="A83" s="133"/>
      <c r="B83" s="61" t="s">
        <v>95</v>
      </c>
      <c r="C83" s="136">
        <f>(C43+C50+C57+C59+C60)/(C6+C33)</f>
        <v>0.90655884995507641</v>
      </c>
      <c r="D83" s="136">
        <f t="shared" ref="D83:E83" si="39">(D43+D50+D57+D59+D60)/(D6+D33)</f>
        <v>0.80155409444112369</v>
      </c>
      <c r="E83" s="136">
        <f t="shared" si="39"/>
        <v>0.86713051284928744</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8"/>
      <c r="M86" s="58"/>
      <c r="N86" s="57"/>
      <c r="O86" s="57"/>
      <c r="P86" s="57"/>
    </row>
    <row r="87" spans="1:16" s="139" customFormat="1" ht="19.5" customHeight="1">
      <c r="A87" s="138"/>
      <c r="B87" s="62"/>
      <c r="F87" s="2"/>
      <c r="G87" s="72"/>
      <c r="H87" s="72"/>
      <c r="I87" s="72"/>
      <c r="J87" s="5"/>
      <c r="K87" s="58"/>
      <c r="L87" s="58"/>
      <c r="M87" s="58"/>
      <c r="N87" s="57"/>
      <c r="O87" s="57"/>
      <c r="P87" s="57"/>
    </row>
    <row r="88" spans="1:16" s="139" customFormat="1" ht="19.5" customHeight="1">
      <c r="A88" s="138"/>
      <c r="B88" s="62"/>
      <c r="F88" s="2"/>
      <c r="G88" s="72"/>
      <c r="H88" s="72"/>
      <c r="I88" s="72"/>
      <c r="J88" s="5"/>
      <c r="K88" s="58"/>
      <c r="L88" s="58"/>
      <c r="M88" s="58"/>
      <c r="N88" s="57"/>
      <c r="O88" s="57"/>
      <c r="P88" s="57"/>
    </row>
    <row r="89" spans="1:16" s="139" customFormat="1" ht="19.5" customHeight="1">
      <c r="A89" s="138"/>
      <c r="B89" s="62"/>
      <c r="F89" s="2"/>
      <c r="G89" s="72"/>
      <c r="H89" s="72"/>
      <c r="I89" s="72"/>
      <c r="J89" s="5"/>
      <c r="K89" s="58"/>
      <c r="L89" s="58"/>
      <c r="M89" s="58"/>
      <c r="N89" s="57"/>
      <c r="O89" s="57"/>
      <c r="P89" s="57"/>
    </row>
    <row r="90" spans="1:16" s="139" customFormat="1" ht="19.5" customHeight="1">
      <c r="A90" s="138"/>
      <c r="B90" s="62"/>
      <c r="F90" s="2"/>
      <c r="G90" s="72"/>
      <c r="H90" s="72"/>
      <c r="I90" s="72"/>
      <c r="J90" s="5"/>
      <c r="K90" s="58"/>
      <c r="L90" s="58"/>
      <c r="M90" s="58"/>
      <c r="N90" s="57"/>
      <c r="O90" s="57"/>
      <c r="P90" s="57"/>
    </row>
    <row r="91" spans="1:16" s="139" customFormat="1" ht="19.5" customHeight="1">
      <c r="A91" s="138"/>
      <c r="B91" s="62"/>
      <c r="F91" s="2"/>
      <c r="G91" s="72"/>
      <c r="H91" s="72"/>
      <c r="I91" s="72"/>
      <c r="J91" s="5"/>
      <c r="K91" s="58"/>
      <c r="L91" s="58"/>
      <c r="M91" s="58"/>
      <c r="N91" s="57"/>
      <c r="O91" s="57"/>
      <c r="P91" s="57"/>
    </row>
    <row r="92" spans="1:16" s="139" customFormat="1" ht="19.5" customHeight="1">
      <c r="A92" s="138"/>
      <c r="B92" s="62"/>
      <c r="F92" s="2"/>
      <c r="G92" s="72"/>
      <c r="H92" s="72"/>
      <c r="I92" s="72"/>
      <c r="J92" s="5"/>
      <c r="K92" s="58"/>
      <c r="L92" s="58"/>
      <c r="M92" s="58"/>
      <c r="N92" s="57"/>
      <c r="O92" s="57"/>
      <c r="P92" s="57"/>
    </row>
    <row r="93" spans="1:16" s="139" customFormat="1" ht="19.5" customHeight="1">
      <c r="A93" s="138"/>
      <c r="B93" s="1" t="s">
        <v>65</v>
      </c>
      <c r="C93" s="139">
        <f>(C74-C68)/C74</f>
        <v>0.94894894894894899</v>
      </c>
      <c r="D93" s="1" t="s">
        <v>66</v>
      </c>
      <c r="E93" s="139">
        <f>(D74-D68)/D74</f>
        <v>0.85741384761302564</v>
      </c>
      <c r="F93" s="2"/>
      <c r="G93" s="72"/>
      <c r="H93" s="72"/>
      <c r="I93" s="72"/>
      <c r="J93" s="5"/>
      <c r="K93" s="58"/>
      <c r="L93" s="58"/>
      <c r="M93" s="58"/>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61"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11.5546875" style="58" customWidth="1"/>
    <col min="12" max="12" width="11.5546875" style="57" customWidth="1"/>
    <col min="13" max="13" width="11.5546875" style="58" customWidth="1"/>
    <col min="14" max="14" width="7.109375" style="57" bestFit="1" customWidth="1"/>
    <col min="15" max="15" width="5.6640625" style="57" bestFit="1" customWidth="1"/>
    <col min="16" max="16" width="7.44140625" style="57" bestFit="1" customWidth="1"/>
    <col min="17" max="16384" width="8.88671875" style="57"/>
  </cols>
  <sheetData>
    <row r="1" spans="1:17" s="3" customFormat="1">
      <c r="A1" s="57"/>
      <c r="B1" s="65" t="s">
        <v>90</v>
      </c>
      <c r="C1" s="57"/>
      <c r="D1" s="57"/>
      <c r="E1" s="57"/>
      <c r="F1" s="2" t="s">
        <v>91</v>
      </c>
      <c r="G1" s="66"/>
      <c r="H1" s="67"/>
      <c r="I1" s="67"/>
      <c r="K1" s="58"/>
      <c r="L1" s="57"/>
      <c r="M1" s="58"/>
      <c r="N1" s="57"/>
      <c r="O1" s="57"/>
      <c r="P1" s="57"/>
      <c r="Q1" s="57"/>
    </row>
    <row r="2" spans="1:17" s="3" customFormat="1" ht="15.6">
      <c r="A2" s="57"/>
      <c r="B2" s="65" t="s">
        <v>92</v>
      </c>
      <c r="C2" s="57" t="s">
        <v>406</v>
      </c>
      <c r="D2" s="57"/>
      <c r="E2" s="57"/>
      <c r="F2" s="68" t="s">
        <v>93</v>
      </c>
      <c r="G2" s="69"/>
      <c r="H2" s="70"/>
      <c r="I2" s="70"/>
      <c r="K2" s="205" t="s">
        <v>286</v>
      </c>
      <c r="L2" s="57"/>
      <c r="M2" s="58"/>
      <c r="N2" s="57"/>
      <c r="O2" s="57"/>
      <c r="P2" s="57"/>
      <c r="Q2" s="57"/>
    </row>
    <row r="3" spans="1:17" s="3" customFormat="1" ht="13.8" thickBot="1">
      <c r="A3" s="71"/>
      <c r="B3" s="58"/>
      <c r="C3" s="57"/>
      <c r="D3" s="57"/>
      <c r="E3" s="57"/>
      <c r="F3" s="2"/>
      <c r="G3" s="72"/>
      <c r="H3" s="72"/>
      <c r="I3" s="72"/>
      <c r="K3" s="58"/>
      <c r="L3" s="57"/>
      <c r="M3" s="58"/>
      <c r="N3" s="57"/>
      <c r="O3" s="57"/>
      <c r="P3" s="57"/>
      <c r="Q3" s="57"/>
    </row>
    <row r="4" spans="1:17" s="3" customFormat="1" ht="13.8">
      <c r="A4" s="73"/>
      <c r="B4" s="60"/>
      <c r="C4" s="74" t="s">
        <v>0</v>
      </c>
      <c r="D4" s="74" t="s">
        <v>1</v>
      </c>
      <c r="E4" s="75" t="s">
        <v>2</v>
      </c>
      <c r="F4" s="2"/>
      <c r="G4" s="72"/>
      <c r="H4" s="72"/>
      <c r="I4" s="72"/>
      <c r="K4" s="205" t="s">
        <v>287</v>
      </c>
      <c r="L4" s="57"/>
      <c r="M4" s="58"/>
      <c r="N4" s="57"/>
      <c r="O4" s="57"/>
      <c r="P4" s="57"/>
      <c r="Q4" s="57"/>
    </row>
    <row r="5" spans="1:17" s="3" customFormat="1">
      <c r="A5" s="76"/>
      <c r="B5" s="77"/>
      <c r="C5" s="78"/>
      <c r="D5" s="78"/>
      <c r="E5" s="78"/>
      <c r="F5" s="4"/>
      <c r="G5" s="72"/>
      <c r="H5" s="72"/>
      <c r="I5" s="72"/>
      <c r="K5" s="58"/>
      <c r="L5" s="57"/>
      <c r="M5" s="58"/>
      <c r="N5" s="57"/>
      <c r="O5" s="57"/>
      <c r="P5" s="57"/>
      <c r="Q5" s="57"/>
    </row>
    <row r="6" spans="1:17" s="3" customFormat="1" ht="15.6">
      <c r="A6" s="79" t="s">
        <v>3</v>
      </c>
      <c r="B6" s="77" t="s">
        <v>63</v>
      </c>
      <c r="C6" s="80">
        <v>102</v>
      </c>
      <c r="D6" s="80">
        <v>77</v>
      </c>
      <c r="E6" s="81">
        <f>D6+C6</f>
        <v>179</v>
      </c>
      <c r="F6" s="68"/>
      <c r="G6" s="82"/>
      <c r="H6" s="70"/>
      <c r="I6" s="70"/>
      <c r="K6" s="58"/>
      <c r="L6" s="57"/>
      <c r="M6" s="175" t="s">
        <v>305</v>
      </c>
      <c r="N6" s="206" t="s">
        <v>0</v>
      </c>
      <c r="O6" s="206" t="s">
        <v>1</v>
      </c>
      <c r="P6" s="206" t="s">
        <v>2</v>
      </c>
      <c r="Q6" s="57"/>
    </row>
    <row r="7" spans="1:17" s="3" customFormat="1" ht="15.6">
      <c r="A7" s="79"/>
      <c r="B7" s="77"/>
      <c r="C7" s="83"/>
      <c r="D7" s="83"/>
      <c r="E7" s="81"/>
      <c r="F7" s="68"/>
      <c r="G7" s="82"/>
      <c r="H7" s="82"/>
      <c r="I7" s="70"/>
      <c r="K7" s="58"/>
      <c r="L7" s="206" t="s">
        <v>403</v>
      </c>
      <c r="M7" s="58"/>
      <c r="N7" s="57"/>
      <c r="O7" s="57"/>
      <c r="P7" s="57"/>
      <c r="Q7" s="57"/>
    </row>
    <row r="8" spans="1:17" s="3" customFormat="1" ht="15.6">
      <c r="A8" s="79"/>
      <c r="B8" s="77" t="s">
        <v>4</v>
      </c>
      <c r="C8" s="83"/>
      <c r="D8" s="83"/>
      <c r="E8" s="81"/>
      <c r="F8" s="68"/>
      <c r="G8" s="82"/>
      <c r="H8" s="70"/>
      <c r="I8" s="82"/>
      <c r="K8" s="175" t="s">
        <v>3</v>
      </c>
      <c r="L8" s="57"/>
      <c r="M8" s="175" t="s">
        <v>404</v>
      </c>
      <c r="N8" s="151">
        <v>102</v>
      </c>
      <c r="O8" s="151">
        <v>77</v>
      </c>
      <c r="P8" s="151">
        <v>179</v>
      </c>
      <c r="Q8" s="57"/>
    </row>
    <row r="9" spans="1:17" s="3" customFormat="1" ht="15.6">
      <c r="A9" s="79"/>
      <c r="B9" s="84" t="s">
        <v>5</v>
      </c>
      <c r="C9" s="85"/>
      <c r="D9" s="85"/>
      <c r="E9" s="81"/>
      <c r="F9" s="2"/>
      <c r="G9" s="82"/>
      <c r="H9" s="86"/>
      <c r="I9" s="70"/>
      <c r="K9" s="58"/>
      <c r="L9" s="206" t="s">
        <v>4</v>
      </c>
      <c r="M9" s="58"/>
      <c r="N9" s="57"/>
      <c r="O9" s="57"/>
      <c r="P9" s="57"/>
      <c r="Q9" s="57"/>
    </row>
    <row r="10" spans="1:17" s="3" customFormat="1" ht="15.6">
      <c r="A10" s="79"/>
      <c r="B10" s="87" t="s">
        <v>6</v>
      </c>
      <c r="C10" s="88">
        <v>1941</v>
      </c>
      <c r="D10" s="88">
        <v>1057</v>
      </c>
      <c r="E10" s="81">
        <f>D10+C10</f>
        <v>2998</v>
      </c>
      <c r="F10" s="89">
        <f ca="1">C10/OFFSET(C10,4,0)</f>
        <v>0.72452407614781633</v>
      </c>
      <c r="G10" s="89">
        <f t="shared" ref="G10:H10" ca="1" si="0">D10/OFFSET(D10,4,0)</f>
        <v>0.49415614773258532</v>
      </c>
      <c r="H10" s="89">
        <f t="shared" ca="1" si="0"/>
        <v>0.62224989622249893</v>
      </c>
      <c r="I10" s="70"/>
      <c r="K10" s="58"/>
      <c r="L10" s="215" t="s">
        <v>5</v>
      </c>
      <c r="M10" s="58"/>
      <c r="N10" s="57"/>
      <c r="O10" s="57"/>
      <c r="P10" s="57"/>
      <c r="Q10" s="57"/>
    </row>
    <row r="11" spans="1:17" s="3" customFormat="1">
      <c r="A11" s="79"/>
      <c r="B11" s="87" t="s">
        <v>7</v>
      </c>
      <c r="C11" s="88">
        <v>100</v>
      </c>
      <c r="D11" s="88">
        <v>403</v>
      </c>
      <c r="E11" s="81">
        <f t="shared" ref="E11:E14" si="1">D11+C11</f>
        <v>503</v>
      </c>
      <c r="F11" s="89">
        <f ca="1">C11/OFFSET(C11,3,0)</f>
        <v>3.7327360955580438E-2</v>
      </c>
      <c r="G11" s="89">
        <f t="shared" ref="G11:H11" ca="1" si="2">D11/OFFSET(D11,3,0)</f>
        <v>0.18840579710144928</v>
      </c>
      <c r="H11" s="89">
        <f t="shared" ca="1" si="2"/>
        <v>0.10440016604400167</v>
      </c>
      <c r="I11" s="72"/>
      <c r="K11" s="174" t="s">
        <v>6</v>
      </c>
      <c r="L11" s="57"/>
      <c r="M11" s="58"/>
      <c r="N11" s="153">
        <v>1941</v>
      </c>
      <c r="O11" s="153">
        <v>1057</v>
      </c>
      <c r="P11" s="151">
        <v>2998</v>
      </c>
      <c r="Q11" s="57"/>
    </row>
    <row r="12" spans="1:17" s="3" customFormat="1">
      <c r="A12" s="79"/>
      <c r="B12" s="87" t="s">
        <v>8</v>
      </c>
      <c r="C12" s="88">
        <v>290</v>
      </c>
      <c r="D12" s="88">
        <v>326</v>
      </c>
      <c r="E12" s="81">
        <f t="shared" si="1"/>
        <v>616</v>
      </c>
      <c r="F12" s="89">
        <f ca="1">C12/OFFSET(C12,2,0)</f>
        <v>0.10824934677118328</v>
      </c>
      <c r="G12" s="89">
        <f t="shared" ref="G12:H12" ca="1" si="3">D12/OFFSET(D12,2,0)</f>
        <v>0.15240766713417483</v>
      </c>
      <c r="H12" s="89">
        <f t="shared" ca="1" si="3"/>
        <v>0.12785388127853881</v>
      </c>
      <c r="I12" s="72"/>
      <c r="K12" s="58"/>
      <c r="L12" s="216" t="s">
        <v>228</v>
      </c>
      <c r="M12" s="58"/>
      <c r="N12" s="153">
        <v>100</v>
      </c>
      <c r="O12" s="153">
        <v>403</v>
      </c>
      <c r="P12" s="151">
        <v>503</v>
      </c>
      <c r="Q12" s="57"/>
    </row>
    <row r="13" spans="1:17" s="3" customFormat="1">
      <c r="A13" s="79"/>
      <c r="B13" s="87" t="s">
        <v>9</v>
      </c>
      <c r="C13" s="88">
        <v>348</v>
      </c>
      <c r="D13" s="88">
        <v>353</v>
      </c>
      <c r="E13" s="81">
        <f t="shared" si="1"/>
        <v>701</v>
      </c>
      <c r="F13" s="89">
        <f ca="1">C13/OFFSET(C13,1,0)</f>
        <v>0.12989921612541994</v>
      </c>
      <c r="G13" s="89">
        <f t="shared" ref="G13:H13" ca="1" si="4">D13/OFFSET(D13,1,0)</f>
        <v>0.16503038803179054</v>
      </c>
      <c r="H13" s="89">
        <f t="shared" ca="1" si="4"/>
        <v>0.14549605645496055</v>
      </c>
      <c r="I13" s="72"/>
      <c r="K13" s="58"/>
      <c r="L13" s="216" t="s">
        <v>229</v>
      </c>
      <c r="M13" s="58"/>
      <c r="N13" s="153">
        <v>290</v>
      </c>
      <c r="O13" s="153">
        <v>326</v>
      </c>
      <c r="P13" s="151">
        <v>616</v>
      </c>
      <c r="Q13" s="57"/>
    </row>
    <row r="14" spans="1:17" s="3" customFormat="1">
      <c r="A14" s="79" t="s">
        <v>10</v>
      </c>
      <c r="B14" s="90" t="s">
        <v>11</v>
      </c>
      <c r="C14" s="91">
        <f>SUM(C10:C13)</f>
        <v>2679</v>
      </c>
      <c r="D14" s="91">
        <f>SUM(D10:D13)</f>
        <v>2139</v>
      </c>
      <c r="E14" s="81">
        <f t="shared" si="1"/>
        <v>4818</v>
      </c>
      <c r="F14" s="89"/>
      <c r="G14" s="89"/>
      <c r="H14" s="89"/>
      <c r="I14" s="72"/>
      <c r="K14" s="58"/>
      <c r="L14" s="216" t="s">
        <v>9</v>
      </c>
      <c r="M14" s="58"/>
      <c r="N14" s="153">
        <v>348</v>
      </c>
      <c r="O14" s="153">
        <v>353</v>
      </c>
      <c r="P14" s="151">
        <v>701</v>
      </c>
      <c r="Q14" s="57"/>
    </row>
    <row r="15" spans="1:17" s="3" customFormat="1">
      <c r="A15" s="79"/>
      <c r="B15" s="84" t="s">
        <v>58</v>
      </c>
      <c r="C15" s="92"/>
      <c r="D15" s="92"/>
      <c r="E15" s="81"/>
      <c r="F15" s="2"/>
      <c r="G15" s="72"/>
      <c r="H15" s="72"/>
      <c r="I15" s="72"/>
      <c r="K15" s="175" t="s">
        <v>10</v>
      </c>
      <c r="L15" s="206" t="s">
        <v>11</v>
      </c>
      <c r="M15" s="58"/>
      <c r="N15" s="151">
        <v>2679</v>
      </c>
      <c r="O15" s="151">
        <v>2139</v>
      </c>
      <c r="P15" s="151">
        <v>4818</v>
      </c>
      <c r="Q15" s="57"/>
    </row>
    <row r="16" spans="1:17" s="3" customFormat="1">
      <c r="A16" s="79"/>
      <c r="B16" s="87" t="s">
        <v>6</v>
      </c>
      <c r="C16" s="92">
        <v>83</v>
      </c>
      <c r="D16" s="92">
        <v>50</v>
      </c>
      <c r="E16" s="81">
        <f t="shared" ref="E16:E72" si="5">D16+C16</f>
        <v>133</v>
      </c>
      <c r="F16" s="89">
        <f ca="1">C16/OFFSET(C16,4,0)</f>
        <v>0.55333333333333334</v>
      </c>
      <c r="G16" s="89">
        <f t="shared" ref="G16:H16" ca="1" si="6">D16/OFFSET(D16,4,0)</f>
        <v>0.74626865671641796</v>
      </c>
      <c r="H16" s="89">
        <f t="shared" ca="1" si="6"/>
        <v>0.61290322580645162</v>
      </c>
      <c r="I16" s="72"/>
      <c r="K16" s="58"/>
      <c r="L16" s="57"/>
      <c r="M16" s="207" t="s">
        <v>266</v>
      </c>
      <c r="N16" s="57"/>
      <c r="O16" s="57"/>
      <c r="P16" s="57"/>
      <c r="Q16" s="57"/>
    </row>
    <row r="17" spans="1:17" s="3" customFormat="1">
      <c r="A17" s="79"/>
      <c r="B17" s="87" t="s">
        <v>7</v>
      </c>
      <c r="C17" s="92">
        <v>15</v>
      </c>
      <c r="D17" s="92">
        <v>14</v>
      </c>
      <c r="E17" s="81">
        <f t="shared" si="5"/>
        <v>29</v>
      </c>
      <c r="F17" s="89">
        <f ca="1">C17/OFFSET(C17,3,0)</f>
        <v>0.1</v>
      </c>
      <c r="G17" s="89">
        <f t="shared" ref="G17:H17" ca="1" si="7">D17/OFFSET(D17,3,0)</f>
        <v>0.20895522388059701</v>
      </c>
      <c r="H17" s="89">
        <f t="shared" ca="1" si="7"/>
        <v>0.13364055299539171</v>
      </c>
      <c r="I17" s="72"/>
      <c r="K17" s="174" t="s">
        <v>6</v>
      </c>
      <c r="L17" s="57"/>
      <c r="M17" s="58"/>
      <c r="N17" s="153">
        <v>83</v>
      </c>
      <c r="O17" s="153">
        <v>50</v>
      </c>
      <c r="P17" s="151">
        <v>133</v>
      </c>
      <c r="Q17" s="57"/>
    </row>
    <row r="18" spans="1:17" s="3" customFormat="1" ht="15.6">
      <c r="A18" s="79"/>
      <c r="B18" s="87" t="s">
        <v>8</v>
      </c>
      <c r="C18" s="92">
        <v>31</v>
      </c>
      <c r="D18" s="92">
        <v>3</v>
      </c>
      <c r="E18" s="81">
        <f t="shared" si="5"/>
        <v>34</v>
      </c>
      <c r="F18" s="89">
        <f ca="1">C18/OFFSET(C18,2,0)</f>
        <v>0.20666666666666667</v>
      </c>
      <c r="G18" s="89">
        <f t="shared" ref="G18:H18" ca="1" si="8">D18/OFFSET(D18,2,0)</f>
        <v>4.4776119402985072E-2</v>
      </c>
      <c r="H18" s="89">
        <f t="shared" ca="1" si="8"/>
        <v>0.15668202764976957</v>
      </c>
      <c r="I18" s="93"/>
      <c r="K18" s="58"/>
      <c r="L18" s="216" t="s">
        <v>228</v>
      </c>
      <c r="M18" s="58"/>
      <c r="N18" s="153">
        <v>15</v>
      </c>
      <c r="O18" s="153">
        <v>14</v>
      </c>
      <c r="P18" s="151">
        <v>29</v>
      </c>
      <c r="Q18" s="57"/>
    </row>
    <row r="19" spans="1:17" s="3" customFormat="1">
      <c r="A19" s="79"/>
      <c r="B19" s="87" t="s">
        <v>9</v>
      </c>
      <c r="C19" s="92">
        <v>21</v>
      </c>
      <c r="D19" s="92">
        <v>0</v>
      </c>
      <c r="E19" s="81">
        <f t="shared" si="5"/>
        <v>21</v>
      </c>
      <c r="F19" s="89">
        <f ca="1">C19/OFFSET(C19,1,0)</f>
        <v>0.14000000000000001</v>
      </c>
      <c r="G19" s="89">
        <f t="shared" ref="G19:H19" ca="1" si="9">D19/OFFSET(D19,1,0)</f>
        <v>0</v>
      </c>
      <c r="H19" s="94">
        <f t="shared" ca="1" si="9"/>
        <v>9.6774193548387094E-2</v>
      </c>
      <c r="I19" s="72"/>
      <c r="K19" s="58"/>
      <c r="L19" s="216" t="s">
        <v>229</v>
      </c>
      <c r="M19" s="58"/>
      <c r="N19" s="153">
        <v>31</v>
      </c>
      <c r="O19" s="153">
        <v>3</v>
      </c>
      <c r="P19" s="151">
        <v>34</v>
      </c>
      <c r="Q19" s="57"/>
    </row>
    <row r="20" spans="1:17" s="3" customFormat="1">
      <c r="A20" s="79" t="s">
        <v>12</v>
      </c>
      <c r="B20" s="90" t="s">
        <v>13</v>
      </c>
      <c r="C20" s="81">
        <f>SUM(C16:C19)</f>
        <v>150</v>
      </c>
      <c r="D20" s="81">
        <f>SUM(D16:D19)</f>
        <v>67</v>
      </c>
      <c r="E20" s="81">
        <f t="shared" si="5"/>
        <v>217</v>
      </c>
      <c r="F20" s="89"/>
      <c r="G20" s="89"/>
      <c r="H20" s="89"/>
      <c r="I20" s="72"/>
      <c r="K20" s="58"/>
      <c r="L20" s="216" t="s">
        <v>9</v>
      </c>
      <c r="M20" s="58"/>
      <c r="N20" s="153">
        <v>21</v>
      </c>
      <c r="O20" s="153">
        <v>0</v>
      </c>
      <c r="P20" s="151">
        <v>21</v>
      </c>
      <c r="Q20" s="57"/>
    </row>
    <row r="21" spans="1:17" s="3" customFormat="1">
      <c r="A21" s="79"/>
      <c r="B21" s="84" t="s">
        <v>59</v>
      </c>
      <c r="C21" s="92"/>
      <c r="D21" s="92"/>
      <c r="E21" s="81"/>
      <c r="F21" s="2"/>
      <c r="G21" s="72"/>
      <c r="H21" s="72"/>
      <c r="I21" s="72"/>
      <c r="K21" s="175" t="s">
        <v>12</v>
      </c>
      <c r="L21" s="57"/>
      <c r="M21" s="175" t="s">
        <v>13</v>
      </c>
      <c r="N21" s="151">
        <v>150</v>
      </c>
      <c r="O21" s="151">
        <v>67</v>
      </c>
      <c r="P21" s="151">
        <v>217</v>
      </c>
      <c r="Q21" s="57"/>
    </row>
    <row r="22" spans="1:17" s="3" customFormat="1" ht="15.6">
      <c r="A22" s="79"/>
      <c r="B22" s="87" t="s">
        <v>6</v>
      </c>
      <c r="C22" s="95">
        <v>2752</v>
      </c>
      <c r="D22" s="95">
        <v>695</v>
      </c>
      <c r="E22" s="81">
        <f t="shared" si="5"/>
        <v>3447</v>
      </c>
      <c r="F22" s="89">
        <f ca="1">C22/OFFSET(C22,4,0)</f>
        <v>0.94246575342465755</v>
      </c>
      <c r="G22" s="89">
        <f t="shared" ref="G22:H22" ca="1" si="10">D22/OFFSET(D22,4,0)</f>
        <v>0.91688654353562005</v>
      </c>
      <c r="H22" s="89">
        <f t="shared" ca="1" si="10"/>
        <v>0.93719412724306683</v>
      </c>
      <c r="I22" s="93"/>
      <c r="K22" s="58"/>
      <c r="L22" s="57"/>
      <c r="M22" s="207" t="s">
        <v>267</v>
      </c>
      <c r="N22" s="57"/>
      <c r="O22" s="57"/>
      <c r="P22" s="57"/>
      <c r="Q22" s="57"/>
    </row>
    <row r="23" spans="1:17" s="3" customFormat="1">
      <c r="A23" s="79"/>
      <c r="B23" s="87" t="s">
        <v>7</v>
      </c>
      <c r="C23" s="95">
        <v>49</v>
      </c>
      <c r="D23" s="95">
        <v>41</v>
      </c>
      <c r="E23" s="81">
        <f t="shared" si="5"/>
        <v>90</v>
      </c>
      <c r="F23" s="89">
        <f ca="1">C23/OFFSET(C23,3,0)</f>
        <v>1.678082191780822E-2</v>
      </c>
      <c r="G23" s="89">
        <f t="shared" ref="G23:H23" ca="1" si="11">D23/OFFSET(D23,3,0)</f>
        <v>5.4089709762532981E-2</v>
      </c>
      <c r="H23" s="89">
        <f t="shared" ca="1" si="11"/>
        <v>2.4469820554649267E-2</v>
      </c>
      <c r="I23" s="72"/>
      <c r="K23" s="174" t="s">
        <v>6</v>
      </c>
      <c r="L23" s="57"/>
      <c r="M23" s="58"/>
      <c r="N23" s="153">
        <v>2752</v>
      </c>
      <c r="O23" s="153">
        <v>695</v>
      </c>
      <c r="P23" s="151">
        <v>3447</v>
      </c>
      <c r="Q23" s="57"/>
    </row>
    <row r="24" spans="1:17" s="3" customFormat="1">
      <c r="A24" s="79"/>
      <c r="B24" s="87" t="s">
        <v>8</v>
      </c>
      <c r="C24" s="95">
        <v>91</v>
      </c>
      <c r="D24" s="95">
        <v>11</v>
      </c>
      <c r="E24" s="81">
        <f t="shared" si="5"/>
        <v>102</v>
      </c>
      <c r="F24" s="89">
        <f ca="1">C24/OFFSET(C24,2,0)</f>
        <v>3.1164383561643836E-2</v>
      </c>
      <c r="G24" s="89">
        <f t="shared" ref="G24:H24" ca="1" si="12">D24/OFFSET(D24,2,0)</f>
        <v>1.4511873350923483E-2</v>
      </c>
      <c r="H24" s="89">
        <f t="shared" ca="1" si="12"/>
        <v>2.7732463295269169E-2</v>
      </c>
      <c r="I24" s="72"/>
      <c r="K24" s="58"/>
      <c r="L24" s="216" t="s">
        <v>228</v>
      </c>
      <c r="M24" s="58"/>
      <c r="N24" s="153">
        <v>49</v>
      </c>
      <c r="O24" s="153">
        <v>41</v>
      </c>
      <c r="P24" s="151">
        <v>90</v>
      </c>
      <c r="Q24" s="57"/>
    </row>
    <row r="25" spans="1:17" s="3" customFormat="1">
      <c r="A25" s="79"/>
      <c r="B25" s="87" t="s">
        <v>9</v>
      </c>
      <c r="C25" s="95">
        <v>28</v>
      </c>
      <c r="D25" s="95">
        <v>11</v>
      </c>
      <c r="E25" s="81">
        <f t="shared" si="5"/>
        <v>39</v>
      </c>
      <c r="F25" s="89">
        <f ca="1">C25/OFFSET(C25,1,0)</f>
        <v>9.5890410958904115E-3</v>
      </c>
      <c r="G25" s="89">
        <f t="shared" ref="G25:H25" ca="1" si="13">D25/OFFSET(D25,1,0)</f>
        <v>1.4511873350923483E-2</v>
      </c>
      <c r="H25" s="94">
        <f t="shared" ca="1" si="13"/>
        <v>1.0603588907014683E-2</v>
      </c>
      <c r="I25" s="72"/>
      <c r="K25" s="58"/>
      <c r="L25" s="216" t="s">
        <v>229</v>
      </c>
      <c r="M25" s="58"/>
      <c r="N25" s="153">
        <v>91</v>
      </c>
      <c r="O25" s="153">
        <v>11</v>
      </c>
      <c r="P25" s="151">
        <v>102</v>
      </c>
      <c r="Q25" s="57"/>
    </row>
    <row r="26" spans="1:17" s="3" customFormat="1">
      <c r="A26" s="79" t="s">
        <v>14</v>
      </c>
      <c r="B26" s="90" t="s">
        <v>15</v>
      </c>
      <c r="C26" s="81">
        <f>SUM(C22:C25)</f>
        <v>2920</v>
      </c>
      <c r="D26" s="81">
        <f>SUM(D22:D25)</f>
        <v>758</v>
      </c>
      <c r="E26" s="81">
        <f t="shared" si="5"/>
        <v>3678</v>
      </c>
      <c r="F26" s="89"/>
      <c r="G26" s="89"/>
      <c r="H26" s="89"/>
      <c r="I26" s="72"/>
      <c r="K26" s="58"/>
      <c r="L26" s="216" t="s">
        <v>9</v>
      </c>
      <c r="M26" s="58"/>
      <c r="N26" s="153">
        <v>28</v>
      </c>
      <c r="O26" s="153">
        <v>11</v>
      </c>
      <c r="P26" s="151">
        <v>39</v>
      </c>
      <c r="Q26" s="57"/>
    </row>
    <row r="27" spans="1:17" s="3" customFormat="1">
      <c r="A27" s="79"/>
      <c r="B27" s="84" t="s">
        <v>16</v>
      </c>
      <c r="C27" s="92"/>
      <c r="D27" s="92"/>
      <c r="E27" s="81"/>
      <c r="F27" s="2"/>
      <c r="G27" s="72"/>
      <c r="H27" s="72"/>
      <c r="I27" s="72"/>
      <c r="K27" s="175" t="s">
        <v>14</v>
      </c>
      <c r="L27" s="57"/>
      <c r="M27" s="175" t="s">
        <v>15</v>
      </c>
      <c r="N27" s="151">
        <v>2920</v>
      </c>
      <c r="O27" s="151">
        <v>758</v>
      </c>
      <c r="P27" s="151">
        <v>3678</v>
      </c>
      <c r="Q27" s="57"/>
    </row>
    <row r="28" spans="1:17" s="3" customFormat="1">
      <c r="A28" s="79"/>
      <c r="B28" s="87" t="s">
        <v>6</v>
      </c>
      <c r="C28" s="92">
        <v>0</v>
      </c>
      <c r="D28" s="92">
        <v>0</v>
      </c>
      <c r="E28" s="81">
        <f t="shared" si="5"/>
        <v>0</v>
      </c>
      <c r="F28" s="89">
        <f ca="1">C28/OFFSET(C28,4,0)</f>
        <v>0</v>
      </c>
      <c r="G28" s="89">
        <f t="shared" ref="G28:H28" ca="1" si="14">D28/OFFSET(D28,4,0)</f>
        <v>0</v>
      </c>
      <c r="H28" s="89">
        <f t="shared" ca="1" si="14"/>
        <v>0</v>
      </c>
      <c r="I28" s="72"/>
      <c r="K28" s="58"/>
      <c r="L28" s="57"/>
      <c r="M28" s="207" t="s">
        <v>16</v>
      </c>
      <c r="N28" s="57"/>
      <c r="O28" s="57"/>
      <c r="P28" s="57"/>
      <c r="Q28" s="57"/>
    </row>
    <row r="29" spans="1:17" s="3" customFormat="1" ht="15.6">
      <c r="A29" s="79"/>
      <c r="B29" s="87" t="s">
        <v>7</v>
      </c>
      <c r="C29" s="92">
        <v>0</v>
      </c>
      <c r="D29" s="92">
        <v>0</v>
      </c>
      <c r="E29" s="81">
        <f t="shared" si="5"/>
        <v>0</v>
      </c>
      <c r="F29" s="89">
        <f ca="1">C29/OFFSET(C29,3,0)</f>
        <v>0</v>
      </c>
      <c r="G29" s="89">
        <f t="shared" ref="G29:H29" ca="1" si="15">D29/OFFSET(D29,3,0)</f>
        <v>0</v>
      </c>
      <c r="H29" s="89">
        <f t="shared" ca="1" si="15"/>
        <v>0</v>
      </c>
      <c r="I29" s="70"/>
      <c r="K29" s="174" t="s">
        <v>6</v>
      </c>
      <c r="L29" s="57"/>
      <c r="M29" s="58"/>
      <c r="N29" s="153">
        <v>0</v>
      </c>
      <c r="O29" s="153">
        <v>0</v>
      </c>
      <c r="P29" s="151">
        <v>0</v>
      </c>
      <c r="Q29" s="57"/>
    </row>
    <row r="30" spans="1:17" s="3" customFormat="1">
      <c r="A30" s="79"/>
      <c r="B30" s="87" t="s">
        <v>8</v>
      </c>
      <c r="C30" s="92">
        <v>0</v>
      </c>
      <c r="D30" s="92">
        <v>0</v>
      </c>
      <c r="E30" s="81">
        <f t="shared" si="5"/>
        <v>0</v>
      </c>
      <c r="F30" s="89">
        <f ca="1">C30/OFFSET(C30,2,0)</f>
        <v>0</v>
      </c>
      <c r="G30" s="89">
        <f t="shared" ref="G30:H30" ca="1" si="16">D30/OFFSET(D30,2,0)</f>
        <v>0</v>
      </c>
      <c r="H30" s="89">
        <f t="shared" ca="1" si="16"/>
        <v>0</v>
      </c>
      <c r="I30" s="72"/>
      <c r="K30" s="58"/>
      <c r="L30" s="216" t="s">
        <v>228</v>
      </c>
      <c r="M30" s="58"/>
      <c r="N30" s="153">
        <v>0</v>
      </c>
      <c r="O30" s="153">
        <v>0</v>
      </c>
      <c r="P30" s="151">
        <v>0</v>
      </c>
      <c r="Q30" s="57"/>
    </row>
    <row r="31" spans="1:17" s="3" customFormat="1" ht="15.6">
      <c r="A31" s="79"/>
      <c r="B31" s="87" t="s">
        <v>9</v>
      </c>
      <c r="C31" s="92">
        <v>127</v>
      </c>
      <c r="D31" s="92">
        <v>87</v>
      </c>
      <c r="E31" s="81">
        <f t="shared" si="5"/>
        <v>214</v>
      </c>
      <c r="F31" s="89">
        <f ca="1">C31/OFFSET(C31,1,0)</f>
        <v>1</v>
      </c>
      <c r="G31" s="89">
        <f t="shared" ref="G31:H31" ca="1" si="17">D31/OFFSET(D31,1,0)</f>
        <v>1</v>
      </c>
      <c r="H31" s="94">
        <f t="shared" ca="1" si="17"/>
        <v>1</v>
      </c>
      <c r="I31" s="70"/>
      <c r="K31" s="58"/>
      <c r="L31" s="216" t="s">
        <v>229</v>
      </c>
      <c r="M31" s="58"/>
      <c r="N31" s="153">
        <v>0</v>
      </c>
      <c r="O31" s="153">
        <v>0</v>
      </c>
      <c r="P31" s="151">
        <v>0</v>
      </c>
      <c r="Q31" s="57"/>
    </row>
    <row r="32" spans="1:17" s="3" customFormat="1">
      <c r="A32" s="79" t="s">
        <v>17</v>
      </c>
      <c r="B32" s="90" t="s">
        <v>18</v>
      </c>
      <c r="C32" s="81">
        <f>SUM(C28:C31)</f>
        <v>127</v>
      </c>
      <c r="D32" s="81">
        <f>SUM(D28:D31)</f>
        <v>87</v>
      </c>
      <c r="E32" s="81">
        <f t="shared" si="5"/>
        <v>214</v>
      </c>
      <c r="F32" s="2"/>
      <c r="G32" s="72"/>
      <c r="H32" s="72"/>
      <c r="I32" s="72"/>
      <c r="K32" s="58"/>
      <c r="L32" s="216" t="s">
        <v>9</v>
      </c>
      <c r="M32" s="58"/>
      <c r="N32" s="153">
        <v>127</v>
      </c>
      <c r="O32" s="153">
        <v>87</v>
      </c>
      <c r="P32" s="151">
        <v>214</v>
      </c>
      <c r="Q32" s="57"/>
    </row>
    <row r="33" spans="1:17" s="3" customFormat="1">
      <c r="A33" s="79" t="s">
        <v>19</v>
      </c>
      <c r="B33" s="96" t="s">
        <v>54</v>
      </c>
      <c r="C33" s="78">
        <f>C14+C20+C26+C32</f>
        <v>5876</v>
      </c>
      <c r="D33" s="78">
        <f>D14+D20+D26+D32</f>
        <v>3051</v>
      </c>
      <c r="E33" s="81">
        <f t="shared" si="5"/>
        <v>8927</v>
      </c>
      <c r="F33" s="68"/>
      <c r="G33" s="72"/>
      <c r="H33" s="72"/>
      <c r="I33" s="72"/>
      <c r="K33" s="175" t="s">
        <v>17</v>
      </c>
      <c r="L33" s="57"/>
      <c r="M33" s="175" t="s">
        <v>18</v>
      </c>
      <c r="N33" s="151">
        <v>127</v>
      </c>
      <c r="O33" s="151">
        <v>87</v>
      </c>
      <c r="P33" s="151">
        <v>214</v>
      </c>
      <c r="Q33" s="57"/>
    </row>
    <row r="34" spans="1:17" s="3" customFormat="1" ht="15.6">
      <c r="A34" s="97" t="s">
        <v>20</v>
      </c>
      <c r="B34" s="98" t="s">
        <v>21</v>
      </c>
      <c r="C34" s="99">
        <v>127</v>
      </c>
      <c r="D34" s="99">
        <v>87</v>
      </c>
      <c r="E34" s="81">
        <f t="shared" si="5"/>
        <v>214</v>
      </c>
      <c r="F34" s="68"/>
      <c r="G34" s="82"/>
      <c r="H34" s="100"/>
      <c r="I34" s="82"/>
      <c r="K34" s="175" t="s">
        <v>19</v>
      </c>
      <c r="L34" s="206" t="s">
        <v>230</v>
      </c>
      <c r="M34" s="174" t="s">
        <v>231</v>
      </c>
      <c r="N34" s="151">
        <v>5876</v>
      </c>
      <c r="O34" s="151">
        <v>3051</v>
      </c>
      <c r="P34" s="151">
        <v>8927</v>
      </c>
      <c r="Q34" s="57"/>
    </row>
    <row r="35" spans="1:17" s="3" customFormat="1" ht="15.6">
      <c r="A35" s="79" t="s">
        <v>22</v>
      </c>
      <c r="B35" s="77" t="s">
        <v>23</v>
      </c>
      <c r="C35" s="78">
        <f>C33-C34</f>
        <v>5749</v>
      </c>
      <c r="D35" s="78">
        <f>D33-D34</f>
        <v>2964</v>
      </c>
      <c r="E35" s="81">
        <f t="shared" si="5"/>
        <v>8713</v>
      </c>
      <c r="F35" s="68"/>
      <c r="G35" s="101"/>
      <c r="H35" s="102"/>
      <c r="I35" s="101"/>
      <c r="K35" s="208" t="s">
        <v>20</v>
      </c>
      <c r="L35" s="57"/>
      <c r="M35" s="221" t="s">
        <v>232</v>
      </c>
      <c r="N35" s="152">
        <v>127</v>
      </c>
      <c r="O35" s="152">
        <v>87</v>
      </c>
      <c r="P35" s="152">
        <v>214</v>
      </c>
      <c r="Q35" s="57"/>
    </row>
    <row r="36" spans="1:17" s="3" customFormat="1" ht="16.2" thickBot="1">
      <c r="A36" s="103"/>
      <c r="B36" s="104"/>
      <c r="C36" s="92"/>
      <c r="D36" s="92"/>
      <c r="E36" s="81"/>
      <c r="F36" s="68"/>
      <c r="G36" s="93"/>
      <c r="H36" s="70"/>
      <c r="I36" s="82"/>
      <c r="K36" s="175" t="s">
        <v>22</v>
      </c>
      <c r="L36" s="57"/>
      <c r="M36" s="175" t="s">
        <v>233</v>
      </c>
      <c r="N36" s="151">
        <v>5749</v>
      </c>
      <c r="O36" s="151">
        <v>2964</v>
      </c>
      <c r="P36" s="151">
        <v>8713</v>
      </c>
      <c r="Q36" s="57"/>
    </row>
    <row r="37" spans="1:17" s="3" customFormat="1" ht="13.8" thickTop="1">
      <c r="A37" s="105"/>
      <c r="B37" s="106"/>
      <c r="C37" s="92"/>
      <c r="D37" s="92"/>
      <c r="E37" s="81"/>
      <c r="F37" s="2"/>
      <c r="G37" s="72"/>
      <c r="H37" s="72"/>
      <c r="I37" s="72"/>
      <c r="K37" s="58"/>
      <c r="L37" s="57"/>
      <c r="M37" s="175" t="s">
        <v>234</v>
      </c>
      <c r="N37" s="57"/>
      <c r="O37" s="57"/>
      <c r="P37" s="57"/>
      <c r="Q37" s="57"/>
    </row>
    <row r="38" spans="1:17" s="3" customFormat="1" ht="15.6">
      <c r="A38" s="79"/>
      <c r="B38" s="77" t="s">
        <v>24</v>
      </c>
      <c r="C38" s="92"/>
      <c r="D38" s="92"/>
      <c r="E38" s="81"/>
      <c r="F38" s="68"/>
      <c r="G38" s="70"/>
      <c r="H38" s="82"/>
      <c r="I38" s="82"/>
      <c r="K38" s="174" t="s">
        <v>6</v>
      </c>
      <c r="L38" s="57"/>
      <c r="M38" s="58"/>
      <c r="N38" s="153">
        <v>3807</v>
      </c>
      <c r="O38" s="153">
        <v>1588</v>
      </c>
      <c r="P38" s="151">
        <v>5395</v>
      </c>
      <c r="Q38" s="57"/>
    </row>
    <row r="39" spans="1:17" s="3" customFormat="1">
      <c r="A39" s="79"/>
      <c r="B39" s="87" t="s">
        <v>6</v>
      </c>
      <c r="C39" s="107">
        <v>3807</v>
      </c>
      <c r="D39" s="107">
        <v>1588</v>
      </c>
      <c r="E39" s="81">
        <f t="shared" si="5"/>
        <v>5395</v>
      </c>
      <c r="F39" s="89">
        <f ca="1">C39/OFFSET(C39,4,0)</f>
        <v>0.86562073669849937</v>
      </c>
      <c r="G39" s="89">
        <f t="shared" ref="G39:H39" ca="1" si="18">D39/OFFSET(D39,4,0)</f>
        <v>0.68833983528391851</v>
      </c>
      <c r="H39" s="89">
        <f t="shared" ca="1" si="18"/>
        <v>0.80462341536167037</v>
      </c>
      <c r="I39" s="72"/>
      <c r="K39" s="58"/>
      <c r="L39" s="216" t="s">
        <v>228</v>
      </c>
      <c r="M39" s="58"/>
      <c r="N39" s="153">
        <v>138</v>
      </c>
      <c r="O39" s="153">
        <v>389</v>
      </c>
      <c r="P39" s="151">
        <v>527</v>
      </c>
      <c r="Q39" s="57"/>
    </row>
    <row r="40" spans="1:17" s="3" customFormat="1">
      <c r="A40" s="79"/>
      <c r="B40" s="87" t="s">
        <v>7</v>
      </c>
      <c r="C40" s="107">
        <v>138</v>
      </c>
      <c r="D40" s="107">
        <v>389</v>
      </c>
      <c r="E40" s="81">
        <f t="shared" si="5"/>
        <v>527</v>
      </c>
      <c r="F40" s="89">
        <f ca="1">C40/OFFSET(C40,3,0)</f>
        <v>3.1377899045020467E-2</v>
      </c>
      <c r="G40" s="89">
        <f t="shared" ref="G40:H40" ca="1" si="19">D40/OFFSET(D40,3,0)</f>
        <v>0.16861725184221935</v>
      </c>
      <c r="H40" s="89">
        <f t="shared" ca="1" si="19"/>
        <v>7.8598061148396722E-2</v>
      </c>
      <c r="I40" s="72"/>
      <c r="K40" s="58"/>
      <c r="L40" s="216" t="s">
        <v>229</v>
      </c>
      <c r="M40" s="58"/>
      <c r="N40" s="153">
        <v>299</v>
      </c>
      <c r="O40" s="153">
        <v>240</v>
      </c>
      <c r="P40" s="151">
        <v>539</v>
      </c>
      <c r="Q40" s="57"/>
    </row>
    <row r="41" spans="1:17" s="3" customFormat="1">
      <c r="A41" s="79"/>
      <c r="B41" s="87" t="s">
        <v>8</v>
      </c>
      <c r="C41" s="107">
        <v>299</v>
      </c>
      <c r="D41" s="107">
        <v>240</v>
      </c>
      <c r="E41" s="81">
        <f t="shared" si="5"/>
        <v>539</v>
      </c>
      <c r="F41" s="89">
        <f ca="1">C41/OFFSET(C41,2,0)</f>
        <v>6.7985447930877671E-2</v>
      </c>
      <c r="G41" s="89">
        <f t="shared" ref="G41:H41" ca="1" si="20">D41/OFFSET(D41,2,0)</f>
        <v>0.10403120936280884</v>
      </c>
      <c r="H41" s="89">
        <f t="shared" ca="1" si="20"/>
        <v>8.0387770320656221E-2</v>
      </c>
      <c r="I41" s="72"/>
      <c r="K41" s="58"/>
      <c r="L41" s="216" t="s">
        <v>9</v>
      </c>
      <c r="M41" s="58"/>
      <c r="N41" s="153">
        <v>154</v>
      </c>
      <c r="O41" s="153">
        <v>90</v>
      </c>
      <c r="P41" s="151">
        <v>244</v>
      </c>
      <c r="Q41" s="57"/>
    </row>
    <row r="42" spans="1:17" s="3" customFormat="1">
      <c r="A42" s="79"/>
      <c r="B42" s="87" t="s">
        <v>9</v>
      </c>
      <c r="C42" s="107">
        <v>154</v>
      </c>
      <c r="D42" s="107">
        <v>90</v>
      </c>
      <c r="E42" s="81">
        <f t="shared" si="5"/>
        <v>244</v>
      </c>
      <c r="F42" s="89">
        <f ca="1">C42/OFFSET(C42,1,0)</f>
        <v>3.5015916325602546E-2</v>
      </c>
      <c r="G42" s="89">
        <f t="shared" ref="G42:H42" ca="1" si="21">D42/OFFSET(D42,1,0)</f>
        <v>3.9011703511053319E-2</v>
      </c>
      <c r="H42" s="94">
        <f t="shared" ca="1" si="21"/>
        <v>3.639075316927666E-2</v>
      </c>
      <c r="I42" s="72"/>
      <c r="K42" s="175" t="s">
        <v>25</v>
      </c>
      <c r="L42" s="206" t="s">
        <v>26</v>
      </c>
      <c r="M42" s="58"/>
      <c r="N42" s="151">
        <v>4398</v>
      </c>
      <c r="O42" s="151">
        <v>2307</v>
      </c>
      <c r="P42" s="151">
        <v>6705</v>
      </c>
      <c r="Q42" s="57"/>
    </row>
    <row r="43" spans="1:17" s="3" customFormat="1">
      <c r="A43" s="79" t="s">
        <v>25</v>
      </c>
      <c r="B43" s="90" t="s">
        <v>26</v>
      </c>
      <c r="C43" s="78">
        <f>SUM(C39:C42)</f>
        <v>4398</v>
      </c>
      <c r="D43" s="78">
        <f>SUM(D39:D42)</f>
        <v>2307</v>
      </c>
      <c r="E43" s="81">
        <f t="shared" si="5"/>
        <v>6705</v>
      </c>
      <c r="F43" s="89"/>
      <c r="G43" s="89"/>
      <c r="H43" s="89"/>
      <c r="I43" s="72"/>
      <c r="K43" s="58"/>
      <c r="L43" s="57"/>
      <c r="M43" s="175" t="s">
        <v>268</v>
      </c>
      <c r="N43" s="57"/>
      <c r="O43" s="57"/>
      <c r="P43" s="57"/>
      <c r="Q43" s="57"/>
    </row>
    <row r="44" spans="1:17" s="3" customFormat="1">
      <c r="A44" s="79"/>
      <c r="B44" s="77"/>
      <c r="C44" s="92"/>
      <c r="D44" s="92"/>
      <c r="E44" s="81"/>
      <c r="F44" s="2"/>
      <c r="G44" s="72"/>
      <c r="H44" s="72"/>
      <c r="I44" s="72"/>
      <c r="K44" s="174" t="s">
        <v>6</v>
      </c>
      <c r="L44" s="57"/>
      <c r="M44" s="58"/>
      <c r="N44" s="153">
        <v>3</v>
      </c>
      <c r="O44" s="153">
        <v>0</v>
      </c>
      <c r="P44" s="151">
        <v>3</v>
      </c>
      <c r="Q44" s="57"/>
    </row>
    <row r="45" spans="1:17" s="3" customFormat="1">
      <c r="A45" s="79"/>
      <c r="B45" s="77" t="s">
        <v>60</v>
      </c>
      <c r="C45" s="92"/>
      <c r="D45" s="92"/>
      <c r="E45" s="81"/>
      <c r="F45" s="2"/>
      <c r="G45" s="72"/>
      <c r="H45" s="72"/>
      <c r="I45" s="72"/>
      <c r="K45" s="58"/>
      <c r="L45" s="216" t="s">
        <v>228</v>
      </c>
      <c r="M45" s="58"/>
      <c r="N45" s="153">
        <v>5</v>
      </c>
      <c r="O45" s="153">
        <v>0</v>
      </c>
      <c r="P45" s="151">
        <v>5</v>
      </c>
      <c r="Q45" s="57"/>
    </row>
    <row r="46" spans="1:17" s="3" customFormat="1">
      <c r="A46" s="79"/>
      <c r="B46" s="87" t="s">
        <v>6</v>
      </c>
      <c r="C46" s="108">
        <v>3</v>
      </c>
      <c r="D46" s="108">
        <v>0</v>
      </c>
      <c r="E46" s="81">
        <f t="shared" si="5"/>
        <v>3</v>
      </c>
      <c r="F46" s="89">
        <f ca="1">C46/OFFSET(C46,4,0)</f>
        <v>0.33333333333333331</v>
      </c>
      <c r="G46" s="89" t="e">
        <f t="shared" ref="G46:H46" ca="1" si="22">D46/OFFSET(D46,4,0)</f>
        <v>#DIV/0!</v>
      </c>
      <c r="H46" s="89">
        <f t="shared" ca="1" si="22"/>
        <v>0.33333333333333331</v>
      </c>
      <c r="I46" s="72"/>
      <c r="K46" s="58"/>
      <c r="L46" s="216" t="s">
        <v>229</v>
      </c>
      <c r="M46" s="58"/>
      <c r="N46" s="153">
        <v>0</v>
      </c>
      <c r="O46" s="153">
        <v>0</v>
      </c>
      <c r="P46" s="151">
        <v>0</v>
      </c>
      <c r="Q46" s="57"/>
    </row>
    <row r="47" spans="1:17" s="3" customFormat="1">
      <c r="A47" s="79"/>
      <c r="B47" s="87" t="s">
        <v>7</v>
      </c>
      <c r="C47" s="108">
        <v>5</v>
      </c>
      <c r="D47" s="108">
        <v>0</v>
      </c>
      <c r="E47" s="81">
        <f t="shared" si="5"/>
        <v>5</v>
      </c>
      <c r="F47" s="89">
        <f ca="1">C47/OFFSET(C47,3,0)</f>
        <v>0.55555555555555558</v>
      </c>
      <c r="G47" s="89" t="e">
        <f t="shared" ref="G47:H47" ca="1" si="23">D47/OFFSET(D47,3,0)</f>
        <v>#DIV/0!</v>
      </c>
      <c r="H47" s="89">
        <f t="shared" ca="1" si="23"/>
        <v>0.55555555555555558</v>
      </c>
      <c r="I47" s="72"/>
      <c r="K47" s="58"/>
      <c r="L47" s="216" t="s">
        <v>9</v>
      </c>
      <c r="M47" s="58"/>
      <c r="N47" s="153">
        <v>1</v>
      </c>
      <c r="O47" s="153">
        <v>0</v>
      </c>
      <c r="P47" s="151">
        <v>1</v>
      </c>
      <c r="Q47" s="57"/>
    </row>
    <row r="48" spans="1:17" s="3" customFormat="1">
      <c r="A48" s="79"/>
      <c r="B48" s="87" t="s">
        <v>8</v>
      </c>
      <c r="C48" s="108">
        <v>0</v>
      </c>
      <c r="D48" s="108">
        <v>0</v>
      </c>
      <c r="E48" s="81">
        <f t="shared" si="5"/>
        <v>0</v>
      </c>
      <c r="F48" s="89">
        <f ca="1">C48/OFFSET(C48,2,0)</f>
        <v>0</v>
      </c>
      <c r="G48" s="89" t="e">
        <f t="shared" ref="G48:H48" ca="1" si="24">D48/OFFSET(D48,2,0)</f>
        <v>#DIV/0!</v>
      </c>
      <c r="H48" s="89">
        <f t="shared" ca="1" si="24"/>
        <v>0</v>
      </c>
      <c r="I48" s="72"/>
      <c r="K48" s="175" t="s">
        <v>27</v>
      </c>
      <c r="L48" s="57"/>
      <c r="M48" s="175" t="s">
        <v>236</v>
      </c>
      <c r="N48" s="151">
        <v>9</v>
      </c>
      <c r="O48" s="151">
        <v>0</v>
      </c>
      <c r="P48" s="151">
        <v>9</v>
      </c>
      <c r="Q48" s="57"/>
    </row>
    <row r="49" spans="1:17" s="3" customFormat="1" ht="14.4">
      <c r="A49" s="79"/>
      <c r="B49" s="87" t="s">
        <v>9</v>
      </c>
      <c r="C49" s="108">
        <v>1</v>
      </c>
      <c r="D49" s="108">
        <v>0</v>
      </c>
      <c r="E49" s="81">
        <f t="shared" si="5"/>
        <v>1</v>
      </c>
      <c r="F49" s="89">
        <f ca="1">C49/OFFSET(C49,1,0)</f>
        <v>0.1111111111111111</v>
      </c>
      <c r="G49" s="89" t="e">
        <f t="shared" ref="G49:H49" ca="1" si="25">D49/OFFSET(D49,1,0)</f>
        <v>#DIV/0!</v>
      </c>
      <c r="H49" s="94">
        <f t="shared" ca="1" si="25"/>
        <v>0.1111111111111111</v>
      </c>
      <c r="I49" s="109"/>
      <c r="K49" s="58"/>
      <c r="L49" s="57"/>
      <c r="M49" s="175" t="s">
        <v>269</v>
      </c>
      <c r="N49" s="57"/>
      <c r="O49" s="57"/>
      <c r="P49" s="57"/>
      <c r="Q49" s="57"/>
    </row>
    <row r="50" spans="1:17" s="3" customFormat="1">
      <c r="A50" s="79" t="s">
        <v>27</v>
      </c>
      <c r="B50" s="77" t="s">
        <v>28</v>
      </c>
      <c r="C50" s="78">
        <f>SUM(C46:C49)</f>
        <v>9</v>
      </c>
      <c r="D50" s="78">
        <f>SUM(D46:D49)</f>
        <v>0</v>
      </c>
      <c r="E50" s="81">
        <f t="shared" si="5"/>
        <v>9</v>
      </c>
      <c r="F50" s="57"/>
      <c r="G50" s="57"/>
      <c r="H50" s="57"/>
      <c r="I50" s="72"/>
      <c r="K50" s="174" t="s">
        <v>6</v>
      </c>
      <c r="L50" s="57"/>
      <c r="M50" s="58"/>
      <c r="N50" s="153">
        <v>31</v>
      </c>
      <c r="O50" s="153">
        <v>2</v>
      </c>
      <c r="P50" s="151">
        <v>33</v>
      </c>
      <c r="Q50" s="57"/>
    </row>
    <row r="51" spans="1:17" s="3" customFormat="1" ht="14.4">
      <c r="A51" s="79"/>
      <c r="B51" s="77"/>
      <c r="C51" s="92"/>
      <c r="D51" s="92"/>
      <c r="E51" s="81"/>
      <c r="F51" s="68"/>
      <c r="G51" s="109"/>
      <c r="H51" s="110"/>
      <c r="I51" s="111"/>
      <c r="K51" s="58"/>
      <c r="L51" s="216" t="s">
        <v>228</v>
      </c>
      <c r="M51" s="58"/>
      <c r="N51" s="153">
        <v>2</v>
      </c>
      <c r="O51" s="153">
        <v>1</v>
      </c>
      <c r="P51" s="151">
        <v>3</v>
      </c>
      <c r="Q51" s="57"/>
    </row>
    <row r="52" spans="1:17" s="3" customFormat="1" ht="15.6">
      <c r="A52" s="79"/>
      <c r="B52" s="77" t="s">
        <v>61</v>
      </c>
      <c r="C52" s="92"/>
      <c r="D52" s="92"/>
      <c r="E52" s="81"/>
      <c r="F52" s="2"/>
      <c r="G52" s="112"/>
      <c r="H52" s="111"/>
      <c r="I52" s="113"/>
      <c r="K52" s="58"/>
      <c r="L52" s="216" t="s">
        <v>229</v>
      </c>
      <c r="M52" s="58"/>
      <c r="N52" s="153">
        <v>41</v>
      </c>
      <c r="O52" s="153">
        <v>0</v>
      </c>
      <c r="P52" s="151">
        <v>41</v>
      </c>
      <c r="Q52" s="57"/>
    </row>
    <row r="53" spans="1:17" s="3" customFormat="1" ht="14.4">
      <c r="A53" s="79"/>
      <c r="B53" s="87" t="s">
        <v>6</v>
      </c>
      <c r="C53" s="153">
        <v>31</v>
      </c>
      <c r="D53" s="153">
        <v>2</v>
      </c>
      <c r="E53" s="81">
        <f t="shared" si="5"/>
        <v>33</v>
      </c>
      <c r="F53" s="89">
        <f ca="1">C53/OFFSET(C53,4,0)</f>
        <v>0.2767857142857143</v>
      </c>
      <c r="G53" s="89">
        <f t="shared" ref="G53:H53" ca="1" si="26">D53/OFFSET(D53,4,0)</f>
        <v>0.66666666666666663</v>
      </c>
      <c r="H53" s="89">
        <f t="shared" ca="1" si="26"/>
        <v>0.28695652173913044</v>
      </c>
      <c r="I53" s="109"/>
      <c r="K53" s="58"/>
      <c r="L53" s="216" t="s">
        <v>9</v>
      </c>
      <c r="M53" s="58"/>
      <c r="N53" s="153">
        <v>38</v>
      </c>
      <c r="O53" s="153">
        <v>0</v>
      </c>
      <c r="P53" s="151">
        <v>38</v>
      </c>
      <c r="Q53" s="57"/>
    </row>
    <row r="54" spans="1:17" s="3" customFormat="1">
      <c r="A54" s="79"/>
      <c r="B54" s="87" t="s">
        <v>7</v>
      </c>
      <c r="C54" s="153">
        <v>2</v>
      </c>
      <c r="D54" s="153">
        <v>1</v>
      </c>
      <c r="E54" s="81">
        <f t="shared" si="5"/>
        <v>3</v>
      </c>
      <c r="F54" s="89">
        <f ca="1">C54/OFFSET(C54,3,0)</f>
        <v>1.7857142857142856E-2</v>
      </c>
      <c r="G54" s="89">
        <f t="shared" ref="G54:H54" ca="1" si="27">D54/OFFSET(D54,3,0)</f>
        <v>0.33333333333333331</v>
      </c>
      <c r="H54" s="89">
        <f t="shared" ca="1" si="27"/>
        <v>2.6086956521739129E-2</v>
      </c>
      <c r="I54" s="72"/>
      <c r="K54" s="175" t="s">
        <v>29</v>
      </c>
      <c r="L54" s="57"/>
      <c r="M54" s="175" t="s">
        <v>238</v>
      </c>
      <c r="N54" s="151">
        <v>112</v>
      </c>
      <c r="O54" s="151">
        <v>3</v>
      </c>
      <c r="P54" s="151">
        <v>115</v>
      </c>
      <c r="Q54" s="57"/>
    </row>
    <row r="55" spans="1:17" s="3" customFormat="1">
      <c r="A55" s="79"/>
      <c r="B55" s="87" t="s">
        <v>8</v>
      </c>
      <c r="C55" s="153">
        <v>41</v>
      </c>
      <c r="D55" s="153">
        <v>0</v>
      </c>
      <c r="E55" s="81">
        <f t="shared" si="5"/>
        <v>41</v>
      </c>
      <c r="F55" s="89">
        <f ca="1">C55/OFFSET(C55,2,0)</f>
        <v>0.36607142857142855</v>
      </c>
      <c r="G55" s="89">
        <f t="shared" ref="G55:H55" ca="1" si="28">D55/OFFSET(D55,2,0)</f>
        <v>0</v>
      </c>
      <c r="H55" s="89">
        <f t="shared" ca="1" si="28"/>
        <v>0.35652173913043478</v>
      </c>
      <c r="I55" s="115"/>
      <c r="K55" s="58"/>
      <c r="L55" s="57"/>
      <c r="M55" s="58"/>
      <c r="N55" s="57"/>
      <c r="O55" s="57"/>
      <c r="P55" s="57"/>
      <c r="Q55" s="57"/>
    </row>
    <row r="56" spans="1:17" s="3" customFormat="1">
      <c r="A56" s="79"/>
      <c r="B56" s="87" t="s">
        <v>9</v>
      </c>
      <c r="C56" s="153">
        <v>38</v>
      </c>
      <c r="D56" s="153">
        <v>0</v>
      </c>
      <c r="E56" s="81">
        <f t="shared" si="5"/>
        <v>38</v>
      </c>
      <c r="F56" s="89">
        <f ca="1">C56/OFFSET(C56,1,0)</f>
        <v>0.3392857142857143</v>
      </c>
      <c r="G56" s="89">
        <f t="shared" ref="G56:H56" ca="1" si="29">D56/OFFSET(D56,1,0)</f>
        <v>0</v>
      </c>
      <c r="H56" s="94">
        <f t="shared" ca="1" si="29"/>
        <v>0.33043478260869563</v>
      </c>
      <c r="I56" s="72"/>
      <c r="K56" s="175" t="s">
        <v>239</v>
      </c>
      <c r="L56" s="206" t="s">
        <v>31</v>
      </c>
      <c r="M56" s="58"/>
      <c r="N56" s="153">
        <v>961</v>
      </c>
      <c r="O56" s="153">
        <v>281</v>
      </c>
      <c r="P56" s="151">
        <v>1242</v>
      </c>
      <c r="Q56" s="57"/>
    </row>
    <row r="57" spans="1:17" s="3" customFormat="1">
      <c r="A57" s="79" t="s">
        <v>29</v>
      </c>
      <c r="B57" s="77" t="s">
        <v>30</v>
      </c>
      <c r="C57" s="78">
        <f>SUM(C53:C56)</f>
        <v>112</v>
      </c>
      <c r="D57" s="78">
        <f>SUM(D53:D56)</f>
        <v>3</v>
      </c>
      <c r="E57" s="81">
        <f t="shared" si="5"/>
        <v>115</v>
      </c>
      <c r="F57" s="57"/>
      <c r="G57" s="57"/>
      <c r="H57" s="57"/>
      <c r="I57" s="72"/>
      <c r="K57" s="58"/>
      <c r="L57" s="206" t="s">
        <v>240</v>
      </c>
      <c r="M57" s="58"/>
      <c r="N57" s="57"/>
      <c r="O57" s="57"/>
      <c r="P57" s="57"/>
      <c r="Q57" s="57"/>
    </row>
    <row r="58" spans="1:17" s="3" customFormat="1">
      <c r="A58" s="79"/>
      <c r="B58" s="77"/>
      <c r="C58" s="92"/>
      <c r="D58" s="92"/>
      <c r="E58" s="81"/>
      <c r="F58" s="2"/>
      <c r="G58" s="72"/>
      <c r="H58" s="72"/>
      <c r="I58" s="72"/>
      <c r="K58" s="175" t="s">
        <v>33</v>
      </c>
      <c r="L58" s="216" t="s">
        <v>6</v>
      </c>
      <c r="M58" s="207" t="s">
        <v>241</v>
      </c>
      <c r="N58" s="153">
        <v>0</v>
      </c>
      <c r="O58" s="153">
        <v>0</v>
      </c>
      <c r="P58" s="151">
        <v>0</v>
      </c>
      <c r="Q58" s="57"/>
    </row>
    <row r="59" spans="1:17" s="3" customFormat="1">
      <c r="A59" s="117" t="s">
        <v>72</v>
      </c>
      <c r="B59" s="77" t="s">
        <v>31</v>
      </c>
      <c r="C59" s="118">
        <v>961</v>
      </c>
      <c r="D59" s="118">
        <v>281</v>
      </c>
      <c r="E59" s="81">
        <f t="shared" si="5"/>
        <v>1242</v>
      </c>
      <c r="F59" s="2"/>
      <c r="G59" s="72"/>
      <c r="H59" s="72"/>
      <c r="I59" s="72"/>
      <c r="K59" s="175" t="s">
        <v>35</v>
      </c>
      <c r="L59" s="216" t="s">
        <v>228</v>
      </c>
      <c r="M59" s="207" t="s">
        <v>241</v>
      </c>
      <c r="N59" s="153">
        <v>6</v>
      </c>
      <c r="O59" s="153">
        <v>17</v>
      </c>
      <c r="P59" s="151">
        <v>23</v>
      </c>
      <c r="Q59" s="57"/>
    </row>
    <row r="60" spans="1:17" s="3" customFormat="1">
      <c r="A60" s="117" t="s">
        <v>73</v>
      </c>
      <c r="B60" s="119" t="s">
        <v>71</v>
      </c>
      <c r="C60" s="120"/>
      <c r="D60" s="120"/>
      <c r="E60" s="81">
        <f t="shared" si="5"/>
        <v>0</v>
      </c>
      <c r="F60" s="2"/>
      <c r="G60" s="72"/>
      <c r="H60" s="72"/>
      <c r="I60" s="72"/>
      <c r="K60" s="175" t="s">
        <v>37</v>
      </c>
      <c r="L60" s="216" t="s">
        <v>229</v>
      </c>
      <c r="M60" s="207" t="s">
        <v>241</v>
      </c>
      <c r="N60" s="153">
        <v>30</v>
      </c>
      <c r="O60" s="153">
        <v>68</v>
      </c>
      <c r="P60" s="151">
        <v>98</v>
      </c>
      <c r="Q60" s="57"/>
    </row>
    <row r="61" spans="1:17" s="3" customFormat="1" ht="14.4">
      <c r="A61" s="79"/>
      <c r="B61" s="77" t="s">
        <v>32</v>
      </c>
      <c r="C61" s="92"/>
      <c r="D61" s="92"/>
      <c r="E61" s="81"/>
      <c r="F61" s="2"/>
      <c r="G61" s="72"/>
      <c r="H61" s="110"/>
      <c r="I61" s="109"/>
      <c r="K61" s="175" t="s">
        <v>39</v>
      </c>
      <c r="L61" s="57"/>
      <c r="M61" s="174" t="s">
        <v>242</v>
      </c>
      <c r="N61" s="153">
        <v>349</v>
      </c>
      <c r="O61" s="153">
        <v>341</v>
      </c>
      <c r="P61" s="151">
        <v>690</v>
      </c>
      <c r="Q61" s="57"/>
    </row>
    <row r="62" spans="1:17" s="3" customFormat="1" ht="14.4">
      <c r="A62" s="79" t="s">
        <v>33</v>
      </c>
      <c r="B62" s="121" t="s">
        <v>34</v>
      </c>
      <c r="C62" s="122">
        <v>0</v>
      </c>
      <c r="D62" s="122">
        <v>0</v>
      </c>
      <c r="E62" s="81">
        <f t="shared" si="5"/>
        <v>0</v>
      </c>
      <c r="F62" s="89">
        <f ca="1">C62/OFFSET(C62,4,0)</f>
        <v>0</v>
      </c>
      <c r="G62" s="89">
        <f t="shared" ref="G62:H62" ca="1" si="30">D62/OFFSET(D62,4,0)</f>
        <v>0</v>
      </c>
      <c r="H62" s="89">
        <f t="shared" ca="1" si="30"/>
        <v>0</v>
      </c>
      <c r="I62" s="112"/>
      <c r="K62" s="175" t="s">
        <v>41</v>
      </c>
      <c r="L62" s="206" t="s">
        <v>243</v>
      </c>
      <c r="M62" s="174" t="s">
        <v>244</v>
      </c>
      <c r="N62" s="151">
        <v>385</v>
      </c>
      <c r="O62" s="151">
        <v>426</v>
      </c>
      <c r="P62" s="151">
        <v>811</v>
      </c>
      <c r="Q62" s="57"/>
    </row>
    <row r="63" spans="1:17" s="3" customFormat="1">
      <c r="A63" s="79" t="s">
        <v>35</v>
      </c>
      <c r="B63" s="121" t="s">
        <v>36</v>
      </c>
      <c r="C63" s="122">
        <v>6</v>
      </c>
      <c r="D63" s="122">
        <v>17</v>
      </c>
      <c r="E63" s="81">
        <f t="shared" si="5"/>
        <v>23</v>
      </c>
      <c r="F63" s="89">
        <f ca="1">C63/OFFSET(C63,3,0)</f>
        <v>1.5584415584415584E-2</v>
      </c>
      <c r="G63" s="89">
        <f t="shared" ref="G63:H63" ca="1" si="31">D63/OFFSET(D63,3,0)</f>
        <v>3.9906103286384977E-2</v>
      </c>
      <c r="H63" s="89">
        <f t="shared" ca="1" si="31"/>
        <v>2.8360049321824909E-2</v>
      </c>
      <c r="I63" s="72"/>
      <c r="K63" s="208" t="s">
        <v>42</v>
      </c>
      <c r="L63" s="57"/>
      <c r="M63" s="221" t="s">
        <v>232</v>
      </c>
      <c r="N63" s="152">
        <v>127</v>
      </c>
      <c r="O63" s="152">
        <v>87</v>
      </c>
      <c r="P63" s="152">
        <v>214</v>
      </c>
      <c r="Q63" s="57"/>
    </row>
    <row r="64" spans="1:17" s="3" customFormat="1">
      <c r="A64" s="79" t="s">
        <v>37</v>
      </c>
      <c r="B64" s="121" t="s">
        <v>38</v>
      </c>
      <c r="C64" s="122">
        <v>30</v>
      </c>
      <c r="D64" s="122">
        <v>68</v>
      </c>
      <c r="E64" s="81">
        <f t="shared" si="5"/>
        <v>98</v>
      </c>
      <c r="F64" s="89">
        <f ca="1">C64/OFFSET(C64,2,0)</f>
        <v>7.792207792207792E-2</v>
      </c>
      <c r="G64" s="89">
        <f t="shared" ref="G64:H64" ca="1" si="32">D64/OFFSET(D64,2,0)</f>
        <v>0.15962441314553991</v>
      </c>
      <c r="H64" s="89">
        <f t="shared" ca="1" si="32"/>
        <v>0.12083847102342787</v>
      </c>
      <c r="K64" s="175" t="s">
        <v>43</v>
      </c>
      <c r="L64" s="57"/>
      <c r="M64" s="175" t="s">
        <v>44</v>
      </c>
      <c r="N64" s="151">
        <v>258</v>
      </c>
      <c r="O64" s="151">
        <v>339</v>
      </c>
      <c r="P64" s="151">
        <v>597</v>
      </c>
      <c r="Q64" s="57"/>
    </row>
    <row r="65" spans="1:17" s="3" customFormat="1">
      <c r="A65" s="79" t="s">
        <v>39</v>
      </c>
      <c r="B65" s="121" t="s">
        <v>40</v>
      </c>
      <c r="C65" s="122">
        <v>349</v>
      </c>
      <c r="D65" s="122">
        <v>341</v>
      </c>
      <c r="E65" s="81">
        <f t="shared" si="5"/>
        <v>690</v>
      </c>
      <c r="F65" s="89">
        <f ca="1">C65/OFFSET(C65,1,0)</f>
        <v>0.90649350649350646</v>
      </c>
      <c r="G65" s="89">
        <f t="shared" ref="G65:H65" ca="1" si="33">D65/OFFSET(D65,1,0)</f>
        <v>0.80046948356807512</v>
      </c>
      <c r="H65" s="94">
        <f t="shared" ca="1" si="33"/>
        <v>0.85080147965474717</v>
      </c>
      <c r="K65" s="58"/>
      <c r="L65" s="57"/>
      <c r="M65" s="175" t="s">
        <v>245</v>
      </c>
      <c r="N65" s="57"/>
      <c r="O65" s="57"/>
      <c r="P65" s="57"/>
      <c r="Q65" s="57"/>
    </row>
    <row r="66" spans="1:17" s="3" customFormat="1">
      <c r="A66" s="79" t="s">
        <v>41</v>
      </c>
      <c r="B66" s="96" t="s">
        <v>55</v>
      </c>
      <c r="C66" s="78">
        <f>SUM(C62:C65)</f>
        <v>385</v>
      </c>
      <c r="D66" s="78">
        <f>SUM(D62:D65)</f>
        <v>426</v>
      </c>
      <c r="E66" s="81">
        <f t="shared" si="5"/>
        <v>811</v>
      </c>
      <c r="F66" s="89">
        <f>C66/C33</f>
        <v>6.5520762423417298E-2</v>
      </c>
      <c r="G66" s="89">
        <f t="shared" ref="G66:H66" si="34">D66/D33</f>
        <v>0.13962635201573254</v>
      </c>
      <c r="H66" s="89">
        <f t="shared" si="34"/>
        <v>9.0847989246107319E-2</v>
      </c>
      <c r="K66" s="175" t="s">
        <v>45</v>
      </c>
      <c r="L66" s="215" t="s">
        <v>246</v>
      </c>
      <c r="M66" s="58"/>
      <c r="N66" s="153">
        <v>5738</v>
      </c>
      <c r="O66" s="153">
        <v>2930</v>
      </c>
      <c r="P66" s="153">
        <v>8668</v>
      </c>
      <c r="Q66" s="57"/>
    </row>
    <row r="67" spans="1:17" s="3" customFormat="1">
      <c r="A67" s="97" t="s">
        <v>42</v>
      </c>
      <c r="B67" s="98" t="s">
        <v>21</v>
      </c>
      <c r="C67" s="99">
        <v>127</v>
      </c>
      <c r="D67" s="99">
        <v>87</v>
      </c>
      <c r="E67" s="81">
        <f t="shared" si="5"/>
        <v>214</v>
      </c>
      <c r="F67" s="2"/>
      <c r="G67" s="72"/>
      <c r="H67" s="72"/>
      <c r="K67" s="175" t="s">
        <v>47</v>
      </c>
      <c r="L67" s="206" t="s">
        <v>48</v>
      </c>
      <c r="M67" s="58"/>
      <c r="N67" s="151">
        <v>9</v>
      </c>
      <c r="O67" s="151">
        <v>26</v>
      </c>
      <c r="P67" s="151">
        <v>35</v>
      </c>
      <c r="Q67" s="57"/>
    </row>
    <row r="68" spans="1:17" s="3" customFormat="1" ht="14.4">
      <c r="A68" s="79" t="s">
        <v>43</v>
      </c>
      <c r="B68" s="77" t="s">
        <v>44</v>
      </c>
      <c r="C68" s="78">
        <f>C66-C67</f>
        <v>258</v>
      </c>
      <c r="D68" s="78">
        <f>D66-D67</f>
        <v>339</v>
      </c>
      <c r="E68" s="81">
        <f t="shared" si="5"/>
        <v>597</v>
      </c>
      <c r="F68" s="2"/>
      <c r="G68" s="111"/>
      <c r="H68" s="123"/>
      <c r="K68" s="58"/>
      <c r="L68" s="57"/>
      <c r="M68" s="175" t="s">
        <v>247</v>
      </c>
      <c r="N68" s="57"/>
      <c r="O68" s="57"/>
      <c r="P68" s="57"/>
      <c r="Q68" s="57"/>
    </row>
    <row r="69" spans="1:17" s="3" customFormat="1">
      <c r="A69" s="79"/>
      <c r="B69" s="77"/>
      <c r="C69" s="92"/>
      <c r="D69" s="92"/>
      <c r="E69" s="81"/>
      <c r="F69" s="2"/>
      <c r="G69" s="72"/>
      <c r="H69" s="72"/>
      <c r="K69" s="175" t="s">
        <v>49</v>
      </c>
      <c r="L69" s="215" t="s">
        <v>248</v>
      </c>
      <c r="M69" s="58"/>
      <c r="N69" s="153">
        <v>5747</v>
      </c>
      <c r="O69" s="153">
        <v>2956</v>
      </c>
      <c r="P69" s="153">
        <v>8703</v>
      </c>
      <c r="Q69" s="57"/>
    </row>
    <row r="70" spans="1:17" s="3" customFormat="1" ht="14.4">
      <c r="A70" s="79" t="s">
        <v>45</v>
      </c>
      <c r="B70" s="77" t="s">
        <v>46</v>
      </c>
      <c r="C70" s="91">
        <f>C43+C50+C57+C59+C60+C68</f>
        <v>5738</v>
      </c>
      <c r="D70" s="91">
        <f>D43+D50+D57+D59+D60+D68</f>
        <v>2930</v>
      </c>
      <c r="E70" s="81">
        <f t="shared" si="5"/>
        <v>8668</v>
      </c>
      <c r="F70" s="2"/>
      <c r="G70" s="124"/>
      <c r="H70" s="112"/>
      <c r="K70" s="175" t="s">
        <v>51</v>
      </c>
      <c r="L70" s="57"/>
      <c r="M70" s="175" t="s">
        <v>405</v>
      </c>
      <c r="N70" s="151">
        <v>104</v>
      </c>
      <c r="O70" s="151">
        <v>85</v>
      </c>
      <c r="P70" s="151">
        <v>189</v>
      </c>
      <c r="Q70" s="57"/>
    </row>
    <row r="71" spans="1:17" s="3" customFormat="1">
      <c r="A71" s="79"/>
      <c r="B71" s="125"/>
      <c r="C71" s="92"/>
      <c r="D71" s="92"/>
      <c r="E71" s="81"/>
      <c r="F71" s="2"/>
      <c r="G71" s="72"/>
      <c r="H71" s="72"/>
      <c r="K71" s="58"/>
      <c r="L71" s="57"/>
      <c r="M71" s="58"/>
      <c r="N71" s="217" t="s">
        <v>271</v>
      </c>
      <c r="O71" s="57"/>
      <c r="P71" s="217" t="s">
        <v>272</v>
      </c>
      <c r="Q71" s="57"/>
    </row>
    <row r="72" spans="1:17" s="3" customFormat="1" ht="14.4">
      <c r="A72" s="79" t="s">
        <v>47</v>
      </c>
      <c r="B72" s="77" t="s">
        <v>48</v>
      </c>
      <c r="C72" s="78">
        <v>9</v>
      </c>
      <c r="D72" s="78">
        <v>26</v>
      </c>
      <c r="E72" s="81">
        <f t="shared" si="5"/>
        <v>35</v>
      </c>
      <c r="F72" s="68"/>
      <c r="G72" s="126"/>
      <c r="H72" s="127"/>
      <c r="K72" s="58"/>
      <c r="L72" s="57"/>
      <c r="M72" s="58"/>
      <c r="N72" s="217" t="s">
        <v>273</v>
      </c>
      <c r="O72" s="57"/>
      <c r="P72" s="217" t="s">
        <v>274</v>
      </c>
      <c r="Q72" s="57"/>
    </row>
    <row r="73" spans="1:17" s="3" customFormat="1">
      <c r="A73" s="79"/>
      <c r="B73" s="125"/>
      <c r="C73" s="92"/>
      <c r="D73" s="92"/>
      <c r="E73" s="81"/>
      <c r="F73" s="2"/>
      <c r="G73" s="72"/>
      <c r="H73" s="72"/>
      <c r="I73" s="72"/>
      <c r="K73" s="58"/>
      <c r="L73" s="57"/>
      <c r="M73" s="58"/>
      <c r="N73" s="217" t="s">
        <v>275</v>
      </c>
      <c r="O73" s="57"/>
      <c r="P73" s="217" t="s">
        <v>276</v>
      </c>
      <c r="Q73" s="57"/>
    </row>
    <row r="74" spans="1:17" s="3" customFormat="1">
      <c r="A74" s="79" t="s">
        <v>49</v>
      </c>
      <c r="B74" s="77" t="s">
        <v>50</v>
      </c>
      <c r="C74" s="81">
        <f>C70+C72</f>
        <v>5747</v>
      </c>
      <c r="D74" s="81">
        <f>D70+D72</f>
        <v>2956</v>
      </c>
      <c r="E74" s="81">
        <f>D74+C74</f>
        <v>8703</v>
      </c>
      <c r="F74" s="2"/>
      <c r="G74" s="72"/>
      <c r="H74" s="72"/>
      <c r="I74" s="72"/>
      <c r="K74" s="58"/>
      <c r="L74" s="217" t="s">
        <v>277</v>
      </c>
      <c r="M74" s="58"/>
      <c r="N74" s="209">
        <v>8892</v>
      </c>
      <c r="O74" s="57"/>
      <c r="P74" s="209">
        <v>8892</v>
      </c>
      <c r="Q74" s="57"/>
    </row>
    <row r="75" spans="1:17" s="3" customFormat="1">
      <c r="A75" s="79"/>
      <c r="B75" s="77" t="s">
        <v>94</v>
      </c>
      <c r="C75" s="92"/>
      <c r="D75" s="92"/>
      <c r="E75" s="81">
        <f>D75+C75</f>
        <v>0</v>
      </c>
      <c r="F75" s="2"/>
      <c r="G75" s="72"/>
      <c r="H75" s="72"/>
      <c r="I75" s="72"/>
      <c r="K75" s="58"/>
      <c r="L75" s="217" t="s">
        <v>278</v>
      </c>
      <c r="M75" s="58"/>
      <c r="N75" s="233">
        <v>0.95499999999999996</v>
      </c>
      <c r="O75" s="233">
        <v>0.88400000000000001</v>
      </c>
      <c r="P75" s="233">
        <v>0.93100000000000005</v>
      </c>
      <c r="Q75" s="57"/>
    </row>
    <row r="76" spans="1:17" s="3" customFormat="1" ht="13.8" thickBot="1">
      <c r="A76" s="128" t="s">
        <v>51</v>
      </c>
      <c r="B76" s="129" t="s">
        <v>64</v>
      </c>
      <c r="C76" s="130">
        <v>104</v>
      </c>
      <c r="D76" s="130">
        <v>85</v>
      </c>
      <c r="E76" s="81">
        <f>D76+C76</f>
        <v>189</v>
      </c>
      <c r="F76" s="2"/>
      <c r="G76" s="72"/>
      <c r="H76" s="72"/>
      <c r="I76" s="72"/>
      <c r="K76" s="58"/>
      <c r="L76" s="57"/>
      <c r="M76" s="58"/>
      <c r="N76" s="57"/>
      <c r="O76" s="57"/>
      <c r="P76" s="57"/>
      <c r="Q76" s="57"/>
    </row>
    <row r="77" spans="1:17" s="3" customFormat="1" ht="30.75" customHeight="1">
      <c r="A77" s="296" t="s">
        <v>56</v>
      </c>
      <c r="B77" s="297"/>
      <c r="C77" s="131">
        <f>C6+C33-C67-C74</f>
        <v>104</v>
      </c>
      <c r="D77" s="131">
        <f>D6+D33-D67-D74</f>
        <v>85</v>
      </c>
      <c r="E77" s="132">
        <f>(E6+E33)-(E67+E74)</f>
        <v>189</v>
      </c>
      <c r="F77" s="2"/>
      <c r="G77" s="72"/>
      <c r="H77" s="72"/>
      <c r="I77" s="72"/>
      <c r="K77" s="58"/>
      <c r="L77" s="57"/>
      <c r="M77" s="58"/>
      <c r="N77" s="57"/>
      <c r="O77" s="57"/>
      <c r="P77" s="57"/>
      <c r="Q77" s="57"/>
    </row>
    <row r="78" spans="1:17" s="3" customFormat="1" ht="16.2" customHeight="1">
      <c r="A78" s="133"/>
      <c r="B78" s="61" t="s">
        <v>67</v>
      </c>
      <c r="C78" s="134">
        <f>(C43+C57+C59+C60+C50)/(C43+C57+C59+C68+C60+C50)</f>
        <v>0.95503659811781105</v>
      </c>
      <c r="D78" s="134">
        <f t="shared" ref="D78:E78" si="35">(D43+D57+D59+D60+D50)/(D43+D57+D59+D68+D60+D50)</f>
        <v>0.88430034129692836</v>
      </c>
      <c r="E78" s="134">
        <f t="shared" si="35"/>
        <v>0.93112598061836638</v>
      </c>
      <c r="F78" s="135"/>
      <c r="G78" s="72"/>
      <c r="H78" s="72"/>
      <c r="I78" s="72"/>
      <c r="K78" s="58"/>
      <c r="L78" s="57"/>
      <c r="M78" s="58"/>
      <c r="N78" s="57"/>
      <c r="O78" s="57"/>
      <c r="P78" s="57"/>
      <c r="Q78" s="57"/>
    </row>
    <row r="79" spans="1:17" s="3" customFormat="1" ht="16.2" customHeight="1">
      <c r="A79" s="133"/>
      <c r="B79" s="61" t="s">
        <v>68</v>
      </c>
      <c r="C79" s="134">
        <f>(C43+C57+C59+C60+C50)/(C43+C57+C59+C68+C72+C67+C60+C50)</f>
        <v>0.93292475314947221</v>
      </c>
      <c r="D79" s="134">
        <f t="shared" ref="D79:E79" si="36">(D43+D57+D59+D60+D50)/(D43+D57+D59+D68+D72+D67+D60+D50)</f>
        <v>0.85146237265856062</v>
      </c>
      <c r="E79" s="134">
        <f t="shared" si="36"/>
        <v>0.90512504205450262</v>
      </c>
      <c r="F79" s="2"/>
      <c r="G79" s="72"/>
      <c r="H79" s="72"/>
      <c r="I79" s="72"/>
      <c r="K79" s="58"/>
      <c r="L79" s="57"/>
      <c r="M79" s="58"/>
      <c r="N79" s="57"/>
      <c r="O79" s="57"/>
      <c r="P79" s="57"/>
      <c r="Q79" s="57"/>
    </row>
    <row r="80" spans="1:17" ht="16.2" customHeight="1">
      <c r="A80" s="133"/>
      <c r="B80" s="61" t="s">
        <v>70</v>
      </c>
      <c r="C80" s="134">
        <f>C59/C35</f>
        <v>0.16715950600104365</v>
      </c>
      <c r="D80" s="134">
        <f t="shared" ref="D80:E80" si="37">D59/D35</f>
        <v>9.4804318488529021E-2</v>
      </c>
      <c r="E80" s="134">
        <f t="shared" si="37"/>
        <v>0.14254562148513716</v>
      </c>
    </row>
    <row r="81" spans="1:17" ht="16.2" customHeight="1">
      <c r="A81" s="133"/>
      <c r="B81" s="61" t="s">
        <v>69</v>
      </c>
      <c r="C81" s="134">
        <f>D66/E66</f>
        <v>0.52527743526510484</v>
      </c>
      <c r="D81" s="134"/>
      <c r="E81" s="134"/>
    </row>
    <row r="82" spans="1:17" ht="16.2" customHeight="1">
      <c r="A82" s="133"/>
      <c r="B82" s="61" t="s">
        <v>89</v>
      </c>
      <c r="C82" s="136">
        <f>C20/C35</f>
        <v>2.6091494172899635E-2</v>
      </c>
      <c r="D82" s="136">
        <f t="shared" ref="D82:E82" si="38">D20/D35</f>
        <v>2.260458839406208E-2</v>
      </c>
      <c r="E82" s="136">
        <f t="shared" si="38"/>
        <v>2.4905313898771951E-2</v>
      </c>
    </row>
    <row r="83" spans="1:17" ht="16.2" customHeight="1">
      <c r="A83" s="133"/>
      <c r="B83" s="61" t="s">
        <v>95</v>
      </c>
      <c r="C83" s="136">
        <f>(C43+C50+C57+C59+C60)/(C6+C33)</f>
        <v>0.91669454667112749</v>
      </c>
      <c r="D83" s="136">
        <f t="shared" ref="D83:E83" si="39">(D43+D50+D57+D59+D60)/(D6+D33)</f>
        <v>0.82832480818414322</v>
      </c>
      <c r="E83" s="136">
        <f t="shared" si="39"/>
        <v>0.88633867779486053</v>
      </c>
    </row>
    <row r="84" spans="1:17" ht="82.2" customHeight="1">
      <c r="A84" s="298" t="s">
        <v>57</v>
      </c>
      <c r="B84" s="299"/>
      <c r="C84" s="299"/>
      <c r="D84" s="299"/>
      <c r="E84" s="299"/>
    </row>
    <row r="85" spans="1:17">
      <c r="A85" s="137"/>
    </row>
    <row r="86" spans="1:17" s="139" customFormat="1" ht="19.5" customHeight="1">
      <c r="A86" s="138" t="s">
        <v>62</v>
      </c>
      <c r="B86" s="62"/>
      <c r="F86" s="2"/>
      <c r="G86" s="72"/>
      <c r="H86" s="72"/>
      <c r="I86" s="72"/>
      <c r="J86" s="5"/>
      <c r="K86" s="58"/>
      <c r="L86" s="57"/>
      <c r="M86" s="58"/>
      <c r="N86" s="57"/>
      <c r="O86" s="57"/>
      <c r="P86" s="57"/>
      <c r="Q86" s="57"/>
    </row>
    <row r="87" spans="1:17" s="139" customFormat="1" ht="19.5" customHeight="1">
      <c r="A87" s="138"/>
      <c r="B87" s="62"/>
      <c r="F87" s="2"/>
      <c r="G87" s="72"/>
      <c r="H87" s="72"/>
      <c r="I87" s="72"/>
      <c r="J87" s="5"/>
      <c r="K87" s="58"/>
      <c r="L87" s="57"/>
      <c r="M87" s="58"/>
      <c r="N87" s="57"/>
      <c r="O87" s="57"/>
      <c r="P87" s="57"/>
      <c r="Q87" s="57"/>
    </row>
    <row r="88" spans="1:17" s="139" customFormat="1" ht="19.5" customHeight="1">
      <c r="A88" s="138"/>
      <c r="B88" s="62"/>
      <c r="F88" s="2"/>
      <c r="G88" s="72"/>
      <c r="H88" s="72"/>
      <c r="I88" s="72"/>
      <c r="J88" s="5"/>
      <c r="K88" s="58"/>
      <c r="L88" s="57"/>
      <c r="M88" s="58"/>
      <c r="N88" s="57"/>
      <c r="O88" s="57"/>
      <c r="P88" s="57"/>
      <c r="Q88" s="57"/>
    </row>
    <row r="89" spans="1:17" s="139" customFormat="1" ht="19.5" customHeight="1">
      <c r="A89" s="138"/>
      <c r="B89" s="62"/>
      <c r="F89" s="2"/>
      <c r="G89" s="72"/>
      <c r="H89" s="72"/>
      <c r="I89" s="72"/>
      <c r="J89" s="5"/>
      <c r="K89" s="58"/>
      <c r="L89" s="57"/>
      <c r="M89" s="58"/>
      <c r="N89" s="57"/>
      <c r="O89" s="57"/>
      <c r="P89" s="57"/>
      <c r="Q89" s="57"/>
    </row>
    <row r="90" spans="1:17" s="139" customFormat="1" ht="19.5" customHeight="1">
      <c r="A90" s="138"/>
      <c r="B90" s="62"/>
      <c r="F90" s="2"/>
      <c r="G90" s="72"/>
      <c r="H90" s="72"/>
      <c r="I90" s="72"/>
      <c r="J90" s="5"/>
      <c r="K90" s="58"/>
      <c r="L90" s="57"/>
      <c r="M90" s="58"/>
      <c r="N90" s="57"/>
      <c r="O90" s="57"/>
      <c r="P90" s="57"/>
      <c r="Q90" s="57"/>
    </row>
    <row r="91" spans="1:17" s="139" customFormat="1" ht="19.5" customHeight="1">
      <c r="A91" s="138"/>
      <c r="B91" s="62"/>
      <c r="F91" s="2"/>
      <c r="G91" s="72"/>
      <c r="H91" s="72"/>
      <c r="I91" s="72"/>
      <c r="J91" s="5"/>
      <c r="K91" s="58"/>
      <c r="L91" s="57"/>
      <c r="M91" s="58"/>
      <c r="N91" s="57"/>
      <c r="O91" s="57"/>
      <c r="P91" s="57"/>
      <c r="Q91" s="57"/>
    </row>
    <row r="92" spans="1:17" s="139" customFormat="1" ht="19.5" customHeight="1">
      <c r="A92" s="138"/>
      <c r="B92" s="62"/>
      <c r="F92" s="2"/>
      <c r="G92" s="72"/>
      <c r="H92" s="72"/>
      <c r="I92" s="72"/>
      <c r="J92" s="5"/>
      <c r="K92" s="58"/>
      <c r="L92" s="57"/>
      <c r="M92" s="58"/>
      <c r="N92" s="57"/>
      <c r="O92" s="57"/>
      <c r="P92" s="57"/>
      <c r="Q92" s="57"/>
    </row>
    <row r="93" spans="1:17" s="139" customFormat="1" ht="19.5" customHeight="1">
      <c r="A93" s="138"/>
      <c r="B93" s="1" t="s">
        <v>65</v>
      </c>
      <c r="C93" s="139">
        <f>(C74-C68)/C74</f>
        <v>0.95510701235427176</v>
      </c>
      <c r="D93" s="1" t="s">
        <v>66</v>
      </c>
      <c r="E93" s="139">
        <f>(D74-D68)/D74</f>
        <v>0.88531799729364002</v>
      </c>
      <c r="F93" s="2"/>
      <c r="G93" s="72"/>
      <c r="H93" s="72"/>
      <c r="I93" s="72"/>
      <c r="J93" s="5"/>
      <c r="K93" s="58"/>
      <c r="L93" s="57"/>
      <c r="M93" s="58"/>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3"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3" width="13.21875" style="58" customWidth="1"/>
    <col min="14" max="14" width="7.109375" style="57" bestFit="1" customWidth="1"/>
    <col min="15" max="15" width="3.88671875" style="57" bestFit="1" customWidth="1"/>
    <col min="16" max="16" width="7.44140625" style="57" bestFit="1" customWidth="1"/>
    <col min="17" max="16384" width="8.88671875" style="57"/>
  </cols>
  <sheetData>
    <row r="1" spans="1:16" s="3" customFormat="1">
      <c r="A1" s="57"/>
      <c r="B1" s="65" t="s">
        <v>90</v>
      </c>
      <c r="C1" s="57" t="s">
        <v>296</v>
      </c>
      <c r="D1" s="57"/>
      <c r="E1" s="57"/>
      <c r="F1" s="2" t="s">
        <v>91</v>
      </c>
      <c r="G1" s="66"/>
      <c r="H1" s="67"/>
      <c r="I1" s="67"/>
      <c r="K1" s="58"/>
      <c r="L1" s="58"/>
      <c r="M1" s="58"/>
      <c r="N1" s="57"/>
      <c r="O1" s="57"/>
      <c r="P1" s="57"/>
    </row>
    <row r="2" spans="1:16" s="3" customFormat="1" ht="15.6">
      <c r="A2" s="57"/>
      <c r="B2" s="65" t="s">
        <v>92</v>
      </c>
      <c r="C2" s="57" t="s">
        <v>110</v>
      </c>
      <c r="D2" s="57"/>
      <c r="E2" s="57"/>
      <c r="F2" s="68" t="s">
        <v>93</v>
      </c>
      <c r="G2" s="69"/>
      <c r="H2" s="70"/>
      <c r="I2" s="70"/>
      <c r="K2" s="205" t="s">
        <v>286</v>
      </c>
      <c r="L2" s="58"/>
      <c r="M2" s="58"/>
      <c r="N2" s="57"/>
      <c r="O2" s="57"/>
      <c r="P2" s="57"/>
    </row>
    <row r="3" spans="1:16" s="3" customFormat="1" ht="13.8" thickBot="1">
      <c r="A3" s="71"/>
      <c r="B3" s="58"/>
      <c r="C3" s="57"/>
      <c r="D3" s="57"/>
      <c r="E3" s="57"/>
      <c r="F3" s="2"/>
      <c r="G3" s="72"/>
      <c r="H3" s="72"/>
      <c r="I3" s="72"/>
      <c r="K3" s="58"/>
      <c r="L3" s="58"/>
      <c r="M3" s="58"/>
      <c r="N3" s="57"/>
      <c r="O3" s="57"/>
      <c r="P3" s="57"/>
    </row>
    <row r="4" spans="1:16" s="3" customFormat="1" ht="13.8">
      <c r="A4" s="73"/>
      <c r="B4" s="60"/>
      <c r="C4" s="74" t="s">
        <v>0</v>
      </c>
      <c r="D4" s="74" t="s">
        <v>1</v>
      </c>
      <c r="E4" s="75" t="s">
        <v>2</v>
      </c>
      <c r="F4" s="2"/>
      <c r="G4" s="72"/>
      <c r="H4" s="72"/>
      <c r="I4" s="72"/>
      <c r="K4" s="205" t="s">
        <v>287</v>
      </c>
      <c r="L4" s="58"/>
      <c r="M4" s="58"/>
      <c r="N4" s="57"/>
      <c r="O4" s="57"/>
      <c r="P4" s="57"/>
    </row>
    <row r="5" spans="1:16" s="3" customFormat="1">
      <c r="A5" s="76"/>
      <c r="B5" s="77"/>
      <c r="C5" s="78"/>
      <c r="D5" s="78"/>
      <c r="E5" s="78"/>
      <c r="F5" s="4"/>
      <c r="G5" s="72"/>
      <c r="H5" s="72"/>
      <c r="I5" s="72"/>
      <c r="K5" s="58"/>
      <c r="L5" s="58"/>
      <c r="M5" s="58"/>
      <c r="N5" s="57"/>
      <c r="O5" s="57"/>
      <c r="P5" s="57"/>
    </row>
    <row r="6" spans="1:16" s="3" customFormat="1" ht="15.6">
      <c r="A6" s="79" t="s">
        <v>3</v>
      </c>
      <c r="B6" s="77" t="s">
        <v>63</v>
      </c>
      <c r="C6" s="80">
        <v>104</v>
      </c>
      <c r="D6" s="80">
        <v>84</v>
      </c>
      <c r="E6" s="81">
        <f>D6+C6</f>
        <v>188</v>
      </c>
      <c r="F6" s="68"/>
      <c r="G6" s="82"/>
      <c r="H6" s="70"/>
      <c r="I6" s="70"/>
      <c r="K6" s="58"/>
      <c r="L6" s="58"/>
      <c r="M6" s="175" t="s">
        <v>288</v>
      </c>
      <c r="N6" s="206" t="s">
        <v>0</v>
      </c>
      <c r="O6" s="206" t="s">
        <v>1</v>
      </c>
      <c r="P6" s="206" t="s">
        <v>2</v>
      </c>
    </row>
    <row r="7" spans="1:16" s="3" customFormat="1" ht="15.6">
      <c r="A7" s="79"/>
      <c r="B7" s="77"/>
      <c r="C7" s="83"/>
      <c r="D7" s="83"/>
      <c r="E7" s="81"/>
      <c r="F7" s="68"/>
      <c r="G7" s="82"/>
      <c r="H7" s="82"/>
      <c r="I7" s="70"/>
      <c r="K7" s="58"/>
      <c r="L7" s="175" t="s">
        <v>298</v>
      </c>
      <c r="M7" s="58"/>
      <c r="N7" s="57"/>
      <c r="O7" s="57"/>
      <c r="P7" s="57"/>
    </row>
    <row r="8" spans="1:16" s="3" customFormat="1" ht="15.6">
      <c r="A8" s="79"/>
      <c r="B8" s="77" t="s">
        <v>4</v>
      </c>
      <c r="C8" s="83"/>
      <c r="D8" s="83"/>
      <c r="E8" s="81"/>
      <c r="F8" s="68"/>
      <c r="G8" s="82"/>
      <c r="H8" s="70"/>
      <c r="I8" s="82"/>
      <c r="K8" s="175" t="s">
        <v>3</v>
      </c>
      <c r="L8" s="58"/>
      <c r="M8" s="175" t="s">
        <v>299</v>
      </c>
      <c r="N8" s="153">
        <v>104</v>
      </c>
      <c r="O8" s="153">
        <v>84</v>
      </c>
      <c r="P8" s="151">
        <v>188</v>
      </c>
    </row>
    <row r="9" spans="1:16" s="3" customFormat="1" ht="15.6">
      <c r="A9" s="79"/>
      <c r="B9" s="84" t="s">
        <v>5</v>
      </c>
      <c r="C9" s="85"/>
      <c r="D9" s="85"/>
      <c r="E9" s="81"/>
      <c r="F9" s="2"/>
      <c r="G9" s="82"/>
      <c r="H9" s="86"/>
      <c r="I9" s="70"/>
      <c r="K9" s="58"/>
      <c r="L9" s="175" t="s">
        <v>4</v>
      </c>
      <c r="M9" s="58"/>
      <c r="N9" s="57"/>
      <c r="O9" s="57"/>
      <c r="P9" s="57"/>
    </row>
    <row r="10" spans="1:16" s="3" customFormat="1" ht="15.6">
      <c r="A10" s="79"/>
      <c r="B10" s="87" t="s">
        <v>6</v>
      </c>
      <c r="C10" s="88">
        <v>2654</v>
      </c>
      <c r="D10" s="88">
        <v>2327</v>
      </c>
      <c r="E10" s="81">
        <f>D10+C10</f>
        <v>4981</v>
      </c>
      <c r="F10" s="89">
        <f ca="1">C10/OFFSET(C10,4,0)</f>
        <v>1</v>
      </c>
      <c r="G10" s="89">
        <f t="shared" ref="G10:H10" ca="1" si="0">D10/OFFSET(D10,4,0)</f>
        <v>1</v>
      </c>
      <c r="H10" s="89">
        <f t="shared" ca="1" si="0"/>
        <v>1</v>
      </c>
      <c r="I10" s="70"/>
      <c r="K10" s="175" t="s">
        <v>10</v>
      </c>
      <c r="L10" s="175" t="s">
        <v>291</v>
      </c>
      <c r="M10" s="58"/>
      <c r="N10" s="151">
        <v>2654</v>
      </c>
      <c r="O10" s="151">
        <v>2327</v>
      </c>
      <c r="P10" s="151">
        <v>4981</v>
      </c>
    </row>
    <row r="11" spans="1:16" s="3" customFormat="1">
      <c r="A11" s="79"/>
      <c r="B11" s="87" t="s">
        <v>7</v>
      </c>
      <c r="C11" s="88"/>
      <c r="D11" s="88"/>
      <c r="E11" s="81">
        <f t="shared" ref="E11:E14" si="1">D11+C11</f>
        <v>0</v>
      </c>
      <c r="F11" s="89">
        <f ca="1">C11/OFFSET(C11,3,0)</f>
        <v>0</v>
      </c>
      <c r="G11" s="89">
        <f t="shared" ref="G11:H11" ca="1" si="2">D11/OFFSET(D11,3,0)</f>
        <v>0</v>
      </c>
      <c r="H11" s="89">
        <f t="shared" ca="1" si="2"/>
        <v>0</v>
      </c>
      <c r="I11" s="72"/>
      <c r="K11" s="175" t="s">
        <v>12</v>
      </c>
      <c r="L11" s="58"/>
      <c r="M11" s="175" t="s">
        <v>292</v>
      </c>
      <c r="N11" s="151">
        <v>317</v>
      </c>
      <c r="O11" s="151">
        <v>188</v>
      </c>
      <c r="P11" s="151">
        <v>505</v>
      </c>
    </row>
    <row r="12" spans="1:16" s="3" customFormat="1">
      <c r="A12" s="79"/>
      <c r="B12" s="87" t="s">
        <v>8</v>
      </c>
      <c r="C12" s="88"/>
      <c r="D12" s="88"/>
      <c r="E12" s="81">
        <f t="shared" si="1"/>
        <v>0</v>
      </c>
      <c r="F12" s="89">
        <f ca="1">C12/OFFSET(C12,2,0)</f>
        <v>0</v>
      </c>
      <c r="G12" s="89">
        <f t="shared" ref="G12:H12" ca="1" si="3">D12/OFFSET(D12,2,0)</f>
        <v>0</v>
      </c>
      <c r="H12" s="89">
        <f t="shared" ca="1" si="3"/>
        <v>0</v>
      </c>
      <c r="I12" s="72"/>
      <c r="K12" s="175" t="s">
        <v>14</v>
      </c>
      <c r="L12" s="58"/>
      <c r="M12" s="175" t="s">
        <v>293</v>
      </c>
      <c r="N12" s="151">
        <v>2436</v>
      </c>
      <c r="O12" s="151">
        <v>454</v>
      </c>
      <c r="P12" s="151">
        <v>2890</v>
      </c>
    </row>
    <row r="13" spans="1:16" s="3" customFormat="1">
      <c r="A13" s="79"/>
      <c r="B13" s="87" t="s">
        <v>9</v>
      </c>
      <c r="C13" s="88"/>
      <c r="D13" s="88"/>
      <c r="E13" s="81">
        <f t="shared" si="1"/>
        <v>0</v>
      </c>
      <c r="F13" s="89">
        <f ca="1">C13/OFFSET(C13,1,0)</f>
        <v>0</v>
      </c>
      <c r="G13" s="89">
        <f t="shared" ref="G13:H13" ca="1" si="4">D13/OFFSET(D13,1,0)</f>
        <v>0</v>
      </c>
      <c r="H13" s="89">
        <f t="shared" ca="1" si="4"/>
        <v>0</v>
      </c>
      <c r="I13" s="72"/>
      <c r="K13" s="175" t="s">
        <v>17</v>
      </c>
      <c r="L13" s="58"/>
      <c r="M13" s="175" t="s">
        <v>294</v>
      </c>
      <c r="N13" s="151">
        <v>93</v>
      </c>
      <c r="O13" s="151">
        <v>76</v>
      </c>
      <c r="P13" s="151">
        <v>169</v>
      </c>
    </row>
    <row r="14" spans="1:16" s="3" customFormat="1">
      <c r="A14" s="79" t="s">
        <v>10</v>
      </c>
      <c r="B14" s="90" t="s">
        <v>11</v>
      </c>
      <c r="C14" s="91">
        <f>SUM(C10:C13)</f>
        <v>2654</v>
      </c>
      <c r="D14" s="91">
        <f>SUM(D10:D13)</f>
        <v>2327</v>
      </c>
      <c r="E14" s="81">
        <f t="shared" si="1"/>
        <v>4981</v>
      </c>
      <c r="F14" s="89"/>
      <c r="G14" s="89"/>
      <c r="H14" s="89"/>
      <c r="I14" s="72"/>
      <c r="K14" s="175" t="s">
        <v>19</v>
      </c>
      <c r="L14" s="175" t="s">
        <v>230</v>
      </c>
      <c r="M14" s="174" t="s">
        <v>231</v>
      </c>
      <c r="N14" s="151">
        <v>5500</v>
      </c>
      <c r="O14" s="151">
        <v>3045</v>
      </c>
      <c r="P14" s="151">
        <v>8545</v>
      </c>
    </row>
    <row r="15" spans="1:16" s="3" customFormat="1">
      <c r="A15" s="79"/>
      <c r="B15" s="84" t="s">
        <v>58</v>
      </c>
      <c r="C15" s="92"/>
      <c r="D15" s="92"/>
      <c r="E15" s="81"/>
      <c r="F15" s="2"/>
      <c r="G15" s="72"/>
      <c r="H15" s="72"/>
      <c r="I15" s="72"/>
      <c r="K15" s="208" t="s">
        <v>20</v>
      </c>
      <c r="L15" s="58"/>
      <c r="M15" s="221" t="s">
        <v>232</v>
      </c>
      <c r="N15" s="152">
        <v>91</v>
      </c>
      <c r="O15" s="152">
        <v>75</v>
      </c>
      <c r="P15" s="152">
        <v>166</v>
      </c>
    </row>
    <row r="16" spans="1:16" s="3" customFormat="1">
      <c r="A16" s="79"/>
      <c r="B16" s="87" t="s">
        <v>6</v>
      </c>
      <c r="C16" s="92">
        <v>317</v>
      </c>
      <c r="D16" s="92">
        <v>188</v>
      </c>
      <c r="E16" s="81">
        <f t="shared" ref="E16:E72" si="5">D16+C16</f>
        <v>505</v>
      </c>
      <c r="F16" s="89">
        <f ca="1">C16/OFFSET(C16,4,0)</f>
        <v>1</v>
      </c>
      <c r="G16" s="89">
        <f t="shared" ref="G16:H16" ca="1" si="6">D16/OFFSET(D16,4,0)</f>
        <v>1</v>
      </c>
      <c r="H16" s="89">
        <f t="shared" ca="1" si="6"/>
        <v>1</v>
      </c>
      <c r="I16" s="72"/>
      <c r="K16" s="175" t="s">
        <v>22</v>
      </c>
      <c r="L16" s="175" t="s">
        <v>233</v>
      </c>
      <c r="M16" s="58"/>
      <c r="N16" s="151">
        <v>5409</v>
      </c>
      <c r="O16" s="151">
        <v>2970</v>
      </c>
      <c r="P16" s="151">
        <v>8379</v>
      </c>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317</v>
      </c>
      <c r="D20" s="81">
        <f>SUM(D16:D19)</f>
        <v>188</v>
      </c>
      <c r="E20" s="81">
        <f t="shared" si="5"/>
        <v>505</v>
      </c>
      <c r="F20" s="89"/>
      <c r="G20" s="89"/>
      <c r="H20" s="89"/>
      <c r="I20" s="72"/>
    </row>
    <row r="21" spans="1:9" s="3" customFormat="1">
      <c r="A21" s="79"/>
      <c r="B21" s="84" t="s">
        <v>59</v>
      </c>
      <c r="C21" s="92"/>
      <c r="D21" s="92"/>
      <c r="E21" s="81"/>
      <c r="F21" s="2"/>
      <c r="G21" s="72"/>
      <c r="H21" s="72"/>
      <c r="I21" s="72"/>
    </row>
    <row r="22" spans="1:9" s="3" customFormat="1" ht="15.6">
      <c r="A22" s="79"/>
      <c r="B22" s="87" t="s">
        <v>6</v>
      </c>
      <c r="C22" s="95">
        <v>2436</v>
      </c>
      <c r="D22" s="95">
        <v>454</v>
      </c>
      <c r="E22" s="81">
        <f t="shared" si="5"/>
        <v>2890</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2436</v>
      </c>
      <c r="D26" s="81">
        <f>SUM(D22:D25)</f>
        <v>454</v>
      </c>
      <c r="E26" s="81">
        <f t="shared" si="5"/>
        <v>2890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52">
        <v>91</v>
      </c>
      <c r="D31" s="152">
        <v>75</v>
      </c>
      <c r="E31" s="81">
        <f t="shared" si="5"/>
        <v>166</v>
      </c>
      <c r="F31" s="89">
        <f ca="1">C31/OFFSET(C31,1,0)</f>
        <v>1</v>
      </c>
      <c r="G31" s="89">
        <f t="shared" ref="G31:H31" ca="1" si="17">D31/OFFSET(D31,1,0)</f>
        <v>1</v>
      </c>
      <c r="H31" s="94">
        <f t="shared" ca="1" si="17"/>
        <v>1</v>
      </c>
      <c r="I31" s="70"/>
    </row>
    <row r="32" spans="1:9" s="3" customFormat="1">
      <c r="A32" s="79" t="s">
        <v>17</v>
      </c>
      <c r="B32" s="90" t="s">
        <v>18</v>
      </c>
      <c r="C32" s="81">
        <f>SUM(C28:C31)</f>
        <v>91</v>
      </c>
      <c r="D32" s="81">
        <f>SUM(D28:D31)</f>
        <v>75</v>
      </c>
      <c r="E32" s="81">
        <f t="shared" si="5"/>
        <v>166</v>
      </c>
      <c r="F32" s="2"/>
      <c r="G32" s="72"/>
      <c r="H32" s="72"/>
      <c r="I32" s="72"/>
    </row>
    <row r="33" spans="1:16" s="3" customFormat="1">
      <c r="A33" s="79" t="s">
        <v>19</v>
      </c>
      <c r="B33" s="96" t="s">
        <v>54</v>
      </c>
      <c r="C33" s="78">
        <f>C14+C20+C26+C32</f>
        <v>5498</v>
      </c>
      <c r="D33" s="78">
        <f>D14+D20+D26+D32</f>
        <v>3044</v>
      </c>
      <c r="E33" s="81">
        <f t="shared" si="5"/>
        <v>8542</v>
      </c>
      <c r="F33" s="68"/>
      <c r="G33" s="72"/>
      <c r="H33" s="72"/>
      <c r="I33" s="72"/>
    </row>
    <row r="34" spans="1:16" s="3" customFormat="1" ht="15.6">
      <c r="A34" s="97" t="s">
        <v>20</v>
      </c>
      <c r="B34" s="98" t="s">
        <v>21</v>
      </c>
      <c r="C34" s="152">
        <v>91</v>
      </c>
      <c r="D34" s="152">
        <v>75</v>
      </c>
      <c r="E34" s="81">
        <f t="shared" si="5"/>
        <v>166</v>
      </c>
      <c r="F34" s="68"/>
      <c r="G34" s="82"/>
      <c r="H34" s="100"/>
      <c r="I34" s="82"/>
    </row>
    <row r="35" spans="1:16" s="3" customFormat="1" ht="15.6">
      <c r="A35" s="79" t="s">
        <v>22</v>
      </c>
      <c r="B35" s="77" t="s">
        <v>23</v>
      </c>
      <c r="C35" s="78">
        <f>C33-C34</f>
        <v>5407</v>
      </c>
      <c r="D35" s="78">
        <f>D33-D34</f>
        <v>2969</v>
      </c>
      <c r="E35" s="81">
        <f t="shared" si="5"/>
        <v>8376</v>
      </c>
      <c r="F35" s="68"/>
      <c r="G35" s="101"/>
      <c r="H35" s="102"/>
      <c r="I35" s="101"/>
    </row>
    <row r="36" spans="1:16" s="3" customFormat="1" ht="16.2" thickBot="1">
      <c r="A36" s="103"/>
      <c r="B36" s="104"/>
      <c r="C36" s="92"/>
      <c r="D36" s="92"/>
      <c r="E36" s="81"/>
      <c r="F36" s="68"/>
      <c r="G36" s="93"/>
      <c r="H36" s="70"/>
      <c r="I36" s="82"/>
    </row>
    <row r="37" spans="1:16" s="3" customFormat="1" ht="13.8" thickTop="1">
      <c r="A37" s="105"/>
      <c r="B37" s="106"/>
      <c r="C37" s="92"/>
      <c r="D37" s="92"/>
      <c r="E37" s="81"/>
      <c r="F37" s="2"/>
      <c r="G37" s="72"/>
      <c r="H37" s="72"/>
      <c r="I37" s="72"/>
    </row>
    <row r="38" spans="1:16" s="3" customFormat="1" ht="15.6">
      <c r="A38" s="79"/>
      <c r="B38" s="77" t="s">
        <v>24</v>
      </c>
      <c r="C38" s="92"/>
      <c r="D38" s="92"/>
      <c r="E38" s="81"/>
      <c r="F38" s="68"/>
      <c r="G38" s="70"/>
      <c r="H38" s="82"/>
      <c r="I38" s="82"/>
    </row>
    <row r="39" spans="1:16" s="3" customFormat="1">
      <c r="A39" s="79"/>
      <c r="B39" s="87" t="s">
        <v>6</v>
      </c>
      <c r="C39" s="107">
        <v>4182</v>
      </c>
      <c r="D39" s="107">
        <v>2311</v>
      </c>
      <c r="E39" s="81">
        <f t="shared" si="5"/>
        <v>6493</v>
      </c>
      <c r="F39" s="89">
        <f ca="1">C39/OFFSET(C39,4,0)</f>
        <v>1</v>
      </c>
      <c r="G39" s="89">
        <f t="shared" ref="G39:H39" ca="1" si="18">D39/OFFSET(D39,4,0)</f>
        <v>1</v>
      </c>
      <c r="H39" s="89">
        <f t="shared" ca="1" si="18"/>
        <v>1</v>
      </c>
      <c r="I39" s="72"/>
    </row>
    <row r="40" spans="1:16" s="3" customFormat="1">
      <c r="A40" s="79"/>
      <c r="B40" s="87" t="s">
        <v>7</v>
      </c>
      <c r="C40" s="107"/>
      <c r="D40" s="107"/>
      <c r="E40" s="81">
        <f t="shared" si="5"/>
        <v>0</v>
      </c>
      <c r="F40" s="89">
        <f ca="1">C40/OFFSET(C40,3,0)</f>
        <v>0</v>
      </c>
      <c r="G40" s="89">
        <f t="shared" ref="G40:H40" ca="1" si="19">D40/OFFSET(D40,3,0)</f>
        <v>0</v>
      </c>
      <c r="H40" s="89">
        <f t="shared" ca="1" si="19"/>
        <v>0</v>
      </c>
      <c r="I40" s="72"/>
    </row>
    <row r="41" spans="1:16" s="3" customFormat="1">
      <c r="A41" s="79"/>
      <c r="B41" s="87" t="s">
        <v>8</v>
      </c>
      <c r="C41" s="107"/>
      <c r="D41" s="107"/>
      <c r="E41" s="81">
        <f t="shared" si="5"/>
        <v>0</v>
      </c>
      <c r="F41" s="89">
        <f ca="1">C41/OFFSET(C41,2,0)</f>
        <v>0</v>
      </c>
      <c r="G41" s="89">
        <f t="shared" ref="G41:H41" ca="1" si="20">D41/OFFSET(D41,2,0)</f>
        <v>0</v>
      </c>
      <c r="H41" s="89">
        <f t="shared" ca="1" si="20"/>
        <v>0</v>
      </c>
      <c r="I41" s="72"/>
      <c r="K41" s="175" t="s">
        <v>25</v>
      </c>
      <c r="L41" s="175" t="s">
        <v>26</v>
      </c>
      <c r="M41" s="58"/>
      <c r="N41" s="151">
        <v>4182</v>
      </c>
      <c r="O41" s="151">
        <v>2311</v>
      </c>
      <c r="P41" s="151">
        <v>6493</v>
      </c>
    </row>
    <row r="42" spans="1:16" s="3" customFormat="1">
      <c r="A42" s="79"/>
      <c r="B42" s="87" t="s">
        <v>9</v>
      </c>
      <c r="C42" s="107"/>
      <c r="D42" s="107"/>
      <c r="E42" s="81">
        <f t="shared" si="5"/>
        <v>0</v>
      </c>
      <c r="F42" s="89">
        <f ca="1">C42/OFFSET(C42,1,0)</f>
        <v>0</v>
      </c>
      <c r="G42" s="89">
        <f t="shared" ref="G42:H42" ca="1" si="21">D42/OFFSET(D42,1,0)</f>
        <v>0</v>
      </c>
      <c r="H42" s="94">
        <f t="shared" ca="1" si="21"/>
        <v>0</v>
      </c>
      <c r="I42" s="72"/>
      <c r="K42" s="175" t="s">
        <v>27</v>
      </c>
      <c r="L42" s="58"/>
      <c r="M42" s="175" t="s">
        <v>236</v>
      </c>
      <c r="N42" s="151">
        <v>3</v>
      </c>
      <c r="O42" s="151">
        <v>1</v>
      </c>
      <c r="P42" s="151">
        <v>4</v>
      </c>
    </row>
    <row r="43" spans="1:16" s="3" customFormat="1">
      <c r="A43" s="79" t="s">
        <v>25</v>
      </c>
      <c r="B43" s="90" t="s">
        <v>26</v>
      </c>
      <c r="C43" s="78">
        <f>SUM(C39:C42)</f>
        <v>4182</v>
      </c>
      <c r="D43" s="78">
        <f>SUM(D39:D42)</f>
        <v>2311</v>
      </c>
      <c r="E43" s="81">
        <f t="shared" si="5"/>
        <v>6493</v>
      </c>
      <c r="F43" s="89"/>
      <c r="G43" s="89"/>
      <c r="H43" s="89"/>
      <c r="I43" s="72"/>
      <c r="K43" s="175" t="s">
        <v>29</v>
      </c>
      <c r="L43" s="58"/>
      <c r="M43" s="175" t="s">
        <v>238</v>
      </c>
      <c r="N43" s="151">
        <v>84</v>
      </c>
      <c r="O43" s="151">
        <v>7</v>
      </c>
      <c r="P43" s="151">
        <v>91</v>
      </c>
    </row>
    <row r="44" spans="1:16" s="3" customFormat="1">
      <c r="A44" s="79"/>
      <c r="B44" s="77"/>
      <c r="C44" s="92"/>
      <c r="D44" s="92"/>
      <c r="E44" s="81"/>
      <c r="F44" s="2"/>
      <c r="G44" s="72"/>
      <c r="H44" s="72"/>
      <c r="I44" s="72"/>
      <c r="K44" s="175" t="s">
        <v>239</v>
      </c>
      <c r="L44" s="175" t="s">
        <v>31</v>
      </c>
      <c r="M44" s="58"/>
      <c r="N44" s="151">
        <v>915</v>
      </c>
      <c r="O44" s="151">
        <v>303</v>
      </c>
      <c r="P44" s="151">
        <v>1218</v>
      </c>
    </row>
    <row r="45" spans="1:16" s="3" customFormat="1">
      <c r="A45" s="79"/>
      <c r="B45" s="77" t="s">
        <v>60</v>
      </c>
      <c r="C45" s="92"/>
      <c r="D45" s="92"/>
      <c r="E45" s="81"/>
      <c r="F45" s="2"/>
      <c r="G45" s="72"/>
      <c r="H45" s="72"/>
      <c r="I45" s="72"/>
      <c r="K45" s="58"/>
      <c r="L45" s="175" t="s">
        <v>240</v>
      </c>
      <c r="M45" s="58"/>
      <c r="N45" s="57"/>
      <c r="O45" s="57"/>
      <c r="P45" s="57"/>
    </row>
    <row r="46" spans="1:16" s="3" customFormat="1">
      <c r="A46" s="79"/>
      <c r="B46" s="87" t="s">
        <v>6</v>
      </c>
      <c r="C46" s="108">
        <v>3</v>
      </c>
      <c r="D46" s="108">
        <v>1</v>
      </c>
      <c r="E46" s="81">
        <f t="shared" si="5"/>
        <v>4</v>
      </c>
      <c r="F46" s="89">
        <f ca="1">C46/OFFSET(C46,4,0)</f>
        <v>1</v>
      </c>
      <c r="G46" s="89">
        <f t="shared" ref="G46:H46" ca="1" si="22">D46/OFFSET(D46,4,0)</f>
        <v>1</v>
      </c>
      <c r="H46" s="89">
        <f t="shared" ca="1" si="22"/>
        <v>1</v>
      </c>
      <c r="I46" s="72"/>
      <c r="K46" s="175" t="s">
        <v>33</v>
      </c>
      <c r="L46" s="174" t="s">
        <v>6</v>
      </c>
      <c r="M46" s="207" t="s">
        <v>241</v>
      </c>
      <c r="N46" s="151">
        <v>6</v>
      </c>
      <c r="O46" s="151">
        <v>4</v>
      </c>
      <c r="P46" s="151">
        <v>10</v>
      </c>
    </row>
    <row r="47" spans="1:16" s="3" customFormat="1">
      <c r="A47" s="79"/>
      <c r="B47" s="87" t="s">
        <v>7</v>
      </c>
      <c r="C47" s="108"/>
      <c r="D47" s="108"/>
      <c r="E47" s="81">
        <f t="shared" si="5"/>
        <v>0</v>
      </c>
      <c r="F47" s="89">
        <f ca="1">C47/OFFSET(C47,3,0)</f>
        <v>0</v>
      </c>
      <c r="G47" s="89">
        <f t="shared" ref="G47:H47" ca="1" si="23">D47/OFFSET(D47,3,0)</f>
        <v>0</v>
      </c>
      <c r="H47" s="89">
        <f t="shared" ca="1" si="23"/>
        <v>0</v>
      </c>
      <c r="I47" s="72"/>
      <c r="K47" s="175" t="s">
        <v>35</v>
      </c>
      <c r="L47" s="174" t="s">
        <v>228</v>
      </c>
      <c r="M47" s="207" t="s">
        <v>241</v>
      </c>
      <c r="N47" s="151">
        <v>3</v>
      </c>
      <c r="O47" s="151">
        <v>10</v>
      </c>
      <c r="P47" s="151">
        <v>13</v>
      </c>
    </row>
    <row r="48" spans="1:16" s="3" customFormat="1">
      <c r="A48" s="79"/>
      <c r="B48" s="87" t="s">
        <v>8</v>
      </c>
      <c r="C48" s="108"/>
      <c r="D48" s="108"/>
      <c r="E48" s="81">
        <f t="shared" si="5"/>
        <v>0</v>
      </c>
      <c r="F48" s="89">
        <f ca="1">C48/OFFSET(C48,2,0)</f>
        <v>0</v>
      </c>
      <c r="G48" s="89">
        <f t="shared" ref="G48:H48" ca="1" si="24">D48/OFFSET(D48,2,0)</f>
        <v>0</v>
      </c>
      <c r="H48" s="89">
        <f t="shared" ca="1" si="24"/>
        <v>0</v>
      </c>
      <c r="I48" s="72"/>
      <c r="K48" s="175" t="s">
        <v>37</v>
      </c>
      <c r="L48" s="174" t="s">
        <v>229</v>
      </c>
      <c r="M48" s="207" t="s">
        <v>241</v>
      </c>
      <c r="N48" s="151">
        <v>23</v>
      </c>
      <c r="O48" s="151">
        <v>42</v>
      </c>
      <c r="P48" s="151">
        <v>65</v>
      </c>
    </row>
    <row r="49" spans="1:16" s="3" customFormat="1" ht="14.4">
      <c r="A49" s="79"/>
      <c r="B49" s="87" t="s">
        <v>9</v>
      </c>
      <c r="C49" s="108"/>
      <c r="D49" s="108"/>
      <c r="E49" s="81">
        <f t="shared" si="5"/>
        <v>0</v>
      </c>
      <c r="F49" s="89">
        <f ca="1">C49/OFFSET(C49,1,0)</f>
        <v>0</v>
      </c>
      <c r="G49" s="89">
        <f t="shared" ref="G49:H49" ca="1" si="25">D49/OFFSET(D49,1,0)</f>
        <v>0</v>
      </c>
      <c r="H49" s="94">
        <f t="shared" ca="1" si="25"/>
        <v>0</v>
      </c>
      <c r="I49" s="109"/>
      <c r="K49" s="175" t="s">
        <v>39</v>
      </c>
      <c r="L49" s="58"/>
      <c r="M49" s="174" t="s">
        <v>242</v>
      </c>
      <c r="N49" s="151">
        <v>319</v>
      </c>
      <c r="O49" s="151">
        <v>350</v>
      </c>
      <c r="P49" s="151">
        <v>669</v>
      </c>
    </row>
    <row r="50" spans="1:16" s="3" customFormat="1">
      <c r="A50" s="79" t="s">
        <v>27</v>
      </c>
      <c r="B50" s="77" t="s">
        <v>28</v>
      </c>
      <c r="C50" s="78">
        <f>SUM(C46:C49)</f>
        <v>3</v>
      </c>
      <c r="D50" s="78">
        <f>SUM(D46:D49)</f>
        <v>1</v>
      </c>
      <c r="E50" s="81">
        <f t="shared" si="5"/>
        <v>4</v>
      </c>
      <c r="F50" s="57"/>
      <c r="G50" s="57"/>
      <c r="H50" s="57"/>
      <c r="I50" s="72"/>
      <c r="K50" s="175" t="s">
        <v>41</v>
      </c>
      <c r="L50" s="175" t="s">
        <v>243</v>
      </c>
      <c r="M50" s="174" t="s">
        <v>244</v>
      </c>
      <c r="N50" s="151">
        <v>351</v>
      </c>
      <c r="O50" s="151">
        <v>406</v>
      </c>
      <c r="P50" s="151">
        <v>757</v>
      </c>
    </row>
    <row r="51" spans="1:16" s="3" customFormat="1" ht="14.4">
      <c r="A51" s="79"/>
      <c r="B51" s="77"/>
      <c r="C51" s="92"/>
      <c r="D51" s="92"/>
      <c r="E51" s="81"/>
      <c r="F51" s="68"/>
      <c r="G51" s="109"/>
      <c r="H51" s="110"/>
      <c r="I51" s="111"/>
      <c r="K51" s="208" t="s">
        <v>42</v>
      </c>
      <c r="L51" s="58"/>
      <c r="M51" s="221" t="s">
        <v>232</v>
      </c>
      <c r="N51" s="152">
        <v>91</v>
      </c>
      <c r="O51" s="152">
        <v>75</v>
      </c>
      <c r="P51" s="152">
        <v>166</v>
      </c>
    </row>
    <row r="52" spans="1:16" s="3" customFormat="1" ht="15.6">
      <c r="A52" s="79"/>
      <c r="B52" s="77" t="s">
        <v>61</v>
      </c>
      <c r="C52" s="92"/>
      <c r="D52" s="92"/>
      <c r="E52" s="81"/>
      <c r="F52" s="2"/>
      <c r="G52" s="112"/>
      <c r="H52" s="111"/>
      <c r="I52" s="113"/>
      <c r="K52" s="175" t="s">
        <v>43</v>
      </c>
      <c r="L52" s="58"/>
      <c r="M52" s="175" t="s">
        <v>44</v>
      </c>
      <c r="N52" s="151">
        <v>260</v>
      </c>
      <c r="O52" s="151">
        <v>331</v>
      </c>
      <c r="P52" s="151">
        <v>591</v>
      </c>
    </row>
    <row r="53" spans="1:16" s="3" customFormat="1" ht="14.4">
      <c r="A53" s="79"/>
      <c r="B53" s="87" t="s">
        <v>6</v>
      </c>
      <c r="C53" s="114">
        <v>84</v>
      </c>
      <c r="D53" s="114">
        <v>7</v>
      </c>
      <c r="E53" s="81">
        <f t="shared" si="5"/>
        <v>91</v>
      </c>
      <c r="F53" s="89">
        <f ca="1">C53/OFFSET(C53,4,0)</f>
        <v>1</v>
      </c>
      <c r="G53" s="89">
        <f t="shared" ref="G53:H53" ca="1" si="26">D53/OFFSET(D53,4,0)</f>
        <v>1</v>
      </c>
      <c r="H53" s="89">
        <f t="shared" ca="1" si="26"/>
        <v>1</v>
      </c>
      <c r="I53" s="109"/>
      <c r="K53" s="58"/>
      <c r="L53" s="58"/>
      <c r="M53" s="175" t="s">
        <v>300</v>
      </c>
      <c r="N53" s="57"/>
      <c r="O53" s="57"/>
      <c r="P53" s="57"/>
    </row>
    <row r="54" spans="1:16" s="3" customFormat="1">
      <c r="A54" s="79"/>
      <c r="B54" s="87" t="s">
        <v>7</v>
      </c>
      <c r="C54" s="92"/>
      <c r="D54" s="92"/>
      <c r="E54" s="81">
        <f t="shared" si="5"/>
        <v>0</v>
      </c>
      <c r="F54" s="89">
        <f ca="1">C54/OFFSET(C54,3,0)</f>
        <v>0</v>
      </c>
      <c r="G54" s="89">
        <f t="shared" ref="G54:H54" ca="1" si="27">D54/OFFSET(D54,3,0)</f>
        <v>0</v>
      </c>
      <c r="H54" s="89">
        <f t="shared" ca="1" si="27"/>
        <v>0</v>
      </c>
      <c r="I54" s="72"/>
      <c r="K54" s="175" t="s">
        <v>45</v>
      </c>
      <c r="L54" s="58"/>
      <c r="M54" s="207" t="s">
        <v>301</v>
      </c>
      <c r="N54" s="153">
        <v>5444</v>
      </c>
      <c r="O54" s="153">
        <v>2953</v>
      </c>
      <c r="P54" s="153">
        <v>8397</v>
      </c>
    </row>
    <row r="55" spans="1:16" s="3" customFormat="1">
      <c r="A55" s="79"/>
      <c r="B55" s="87" t="s">
        <v>8</v>
      </c>
      <c r="C55" s="92"/>
      <c r="D55" s="92"/>
      <c r="E55" s="81">
        <f t="shared" si="5"/>
        <v>0</v>
      </c>
      <c r="F55" s="89">
        <f ca="1">C55/OFFSET(C55,2,0)</f>
        <v>0</v>
      </c>
      <c r="G55" s="89">
        <f t="shared" ref="G55:H55" ca="1" si="28">D55/OFFSET(D55,2,0)</f>
        <v>0</v>
      </c>
      <c r="H55" s="89">
        <f t="shared" ca="1" si="28"/>
        <v>0</v>
      </c>
      <c r="I55" s="115"/>
      <c r="K55" s="175" t="s">
        <v>47</v>
      </c>
      <c r="L55" s="175" t="s">
        <v>48</v>
      </c>
      <c r="M55" s="58"/>
      <c r="N55" s="151">
        <v>11</v>
      </c>
      <c r="O55" s="151">
        <v>20</v>
      </c>
      <c r="P55" s="151">
        <v>31</v>
      </c>
    </row>
    <row r="56" spans="1:16" s="3" customFormat="1">
      <c r="A56" s="79"/>
      <c r="B56" s="87" t="s">
        <v>9</v>
      </c>
      <c r="C56" s="116"/>
      <c r="D56" s="116"/>
      <c r="E56" s="81">
        <f t="shared" si="5"/>
        <v>0</v>
      </c>
      <c r="F56" s="89">
        <f ca="1">C56/OFFSET(C56,1,0)</f>
        <v>0</v>
      </c>
      <c r="G56" s="89">
        <f t="shared" ref="G56:H56" ca="1" si="29">D56/OFFSET(D56,1,0)</f>
        <v>0</v>
      </c>
      <c r="H56" s="94">
        <f t="shared" ca="1" si="29"/>
        <v>0</v>
      </c>
      <c r="I56" s="72"/>
      <c r="K56" s="58"/>
      <c r="L56" s="58"/>
      <c r="M56" s="58"/>
      <c r="N56" s="57"/>
      <c r="O56" s="57"/>
      <c r="P56" s="57"/>
    </row>
    <row r="57" spans="1:16" s="3" customFormat="1">
      <c r="A57" s="79" t="s">
        <v>29</v>
      </c>
      <c r="B57" s="77" t="s">
        <v>30</v>
      </c>
      <c r="C57" s="78">
        <f>SUM(C53:C56)</f>
        <v>84</v>
      </c>
      <c r="D57" s="78">
        <f>SUM(D53:D56)</f>
        <v>7</v>
      </c>
      <c r="E57" s="81">
        <f t="shared" si="5"/>
        <v>91</v>
      </c>
      <c r="F57" s="57"/>
      <c r="G57" s="57"/>
      <c r="H57" s="57"/>
      <c r="I57" s="72"/>
      <c r="K57" s="175" t="s">
        <v>302</v>
      </c>
      <c r="L57" s="58"/>
      <c r="M57" s="58"/>
      <c r="N57" s="57"/>
      <c r="O57" s="57"/>
      <c r="P57" s="57"/>
    </row>
    <row r="58" spans="1:16" s="3" customFormat="1">
      <c r="A58" s="79"/>
      <c r="B58" s="77"/>
      <c r="C58" s="92"/>
      <c r="D58" s="92"/>
      <c r="E58" s="81"/>
      <c r="F58" s="2"/>
      <c r="G58" s="72"/>
      <c r="H58" s="72"/>
      <c r="I58" s="72"/>
      <c r="K58" s="175" t="s">
        <v>49</v>
      </c>
      <c r="L58" s="207" t="s">
        <v>303</v>
      </c>
      <c r="M58" s="58"/>
      <c r="N58" s="153">
        <v>5455</v>
      </c>
      <c r="O58" s="153">
        <v>2973</v>
      </c>
      <c r="P58" s="153">
        <v>8428</v>
      </c>
    </row>
    <row r="59" spans="1:16" s="3" customFormat="1">
      <c r="A59" s="117" t="s">
        <v>72</v>
      </c>
      <c r="B59" s="77" t="s">
        <v>31</v>
      </c>
      <c r="C59" s="151">
        <v>915</v>
      </c>
      <c r="D59" s="151">
        <v>303</v>
      </c>
      <c r="E59" s="81">
        <f t="shared" si="5"/>
        <v>1218</v>
      </c>
      <c r="F59" s="2"/>
      <c r="G59" s="72"/>
      <c r="H59" s="72"/>
      <c r="I59" s="72"/>
      <c r="K59" s="175" t="s">
        <v>51</v>
      </c>
      <c r="L59" s="175" t="s">
        <v>304</v>
      </c>
      <c r="M59" s="58"/>
      <c r="N59" s="151">
        <v>58</v>
      </c>
      <c r="O59" s="151">
        <v>81</v>
      </c>
      <c r="P59" s="151">
        <v>139</v>
      </c>
    </row>
    <row r="60" spans="1:16" s="3" customFormat="1">
      <c r="A60" s="117" t="s">
        <v>73</v>
      </c>
      <c r="B60" s="119" t="s">
        <v>71</v>
      </c>
      <c r="C60" s="120"/>
      <c r="D60" s="120"/>
      <c r="E60" s="81">
        <f t="shared" si="5"/>
        <v>0</v>
      </c>
      <c r="F60" s="2"/>
      <c r="G60" s="72"/>
      <c r="H60" s="72"/>
      <c r="I60" s="72"/>
      <c r="K60" s="58"/>
      <c r="L60" s="58"/>
      <c r="M60" s="58"/>
      <c r="N60" s="217" t="s">
        <v>271</v>
      </c>
      <c r="O60" s="57"/>
      <c r="P60" s="217" t="s">
        <v>272</v>
      </c>
    </row>
    <row r="61" spans="1:16" s="3" customFormat="1" ht="14.4">
      <c r="A61" s="79"/>
      <c r="B61" s="77" t="s">
        <v>32</v>
      </c>
      <c r="C61" s="92"/>
      <c r="D61" s="92"/>
      <c r="E61" s="81"/>
      <c r="F61" s="2"/>
      <c r="G61" s="72"/>
      <c r="H61" s="110"/>
      <c r="I61" s="109"/>
      <c r="K61" s="58"/>
      <c r="L61" s="58"/>
      <c r="M61" s="58"/>
      <c r="N61" s="217" t="s">
        <v>273</v>
      </c>
      <c r="O61" s="57"/>
      <c r="P61" s="217" t="s">
        <v>274</v>
      </c>
    </row>
    <row r="62" spans="1:16" s="3" customFormat="1" ht="14.4">
      <c r="A62" s="79" t="s">
        <v>33</v>
      </c>
      <c r="B62" s="121" t="s">
        <v>34</v>
      </c>
      <c r="C62" s="122">
        <v>6</v>
      </c>
      <c r="D62" s="122">
        <v>4</v>
      </c>
      <c r="E62" s="81">
        <f t="shared" si="5"/>
        <v>10</v>
      </c>
      <c r="F62" s="89">
        <f ca="1">C62/OFFSET(C62,4,0)</f>
        <v>1.7094017094017096E-2</v>
      </c>
      <c r="G62" s="89">
        <f t="shared" ref="G62:H62" ca="1" si="30">D62/OFFSET(D62,4,0)</f>
        <v>9.852216748768473E-3</v>
      </c>
      <c r="H62" s="89">
        <f t="shared" ca="1" si="30"/>
        <v>1.3210039630118891E-2</v>
      </c>
      <c r="I62" s="112"/>
      <c r="K62" s="58"/>
      <c r="L62" s="58"/>
      <c r="M62" s="58"/>
      <c r="N62" s="217" t="s">
        <v>275</v>
      </c>
      <c r="O62" s="57"/>
      <c r="P62" s="217" t="s">
        <v>276</v>
      </c>
    </row>
    <row r="63" spans="1:16" s="3" customFormat="1">
      <c r="A63" s="79" t="s">
        <v>35</v>
      </c>
      <c r="B63" s="121" t="s">
        <v>36</v>
      </c>
      <c r="C63" s="122">
        <v>3</v>
      </c>
      <c r="D63" s="122">
        <v>10</v>
      </c>
      <c r="E63" s="81">
        <f t="shared" si="5"/>
        <v>13</v>
      </c>
      <c r="F63" s="89">
        <f ca="1">C63/OFFSET(C63,3,0)</f>
        <v>8.5470085470085479E-3</v>
      </c>
      <c r="G63" s="89">
        <f t="shared" ref="G63:H63" ca="1" si="31">D63/OFFSET(D63,3,0)</f>
        <v>2.4630541871921183E-2</v>
      </c>
      <c r="H63" s="89">
        <f t="shared" ca="1" si="31"/>
        <v>1.7173051519154558E-2</v>
      </c>
      <c r="I63" s="72"/>
      <c r="K63" s="58"/>
      <c r="L63" s="58"/>
      <c r="M63" s="222" t="s">
        <v>277</v>
      </c>
      <c r="N63" s="223">
        <v>8567</v>
      </c>
      <c r="O63" s="57"/>
      <c r="P63" s="223">
        <v>8567</v>
      </c>
    </row>
    <row r="64" spans="1:16" s="3" customFormat="1">
      <c r="A64" s="79" t="s">
        <v>37</v>
      </c>
      <c r="B64" s="121" t="s">
        <v>38</v>
      </c>
      <c r="C64" s="122">
        <v>23</v>
      </c>
      <c r="D64" s="122">
        <v>42</v>
      </c>
      <c r="E64" s="81">
        <f t="shared" si="5"/>
        <v>65</v>
      </c>
      <c r="F64" s="89">
        <f ca="1">C64/OFFSET(C64,2,0)</f>
        <v>6.5527065527065526E-2</v>
      </c>
      <c r="G64" s="89">
        <f t="shared" ref="G64:H64" ca="1" si="32">D64/OFFSET(D64,2,0)</f>
        <v>0.10344827586206896</v>
      </c>
      <c r="H64" s="89">
        <f t="shared" ca="1" si="32"/>
        <v>8.5865257595772793E-2</v>
      </c>
      <c r="K64" s="58"/>
      <c r="L64" s="58"/>
      <c r="M64" s="222" t="s">
        <v>278</v>
      </c>
      <c r="N64" s="57"/>
      <c r="O64" s="57"/>
      <c r="P64" s="224">
        <v>0.93</v>
      </c>
    </row>
    <row r="65" spans="1:16" s="3" customFormat="1">
      <c r="A65" s="79" t="s">
        <v>39</v>
      </c>
      <c r="B65" s="121" t="s">
        <v>40</v>
      </c>
      <c r="C65" s="122">
        <v>319</v>
      </c>
      <c r="D65" s="122">
        <v>350</v>
      </c>
      <c r="E65" s="81">
        <f t="shared" si="5"/>
        <v>669</v>
      </c>
      <c r="F65" s="89">
        <f ca="1">C65/OFFSET(C65,1,0)</f>
        <v>0.90883190883190879</v>
      </c>
      <c r="G65" s="89">
        <f t="shared" ref="G65:H65" ca="1" si="33">D65/OFFSET(D65,1,0)</f>
        <v>0.86206896551724133</v>
      </c>
      <c r="H65" s="94">
        <f t="shared" ca="1" si="33"/>
        <v>0.88375165125495381</v>
      </c>
      <c r="K65" s="58"/>
      <c r="L65" s="58"/>
      <c r="M65" s="58"/>
      <c r="N65" s="57"/>
      <c r="O65" s="57"/>
      <c r="P65" s="57"/>
    </row>
    <row r="66" spans="1:16" s="3" customFormat="1">
      <c r="A66" s="79" t="s">
        <v>41</v>
      </c>
      <c r="B66" s="96" t="s">
        <v>55</v>
      </c>
      <c r="C66" s="78">
        <f>SUM(C62:C65)</f>
        <v>351</v>
      </c>
      <c r="D66" s="78">
        <f>SUM(D62:D65)</f>
        <v>406</v>
      </c>
      <c r="E66" s="81">
        <f t="shared" si="5"/>
        <v>757</v>
      </c>
      <c r="F66" s="89">
        <f>C66/C33</f>
        <v>6.384139687158967E-2</v>
      </c>
      <c r="G66" s="89">
        <f t="shared" ref="G66:H66" si="34">D66/D33</f>
        <v>0.13337713534822601</v>
      </c>
      <c r="H66" s="89">
        <f t="shared" si="34"/>
        <v>8.8620931866073518E-2</v>
      </c>
      <c r="K66" s="58"/>
      <c r="L66" s="58"/>
      <c r="M66" s="58"/>
      <c r="N66" s="57"/>
      <c r="O66" s="57"/>
      <c r="P66" s="57"/>
    </row>
    <row r="67" spans="1:16" s="3" customFormat="1">
      <c r="A67" s="97" t="s">
        <v>42</v>
      </c>
      <c r="B67" s="98" t="s">
        <v>21</v>
      </c>
      <c r="C67" s="152">
        <v>91</v>
      </c>
      <c r="D67" s="152">
        <v>75</v>
      </c>
      <c r="E67" s="81">
        <f t="shared" si="5"/>
        <v>166</v>
      </c>
      <c r="F67" s="2"/>
      <c r="G67" s="72"/>
      <c r="H67" s="72"/>
      <c r="K67" s="58"/>
      <c r="L67" s="58"/>
      <c r="M67" s="58"/>
      <c r="N67" s="57"/>
      <c r="O67" s="57"/>
      <c r="P67" s="57"/>
    </row>
    <row r="68" spans="1:16" s="3" customFormat="1" ht="14.4">
      <c r="A68" s="79" t="s">
        <v>43</v>
      </c>
      <c r="B68" s="77" t="s">
        <v>44</v>
      </c>
      <c r="C68" s="78">
        <f>C66-C67</f>
        <v>260</v>
      </c>
      <c r="D68" s="78">
        <f>D66-D67</f>
        <v>331</v>
      </c>
      <c r="E68" s="81">
        <f t="shared" si="5"/>
        <v>591</v>
      </c>
      <c r="F68" s="2"/>
      <c r="G68" s="111"/>
      <c r="H68" s="123"/>
      <c r="K68" s="58"/>
      <c r="L68" s="58"/>
      <c r="M68" s="58"/>
      <c r="N68" s="57"/>
      <c r="O68" s="57"/>
      <c r="P68" s="57"/>
    </row>
    <row r="69" spans="1:16" s="3" customFormat="1">
      <c r="A69" s="79"/>
      <c r="B69" s="77"/>
      <c r="C69" s="92"/>
      <c r="D69" s="92"/>
      <c r="E69" s="81"/>
      <c r="F69" s="2"/>
      <c r="G69" s="72"/>
      <c r="H69" s="72"/>
      <c r="K69" s="58"/>
      <c r="L69" s="58"/>
      <c r="M69" s="58"/>
      <c r="N69" s="57"/>
      <c r="O69" s="57"/>
      <c r="P69" s="57"/>
    </row>
    <row r="70" spans="1:16" s="3" customFormat="1" ht="14.4">
      <c r="A70" s="79" t="s">
        <v>45</v>
      </c>
      <c r="B70" s="77" t="s">
        <v>46</v>
      </c>
      <c r="C70" s="91">
        <f>C43+C50+C57+C59+C60+C68</f>
        <v>5444</v>
      </c>
      <c r="D70" s="91">
        <f>D43+D50+D57+D59+D60+D68</f>
        <v>2953</v>
      </c>
      <c r="E70" s="81">
        <f t="shared" si="5"/>
        <v>8397</v>
      </c>
      <c r="F70" s="2"/>
      <c r="G70" s="124"/>
      <c r="H70" s="112"/>
      <c r="K70" s="58"/>
      <c r="L70" s="58"/>
      <c r="M70" s="58"/>
      <c r="N70" s="57"/>
      <c r="O70" s="57"/>
      <c r="P70" s="57"/>
    </row>
    <row r="71" spans="1:16" s="3" customFormat="1">
      <c r="A71" s="79"/>
      <c r="B71" s="125"/>
      <c r="C71" s="92"/>
      <c r="D71" s="92"/>
      <c r="E71" s="81"/>
      <c r="F71" s="2"/>
      <c r="G71" s="72"/>
      <c r="H71" s="72"/>
      <c r="K71" s="58"/>
      <c r="L71" s="58"/>
      <c r="M71" s="58"/>
      <c r="N71" s="57"/>
      <c r="O71" s="57"/>
      <c r="P71" s="57"/>
    </row>
    <row r="72" spans="1:16" s="3" customFormat="1" ht="14.4">
      <c r="A72" s="79" t="s">
        <v>47</v>
      </c>
      <c r="B72" s="77" t="s">
        <v>48</v>
      </c>
      <c r="C72" s="78"/>
      <c r="D72" s="78"/>
      <c r="E72" s="81">
        <f t="shared" si="5"/>
        <v>0</v>
      </c>
      <c r="F72" s="68"/>
      <c r="G72" s="126"/>
      <c r="H72" s="127"/>
      <c r="K72" s="58"/>
      <c r="L72" s="58"/>
      <c r="M72" s="58"/>
      <c r="N72" s="57"/>
      <c r="O72" s="57"/>
      <c r="P72" s="57"/>
    </row>
    <row r="73" spans="1:16" s="3" customFormat="1">
      <c r="A73" s="79"/>
      <c r="B73" s="125"/>
      <c r="C73" s="92"/>
      <c r="D73" s="92"/>
      <c r="E73" s="81"/>
      <c r="F73" s="2"/>
      <c r="G73" s="72"/>
      <c r="H73" s="72"/>
      <c r="I73" s="72"/>
      <c r="K73" s="58"/>
      <c r="L73" s="58"/>
      <c r="M73" s="58"/>
      <c r="N73" s="57"/>
      <c r="O73" s="57"/>
      <c r="P73" s="57"/>
    </row>
    <row r="74" spans="1:16" s="3" customFormat="1">
      <c r="A74" s="79" t="s">
        <v>49</v>
      </c>
      <c r="B74" s="77" t="s">
        <v>50</v>
      </c>
      <c r="C74" s="81">
        <f>C70+C72</f>
        <v>5444</v>
      </c>
      <c r="D74" s="81">
        <f>D70+D72</f>
        <v>2953</v>
      </c>
      <c r="E74" s="81">
        <f>D74+C74</f>
        <v>8397</v>
      </c>
      <c r="F74" s="2"/>
      <c r="G74" s="72"/>
      <c r="H74" s="72"/>
      <c r="I74" s="72"/>
      <c r="K74" s="58"/>
      <c r="L74" s="58"/>
      <c r="M74" s="58"/>
      <c r="N74" s="57"/>
      <c r="O74" s="57"/>
      <c r="P74" s="57"/>
    </row>
    <row r="75" spans="1:16" s="3" customFormat="1">
      <c r="A75" s="79"/>
      <c r="B75" s="77" t="s">
        <v>94</v>
      </c>
      <c r="C75" s="92"/>
      <c r="D75" s="92"/>
      <c r="E75" s="81">
        <f>D75+C75</f>
        <v>0</v>
      </c>
      <c r="F75" s="2"/>
      <c r="G75" s="72"/>
      <c r="H75" s="72"/>
      <c r="I75" s="72"/>
      <c r="K75" s="58"/>
      <c r="L75" s="58"/>
      <c r="M75" s="58"/>
      <c r="N75" s="57"/>
      <c r="O75" s="57"/>
      <c r="P75" s="57"/>
    </row>
    <row r="76" spans="1:16" s="3" customFormat="1" ht="13.8" thickBot="1">
      <c r="A76" s="128" t="s">
        <v>51</v>
      </c>
      <c r="B76" s="129" t="s">
        <v>64</v>
      </c>
      <c r="C76" s="130">
        <v>58</v>
      </c>
      <c r="D76" s="130">
        <v>81</v>
      </c>
      <c r="E76" s="81">
        <f>D76+C76</f>
        <v>139</v>
      </c>
      <c r="F76" s="2"/>
      <c r="G76" s="72"/>
      <c r="H76" s="72"/>
      <c r="I76" s="72"/>
      <c r="K76" s="58"/>
      <c r="L76" s="58"/>
      <c r="M76" s="58"/>
      <c r="N76" s="57"/>
      <c r="O76" s="57"/>
      <c r="P76" s="57"/>
    </row>
    <row r="77" spans="1:16" s="3" customFormat="1" ht="30.75" customHeight="1">
      <c r="A77" s="296" t="s">
        <v>56</v>
      </c>
      <c r="B77" s="297"/>
      <c r="C77" s="131">
        <f>C6+C33-C67-C74</f>
        <v>67</v>
      </c>
      <c r="D77" s="131">
        <f>D6+D33-D67-D74</f>
        <v>100</v>
      </c>
      <c r="E77" s="132">
        <f>(E6+E33)-(E67+E74)</f>
        <v>167</v>
      </c>
      <c r="F77" s="2"/>
      <c r="G77" s="72"/>
      <c r="H77" s="72"/>
      <c r="I77" s="72"/>
      <c r="K77" s="58"/>
      <c r="L77" s="58"/>
      <c r="M77" s="58"/>
      <c r="N77" s="57"/>
      <c r="O77" s="57"/>
      <c r="P77" s="57"/>
    </row>
    <row r="78" spans="1:16" s="3" customFormat="1" ht="16.2" customHeight="1">
      <c r="A78" s="133"/>
      <c r="B78" s="61" t="s">
        <v>67</v>
      </c>
      <c r="C78" s="134">
        <f>(C43+C57+C59+C60+C50)/(C43+C57+C59+C68+C60+C50)</f>
        <v>0.95224099926524619</v>
      </c>
      <c r="D78" s="134">
        <f t="shared" ref="D78:E78" si="35">(D43+D57+D59+D60+D50)/(D43+D57+D59+D68+D60+D50)</f>
        <v>0.88791059939045036</v>
      </c>
      <c r="E78" s="134">
        <f t="shared" si="35"/>
        <v>0.92961772061450521</v>
      </c>
      <c r="F78" s="135"/>
      <c r="G78" s="72"/>
      <c r="H78" s="72"/>
      <c r="I78" s="72"/>
      <c r="K78" s="58"/>
      <c r="L78" s="58"/>
      <c r="M78" s="58"/>
      <c r="N78" s="57"/>
      <c r="O78" s="57"/>
      <c r="P78" s="57"/>
    </row>
    <row r="79" spans="1:16" s="3" customFormat="1" ht="16.2" customHeight="1">
      <c r="A79" s="133"/>
      <c r="B79" s="61" t="s">
        <v>68</v>
      </c>
      <c r="C79" s="134">
        <f>(C43+C57+C59+C60+C50)/(C43+C57+C59+C68+C72+C67+C60+C50)</f>
        <v>0.93658536585365859</v>
      </c>
      <c r="D79" s="134">
        <f t="shared" ref="D79:E79" si="36">(D43+D57+D59+D60+D50)/(D43+D57+D59+D68+D72+D67+D60+D50)</f>
        <v>0.86591809775429329</v>
      </c>
      <c r="E79" s="134">
        <f t="shared" si="36"/>
        <v>0.91159640312974421</v>
      </c>
      <c r="F79" s="2"/>
      <c r="G79" s="72"/>
      <c r="H79" s="72"/>
      <c r="I79" s="72"/>
      <c r="K79" s="58"/>
      <c r="L79" s="58"/>
      <c r="M79" s="58"/>
      <c r="N79" s="57"/>
      <c r="O79" s="57"/>
      <c r="P79" s="57"/>
    </row>
    <row r="80" spans="1:16" ht="16.2" customHeight="1">
      <c r="A80" s="133"/>
      <c r="B80" s="61" t="s">
        <v>70</v>
      </c>
      <c r="C80" s="134">
        <f>C59/C35</f>
        <v>0.16922507860181246</v>
      </c>
      <c r="D80" s="134">
        <f t="shared" ref="D80:E80" si="37">D59/D35</f>
        <v>0.10205456382620411</v>
      </c>
      <c r="E80" s="134">
        <f t="shared" si="37"/>
        <v>0.14541547277936961</v>
      </c>
    </row>
    <row r="81" spans="1:16" ht="16.2" customHeight="1">
      <c r="A81" s="133"/>
      <c r="B81" s="61" t="s">
        <v>69</v>
      </c>
      <c r="C81" s="134">
        <f>D66/E66</f>
        <v>0.53632760898282694</v>
      </c>
      <c r="D81" s="134"/>
      <c r="E81" s="134"/>
    </row>
    <row r="82" spans="1:16" ht="16.2" customHeight="1">
      <c r="A82" s="133"/>
      <c r="B82" s="61" t="s">
        <v>89</v>
      </c>
      <c r="C82" s="136">
        <f>C20/C35</f>
        <v>5.8627704827076015E-2</v>
      </c>
      <c r="D82" s="136">
        <f t="shared" ref="D82:E82" si="38">D20/D35</f>
        <v>6.3320983496126637E-2</v>
      </c>
      <c r="E82" s="136">
        <f t="shared" si="38"/>
        <v>6.0291308500477557E-2</v>
      </c>
    </row>
    <row r="83" spans="1:16" ht="16.2" customHeight="1">
      <c r="A83" s="133"/>
      <c r="B83" s="61" t="s">
        <v>95</v>
      </c>
      <c r="C83" s="136">
        <f>(C43+C50+C57+C59+C60)/(C6+C33)</f>
        <v>0.92538379150303463</v>
      </c>
      <c r="D83" s="136">
        <f t="shared" ref="D83:E83" si="39">(D43+D50+D57+D59+D60)/(D6+D33)</f>
        <v>0.83823529411764708</v>
      </c>
      <c r="E83" s="136">
        <f t="shared" si="39"/>
        <v>0.89415807560137461</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8"/>
      <c r="M86" s="58"/>
      <c r="N86" s="57"/>
      <c r="O86" s="57"/>
      <c r="P86" s="57"/>
    </row>
    <row r="87" spans="1:16" s="139" customFormat="1" ht="19.5" customHeight="1">
      <c r="A87" s="138"/>
      <c r="B87" s="62"/>
      <c r="F87" s="2"/>
      <c r="G87" s="72"/>
      <c r="H87" s="72"/>
      <c r="I87" s="72"/>
      <c r="J87" s="5"/>
      <c r="K87" s="58"/>
      <c r="L87" s="58"/>
      <c r="M87" s="58"/>
      <c r="N87" s="57"/>
      <c r="O87" s="57"/>
      <c r="P87" s="57"/>
    </row>
    <row r="88" spans="1:16" s="139" customFormat="1" ht="19.5" customHeight="1">
      <c r="A88" s="138"/>
      <c r="B88" s="62"/>
      <c r="F88" s="2"/>
      <c r="G88" s="72"/>
      <c r="H88" s="72"/>
      <c r="I88" s="72"/>
      <c r="J88" s="5"/>
      <c r="K88" s="58"/>
      <c r="L88" s="58"/>
      <c r="M88" s="58"/>
      <c r="N88" s="57"/>
      <c r="O88" s="57"/>
      <c r="P88" s="57"/>
    </row>
    <row r="89" spans="1:16" s="139" customFormat="1" ht="19.5" customHeight="1">
      <c r="A89" s="138"/>
      <c r="B89" s="62"/>
      <c r="F89" s="2"/>
      <c r="G89" s="72"/>
      <c r="H89" s="72"/>
      <c r="I89" s="72"/>
      <c r="J89" s="5"/>
      <c r="K89" s="58"/>
      <c r="L89" s="58"/>
      <c r="M89" s="58"/>
      <c r="N89" s="57"/>
      <c r="O89" s="57"/>
      <c r="P89" s="57"/>
    </row>
    <row r="90" spans="1:16" s="139" customFormat="1" ht="19.5" customHeight="1">
      <c r="A90" s="138"/>
      <c r="B90" s="62"/>
      <c r="F90" s="2"/>
      <c r="G90" s="72"/>
      <c r="H90" s="72"/>
      <c r="I90" s="72"/>
      <c r="J90" s="5"/>
      <c r="K90" s="58"/>
      <c r="L90" s="58"/>
      <c r="M90" s="58"/>
      <c r="N90" s="57"/>
      <c r="O90" s="57"/>
      <c r="P90" s="57"/>
    </row>
    <row r="91" spans="1:16" s="139" customFormat="1" ht="19.5" customHeight="1">
      <c r="A91" s="138"/>
      <c r="B91" s="62"/>
      <c r="F91" s="2"/>
      <c r="G91" s="72"/>
      <c r="H91" s="72"/>
      <c r="I91" s="72"/>
      <c r="J91" s="5"/>
      <c r="K91" s="58"/>
      <c r="L91" s="58"/>
      <c r="M91" s="58"/>
      <c r="N91" s="57"/>
      <c r="O91" s="57"/>
      <c r="P91" s="57"/>
    </row>
    <row r="92" spans="1:16" s="139" customFormat="1" ht="19.5" customHeight="1">
      <c r="A92" s="138"/>
      <c r="B92" s="62"/>
      <c r="F92" s="2"/>
      <c r="G92" s="72"/>
      <c r="H92" s="72"/>
      <c r="I92" s="72"/>
      <c r="J92" s="5"/>
      <c r="K92" s="58"/>
      <c r="L92" s="58"/>
      <c r="M92" s="58"/>
      <c r="N92" s="57"/>
      <c r="O92" s="57"/>
      <c r="P92" s="57"/>
    </row>
    <row r="93" spans="1:16" s="139" customFormat="1" ht="19.5" customHeight="1">
      <c r="A93" s="138"/>
      <c r="B93" s="1" t="s">
        <v>65</v>
      </c>
      <c r="C93" s="139">
        <f>(C74-C68)/C74</f>
        <v>0.95224099926524619</v>
      </c>
      <c r="D93" s="1" t="s">
        <v>66</v>
      </c>
      <c r="E93" s="139">
        <f>(D74-D68)/D74</f>
        <v>0.88791059939045036</v>
      </c>
      <c r="F93" s="2"/>
      <c r="G93" s="72"/>
      <c r="H93" s="72"/>
      <c r="I93" s="72"/>
      <c r="J93" s="5"/>
      <c r="K93" s="58"/>
      <c r="L93" s="58"/>
      <c r="M93" s="58"/>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0"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13.21875" style="58" customWidth="1"/>
    <col min="12" max="12" width="13.21875" style="57" customWidth="1"/>
    <col min="13" max="13" width="13.21875" style="58" customWidth="1"/>
    <col min="14" max="14" width="7.109375" style="57" bestFit="1" customWidth="1"/>
    <col min="15" max="15" width="3.88671875" style="57" bestFit="1" customWidth="1"/>
    <col min="16" max="16" width="7.44140625" style="57" bestFit="1" customWidth="1"/>
    <col min="17" max="16384" width="8.88671875" style="57"/>
  </cols>
  <sheetData>
    <row r="1" spans="1:16" s="3" customFormat="1">
      <c r="A1" s="57"/>
      <c r="B1" s="65" t="s">
        <v>90</v>
      </c>
      <c r="C1" s="57" t="s">
        <v>296</v>
      </c>
      <c r="D1" s="57"/>
      <c r="E1" s="57"/>
      <c r="F1" s="2" t="s">
        <v>91</v>
      </c>
      <c r="G1" s="66"/>
      <c r="H1" s="67"/>
      <c r="I1" s="67"/>
      <c r="K1" s="58"/>
      <c r="L1" s="57"/>
      <c r="M1" s="58"/>
      <c r="N1" s="57"/>
      <c r="O1" s="57"/>
      <c r="P1" s="57"/>
    </row>
    <row r="2" spans="1:16" s="3" customFormat="1" ht="15.6">
      <c r="A2" s="57"/>
      <c r="B2" s="65" t="s">
        <v>92</v>
      </c>
      <c r="C2" s="57" t="s">
        <v>297</v>
      </c>
      <c r="D2" s="57"/>
      <c r="E2" s="57"/>
      <c r="F2" s="68" t="s">
        <v>93</v>
      </c>
      <c r="G2" s="69"/>
      <c r="H2" s="70"/>
      <c r="I2" s="70"/>
      <c r="K2" s="173" t="s">
        <v>286</v>
      </c>
      <c r="L2" s="57"/>
      <c r="M2" s="58"/>
      <c r="N2" s="57"/>
      <c r="O2" s="57"/>
      <c r="P2" s="57"/>
    </row>
    <row r="3" spans="1:16" s="3" customFormat="1" ht="13.8" thickBot="1">
      <c r="A3" s="71"/>
      <c r="B3" s="58"/>
      <c r="C3" s="57"/>
      <c r="D3" s="57"/>
      <c r="E3" s="57"/>
      <c r="F3" s="2"/>
      <c r="G3" s="72"/>
      <c r="H3" s="72"/>
      <c r="I3" s="72"/>
      <c r="K3" s="58"/>
      <c r="L3" s="57"/>
      <c r="M3" s="58"/>
      <c r="N3" s="57"/>
      <c r="O3" s="57"/>
      <c r="P3" s="57"/>
    </row>
    <row r="4" spans="1:16" s="3" customFormat="1">
      <c r="A4" s="73"/>
      <c r="B4" s="60"/>
      <c r="C4" s="74" t="s">
        <v>0</v>
      </c>
      <c r="D4" s="74" t="s">
        <v>1</v>
      </c>
      <c r="E4" s="75" t="s">
        <v>2</v>
      </c>
      <c r="F4" s="2"/>
      <c r="G4" s="72"/>
      <c r="H4" s="72"/>
      <c r="I4" s="72"/>
      <c r="K4" s="173" t="s">
        <v>287</v>
      </c>
      <c r="L4" s="57"/>
      <c r="M4" s="58"/>
      <c r="N4" s="57"/>
      <c r="O4" s="57"/>
      <c r="P4" s="57"/>
    </row>
    <row r="5" spans="1:16" s="3" customFormat="1">
      <c r="A5" s="76"/>
      <c r="B5" s="77"/>
      <c r="C5" s="78"/>
      <c r="D5" s="78"/>
      <c r="E5" s="78"/>
      <c r="F5" s="4"/>
      <c r="G5" s="72"/>
      <c r="H5" s="72"/>
      <c r="I5" s="72"/>
      <c r="K5" s="58"/>
      <c r="L5" s="57"/>
      <c r="M5" s="58"/>
      <c r="N5" s="57"/>
      <c r="O5" s="57"/>
      <c r="P5" s="57"/>
    </row>
    <row r="6" spans="1:16" s="3" customFormat="1" ht="15.6">
      <c r="A6" s="79" t="s">
        <v>3</v>
      </c>
      <c r="B6" s="77" t="s">
        <v>63</v>
      </c>
      <c r="C6" s="153">
        <v>57</v>
      </c>
      <c r="D6" s="153">
        <v>81</v>
      </c>
      <c r="E6" s="81">
        <f>D6+C6</f>
        <v>138</v>
      </c>
      <c r="F6" s="68"/>
      <c r="G6" s="82"/>
      <c r="H6" s="70"/>
      <c r="I6" s="70"/>
      <c r="K6" s="58"/>
      <c r="L6" s="57"/>
      <c r="M6" s="175" t="s">
        <v>288</v>
      </c>
      <c r="N6" s="206" t="s">
        <v>0</v>
      </c>
      <c r="O6" s="206" t="s">
        <v>1</v>
      </c>
      <c r="P6" s="206" t="s">
        <v>2</v>
      </c>
    </row>
    <row r="7" spans="1:16" s="3" customFormat="1" ht="15.6">
      <c r="A7" s="79"/>
      <c r="B7" s="77"/>
      <c r="C7" s="83"/>
      <c r="D7" s="83"/>
      <c r="E7" s="81"/>
      <c r="F7" s="68"/>
      <c r="G7" s="82"/>
      <c r="H7" s="82"/>
      <c r="I7" s="70"/>
      <c r="K7" s="58"/>
      <c r="L7" s="206" t="s">
        <v>289</v>
      </c>
      <c r="M7" s="58"/>
      <c r="N7" s="57"/>
      <c r="O7" s="57"/>
      <c r="P7" s="57"/>
    </row>
    <row r="8" spans="1:16" s="3" customFormat="1" ht="15.6">
      <c r="A8" s="79"/>
      <c r="B8" s="77" t="s">
        <v>4</v>
      </c>
      <c r="C8" s="83"/>
      <c r="D8" s="83"/>
      <c r="E8" s="81"/>
      <c r="F8" s="68"/>
      <c r="G8" s="82"/>
      <c r="H8" s="70"/>
      <c r="I8" s="82"/>
      <c r="K8" s="175" t="s">
        <v>3</v>
      </c>
      <c r="L8" s="57"/>
      <c r="M8" s="175" t="s">
        <v>290</v>
      </c>
      <c r="N8" s="153">
        <v>57</v>
      </c>
      <c r="O8" s="153">
        <v>81</v>
      </c>
      <c r="P8" s="151">
        <v>138</v>
      </c>
    </row>
    <row r="9" spans="1:16" s="3" customFormat="1" ht="15.6">
      <c r="A9" s="79"/>
      <c r="B9" s="84" t="s">
        <v>5</v>
      </c>
      <c r="C9" s="85"/>
      <c r="D9" s="85"/>
      <c r="E9" s="81"/>
      <c r="F9" s="2"/>
      <c r="G9" s="82"/>
      <c r="H9" s="86"/>
      <c r="I9" s="70"/>
      <c r="K9" s="58"/>
      <c r="L9" s="206" t="s">
        <v>4</v>
      </c>
      <c r="M9" s="58"/>
      <c r="N9" s="57"/>
      <c r="O9" s="57"/>
      <c r="P9" s="57"/>
    </row>
    <row r="10" spans="1:16" s="3" customFormat="1" ht="15.6">
      <c r="A10" s="79"/>
      <c r="B10" s="87" t="s">
        <v>6</v>
      </c>
      <c r="C10" s="88">
        <v>2441</v>
      </c>
      <c r="D10" s="88">
        <v>1991</v>
      </c>
      <c r="E10" s="81">
        <f>D10+C10</f>
        <v>4432</v>
      </c>
      <c r="F10" s="89">
        <f ca="1">C10/OFFSET(C10,4,0)</f>
        <v>1</v>
      </c>
      <c r="G10" s="89">
        <f t="shared" ref="G10:H10" ca="1" si="0">D10/OFFSET(D10,4,0)</f>
        <v>1</v>
      </c>
      <c r="H10" s="89">
        <f t="shared" ca="1" si="0"/>
        <v>1</v>
      </c>
      <c r="I10" s="70"/>
      <c r="K10" s="175" t="s">
        <v>10</v>
      </c>
      <c r="L10" s="206" t="s">
        <v>291</v>
      </c>
      <c r="M10" s="58"/>
      <c r="N10" s="151">
        <v>2441</v>
      </c>
      <c r="O10" s="151">
        <v>1991</v>
      </c>
      <c r="P10" s="151">
        <v>4432</v>
      </c>
    </row>
    <row r="11" spans="1:16" s="3" customFormat="1">
      <c r="A11" s="79"/>
      <c r="B11" s="87" t="s">
        <v>7</v>
      </c>
      <c r="C11" s="88"/>
      <c r="D11" s="88"/>
      <c r="E11" s="81">
        <f t="shared" ref="E11:E14" si="1">D11+C11</f>
        <v>0</v>
      </c>
      <c r="F11" s="89">
        <f ca="1">C11/OFFSET(C11,3,0)</f>
        <v>0</v>
      </c>
      <c r="G11" s="89">
        <f t="shared" ref="G11:H11" ca="1" si="2">D11/OFFSET(D11,3,0)</f>
        <v>0</v>
      </c>
      <c r="H11" s="89">
        <f t="shared" ca="1" si="2"/>
        <v>0</v>
      </c>
      <c r="I11" s="72"/>
      <c r="K11" s="175" t="s">
        <v>12</v>
      </c>
      <c r="L11" s="57"/>
      <c r="M11" s="175" t="s">
        <v>292</v>
      </c>
      <c r="N11" s="151">
        <v>247</v>
      </c>
      <c r="O11" s="151">
        <v>129</v>
      </c>
      <c r="P11" s="151">
        <v>376</v>
      </c>
    </row>
    <row r="12" spans="1:16" s="3" customFormat="1">
      <c r="A12" s="79"/>
      <c r="B12" s="87" t="s">
        <v>8</v>
      </c>
      <c r="C12" s="88"/>
      <c r="D12" s="88"/>
      <c r="E12" s="81">
        <f t="shared" si="1"/>
        <v>0</v>
      </c>
      <c r="F12" s="89">
        <f ca="1">C12/OFFSET(C12,2,0)</f>
        <v>0</v>
      </c>
      <c r="G12" s="89">
        <f t="shared" ref="G12:H12" ca="1" si="3">D12/OFFSET(D12,2,0)</f>
        <v>0</v>
      </c>
      <c r="H12" s="89">
        <f t="shared" ca="1" si="3"/>
        <v>0</v>
      </c>
      <c r="I12" s="72"/>
      <c r="K12" s="175" t="s">
        <v>14</v>
      </c>
      <c r="L12" s="57"/>
      <c r="M12" s="175" t="s">
        <v>293</v>
      </c>
      <c r="N12" s="151">
        <v>2398</v>
      </c>
      <c r="O12" s="151">
        <v>313</v>
      </c>
      <c r="P12" s="151">
        <v>2711</v>
      </c>
    </row>
    <row r="13" spans="1:16" s="3" customFormat="1">
      <c r="A13" s="79"/>
      <c r="B13" s="87" t="s">
        <v>9</v>
      </c>
      <c r="C13" s="88"/>
      <c r="D13" s="88"/>
      <c r="E13" s="81">
        <f t="shared" si="1"/>
        <v>0</v>
      </c>
      <c r="F13" s="89">
        <f ca="1">C13/OFFSET(C13,1,0)</f>
        <v>0</v>
      </c>
      <c r="G13" s="89">
        <f t="shared" ref="G13:H13" ca="1" si="4">D13/OFFSET(D13,1,0)</f>
        <v>0</v>
      </c>
      <c r="H13" s="89">
        <f t="shared" ca="1" si="4"/>
        <v>0</v>
      </c>
      <c r="I13" s="72"/>
      <c r="K13" s="175" t="s">
        <v>17</v>
      </c>
      <c r="L13" s="57"/>
      <c r="M13" s="175" t="s">
        <v>294</v>
      </c>
      <c r="N13" s="151">
        <v>77</v>
      </c>
      <c r="O13" s="151">
        <v>73</v>
      </c>
      <c r="P13" s="151">
        <v>150</v>
      </c>
    </row>
    <row r="14" spans="1:16" s="3" customFormat="1">
      <c r="A14" s="79" t="s">
        <v>10</v>
      </c>
      <c r="B14" s="90" t="s">
        <v>11</v>
      </c>
      <c r="C14" s="91">
        <f>SUM(C10:C13)</f>
        <v>2441</v>
      </c>
      <c r="D14" s="91">
        <f>SUM(D10:D13)</f>
        <v>1991</v>
      </c>
      <c r="E14" s="81">
        <f t="shared" si="1"/>
        <v>4432</v>
      </c>
      <c r="F14" s="89"/>
      <c r="G14" s="89"/>
      <c r="H14" s="89"/>
      <c r="I14" s="72"/>
      <c r="K14" s="175" t="s">
        <v>19</v>
      </c>
      <c r="L14" s="206" t="s">
        <v>230</v>
      </c>
      <c r="M14" s="174" t="s">
        <v>231</v>
      </c>
      <c r="N14" s="151">
        <v>5163</v>
      </c>
      <c r="O14" s="151">
        <v>2506</v>
      </c>
      <c r="P14" s="151">
        <v>7669</v>
      </c>
    </row>
    <row r="15" spans="1:16" s="3" customFormat="1">
      <c r="A15" s="79"/>
      <c r="B15" s="84" t="s">
        <v>58</v>
      </c>
      <c r="C15" s="92"/>
      <c r="D15" s="92"/>
      <c r="E15" s="81"/>
      <c r="F15" s="2"/>
      <c r="G15" s="72"/>
      <c r="H15" s="72"/>
      <c r="I15" s="72"/>
      <c r="K15" s="208" t="s">
        <v>20</v>
      </c>
      <c r="L15" s="57"/>
      <c r="M15" s="221" t="s">
        <v>232</v>
      </c>
      <c r="N15" s="152">
        <v>75</v>
      </c>
      <c r="O15" s="152">
        <v>69</v>
      </c>
      <c r="P15" s="152">
        <v>144</v>
      </c>
    </row>
    <row r="16" spans="1:16" s="3" customFormat="1">
      <c r="A16" s="79"/>
      <c r="B16" s="87" t="s">
        <v>6</v>
      </c>
      <c r="C16" s="92">
        <v>247</v>
      </c>
      <c r="D16" s="92">
        <v>129</v>
      </c>
      <c r="E16" s="81">
        <f t="shared" ref="E16:E72" si="5">D16+C16</f>
        <v>376</v>
      </c>
      <c r="F16" s="89">
        <f ca="1">C16/OFFSET(C16,4,0)</f>
        <v>1</v>
      </c>
      <c r="G16" s="89">
        <f t="shared" ref="G16:H16" ca="1" si="6">D16/OFFSET(D16,4,0)</f>
        <v>1</v>
      </c>
      <c r="H16" s="89">
        <f t="shared" ca="1" si="6"/>
        <v>1</v>
      </c>
      <c r="I16" s="72"/>
      <c r="K16" s="175" t="s">
        <v>22</v>
      </c>
      <c r="L16" s="206" t="s">
        <v>233</v>
      </c>
      <c r="M16" s="58"/>
      <c r="N16" s="151">
        <v>5088</v>
      </c>
      <c r="O16" s="151">
        <v>2437</v>
      </c>
      <c r="P16" s="151">
        <v>7525</v>
      </c>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247</v>
      </c>
      <c r="D20" s="81">
        <f>SUM(D16:D19)</f>
        <v>129</v>
      </c>
      <c r="E20" s="81">
        <f t="shared" si="5"/>
        <v>376</v>
      </c>
      <c r="F20" s="89"/>
      <c r="G20" s="89"/>
      <c r="H20" s="89"/>
      <c r="I20" s="72"/>
    </row>
    <row r="21" spans="1:9" s="3" customFormat="1">
      <c r="A21" s="79"/>
      <c r="B21" s="84" t="s">
        <v>59</v>
      </c>
      <c r="C21" s="92"/>
      <c r="D21" s="92"/>
      <c r="E21" s="81"/>
      <c r="F21" s="2"/>
      <c r="G21" s="72"/>
      <c r="H21" s="72"/>
      <c r="I21" s="72"/>
    </row>
    <row r="22" spans="1:9" s="3" customFormat="1" ht="15.6">
      <c r="A22" s="79"/>
      <c r="B22" s="87" t="s">
        <v>6</v>
      </c>
      <c r="C22" s="95">
        <v>2398</v>
      </c>
      <c r="D22" s="95">
        <v>313</v>
      </c>
      <c r="E22" s="81">
        <f t="shared" si="5"/>
        <v>2711</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2398</v>
      </c>
      <c r="D26" s="81">
        <f>SUM(D22:D25)</f>
        <v>313</v>
      </c>
      <c r="E26" s="81">
        <f t="shared" si="5"/>
        <v>2711</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52">
        <v>75</v>
      </c>
      <c r="D31" s="152">
        <v>69</v>
      </c>
      <c r="E31" s="81">
        <f t="shared" si="5"/>
        <v>144</v>
      </c>
      <c r="F31" s="89">
        <f ca="1">C31/OFFSET(C31,1,0)</f>
        <v>1</v>
      </c>
      <c r="G31" s="89">
        <f t="shared" ref="G31:H31" ca="1" si="17">D31/OFFSET(D31,1,0)</f>
        <v>1</v>
      </c>
      <c r="H31" s="94">
        <f t="shared" ca="1" si="17"/>
        <v>1</v>
      </c>
      <c r="I31" s="70"/>
    </row>
    <row r="32" spans="1:9" s="3" customFormat="1">
      <c r="A32" s="79" t="s">
        <v>17</v>
      </c>
      <c r="B32" s="90" t="s">
        <v>18</v>
      </c>
      <c r="C32" s="81">
        <f>SUM(C28:C31)</f>
        <v>75</v>
      </c>
      <c r="D32" s="81">
        <f>SUM(D28:D31)</f>
        <v>69</v>
      </c>
      <c r="E32" s="81">
        <f t="shared" si="5"/>
        <v>144</v>
      </c>
      <c r="F32" s="2"/>
      <c r="G32" s="72"/>
      <c r="H32" s="72"/>
      <c r="I32" s="72"/>
    </row>
    <row r="33" spans="1:16" s="3" customFormat="1">
      <c r="A33" s="79" t="s">
        <v>19</v>
      </c>
      <c r="B33" s="96" t="s">
        <v>54</v>
      </c>
      <c r="C33" s="78">
        <f>C14+C20+C26+C32</f>
        <v>5161</v>
      </c>
      <c r="D33" s="78">
        <f>D14+D20+D26+D32</f>
        <v>2502</v>
      </c>
      <c r="E33" s="81">
        <f t="shared" si="5"/>
        <v>7663</v>
      </c>
      <c r="F33" s="68"/>
      <c r="G33" s="72"/>
      <c r="H33" s="72"/>
      <c r="I33" s="72"/>
    </row>
    <row r="34" spans="1:16" s="3" customFormat="1" ht="15.6">
      <c r="A34" s="97" t="s">
        <v>20</v>
      </c>
      <c r="B34" s="98" t="s">
        <v>21</v>
      </c>
      <c r="C34" s="152">
        <v>75</v>
      </c>
      <c r="D34" s="152">
        <v>69</v>
      </c>
      <c r="E34" s="81">
        <f t="shared" si="5"/>
        <v>144</v>
      </c>
      <c r="F34" s="68"/>
      <c r="G34" s="82"/>
      <c r="H34" s="100"/>
      <c r="I34" s="82"/>
    </row>
    <row r="35" spans="1:16" s="3" customFormat="1" ht="15.6">
      <c r="A35" s="79" t="s">
        <v>22</v>
      </c>
      <c r="B35" s="77" t="s">
        <v>23</v>
      </c>
      <c r="C35" s="78">
        <f>C33-C34</f>
        <v>5086</v>
      </c>
      <c r="D35" s="78">
        <f>D33-D34</f>
        <v>2433</v>
      </c>
      <c r="E35" s="81">
        <f t="shared" si="5"/>
        <v>7519</v>
      </c>
      <c r="F35" s="68"/>
      <c r="G35" s="101"/>
      <c r="H35" s="102"/>
      <c r="I35" s="101"/>
    </row>
    <row r="36" spans="1:16" s="3" customFormat="1" ht="16.2" thickBot="1">
      <c r="A36" s="103"/>
      <c r="B36" s="104"/>
      <c r="C36" s="92"/>
      <c r="D36" s="92"/>
      <c r="E36" s="81"/>
      <c r="F36" s="68"/>
      <c r="G36" s="93"/>
      <c r="H36" s="70"/>
      <c r="I36" s="82"/>
    </row>
    <row r="37" spans="1:16" s="3" customFormat="1" ht="13.8" thickTop="1">
      <c r="A37" s="105"/>
      <c r="B37" s="106"/>
      <c r="C37" s="92"/>
      <c r="D37" s="92"/>
      <c r="E37" s="81"/>
      <c r="F37" s="2"/>
      <c r="G37" s="72"/>
      <c r="H37" s="72"/>
      <c r="I37" s="72"/>
    </row>
    <row r="38" spans="1:16" s="3" customFormat="1" ht="15.6">
      <c r="A38" s="79"/>
      <c r="B38" s="77" t="s">
        <v>24</v>
      </c>
      <c r="C38" s="92"/>
      <c r="D38" s="92"/>
      <c r="E38" s="81"/>
      <c r="F38" s="68"/>
      <c r="G38" s="70"/>
      <c r="H38" s="82"/>
      <c r="I38" s="82"/>
      <c r="K38" s="175" t="s">
        <v>25</v>
      </c>
      <c r="L38" s="206" t="s">
        <v>26</v>
      </c>
      <c r="M38" s="58"/>
      <c r="N38" s="151">
        <v>3884</v>
      </c>
      <c r="O38" s="151">
        <v>1814</v>
      </c>
      <c r="P38" s="151">
        <v>5698</v>
      </c>
    </row>
    <row r="39" spans="1:16" s="3" customFormat="1">
      <c r="A39" s="79"/>
      <c r="B39" s="87" t="s">
        <v>6</v>
      </c>
      <c r="C39" s="107">
        <v>3884</v>
      </c>
      <c r="D39" s="107">
        <v>1814</v>
      </c>
      <c r="E39" s="81">
        <f t="shared" si="5"/>
        <v>5698</v>
      </c>
      <c r="F39" s="89">
        <f ca="1">C39/OFFSET(C39,4,0)</f>
        <v>1</v>
      </c>
      <c r="G39" s="89">
        <f t="shared" ref="G39:H39" ca="1" si="18">D39/OFFSET(D39,4,0)</f>
        <v>1</v>
      </c>
      <c r="H39" s="89">
        <f t="shared" ca="1" si="18"/>
        <v>1</v>
      </c>
      <c r="I39" s="72"/>
      <c r="K39" s="175" t="s">
        <v>27</v>
      </c>
      <c r="L39" s="57"/>
      <c r="M39" s="175" t="s">
        <v>236</v>
      </c>
      <c r="N39" s="151">
        <v>25</v>
      </c>
      <c r="O39" s="151">
        <v>1</v>
      </c>
      <c r="P39" s="151">
        <v>26</v>
      </c>
    </row>
    <row r="40" spans="1:16" s="3" customFormat="1">
      <c r="A40" s="79"/>
      <c r="B40" s="87" t="s">
        <v>7</v>
      </c>
      <c r="C40" s="107"/>
      <c r="D40" s="107"/>
      <c r="E40" s="81">
        <f t="shared" si="5"/>
        <v>0</v>
      </c>
      <c r="F40" s="89">
        <f ca="1">C40/OFFSET(C40,3,0)</f>
        <v>0</v>
      </c>
      <c r="G40" s="89">
        <f t="shared" ref="G40:H40" ca="1" si="19">D40/OFFSET(D40,3,0)</f>
        <v>0</v>
      </c>
      <c r="H40" s="89">
        <f t="shared" ca="1" si="19"/>
        <v>0</v>
      </c>
      <c r="I40" s="72"/>
      <c r="K40" s="175" t="s">
        <v>29</v>
      </c>
      <c r="L40" s="57"/>
      <c r="M40" s="175" t="s">
        <v>238</v>
      </c>
      <c r="N40" s="151">
        <v>73</v>
      </c>
      <c r="O40" s="151">
        <v>2</v>
      </c>
      <c r="P40" s="151">
        <v>75</v>
      </c>
    </row>
    <row r="41" spans="1:16" s="3" customFormat="1">
      <c r="A41" s="79"/>
      <c r="B41" s="87" t="s">
        <v>8</v>
      </c>
      <c r="C41" s="107"/>
      <c r="D41" s="107"/>
      <c r="E41" s="81">
        <f t="shared" si="5"/>
        <v>0</v>
      </c>
      <c r="F41" s="89">
        <f ca="1">C41/OFFSET(C41,2,0)</f>
        <v>0</v>
      </c>
      <c r="G41" s="89">
        <f t="shared" ref="G41:H41" ca="1" si="20">D41/OFFSET(D41,2,0)</f>
        <v>0</v>
      </c>
      <c r="H41" s="89">
        <f t="shared" ca="1" si="20"/>
        <v>0</v>
      </c>
      <c r="I41" s="72"/>
      <c r="K41" s="175" t="s">
        <v>239</v>
      </c>
      <c r="L41" s="206" t="s">
        <v>31</v>
      </c>
      <c r="M41" s="58"/>
      <c r="N41" s="151">
        <v>818</v>
      </c>
      <c r="O41" s="151">
        <v>297</v>
      </c>
      <c r="P41" s="151">
        <v>1115</v>
      </c>
    </row>
    <row r="42" spans="1:16" s="3" customFormat="1">
      <c r="A42" s="79"/>
      <c r="B42" s="87" t="s">
        <v>9</v>
      </c>
      <c r="C42" s="107"/>
      <c r="D42" s="107"/>
      <c r="E42" s="81">
        <f t="shared" si="5"/>
        <v>0</v>
      </c>
      <c r="F42" s="89">
        <f ca="1">C42/OFFSET(C42,1,0)</f>
        <v>0</v>
      </c>
      <c r="G42" s="89">
        <f t="shared" ref="G42:H42" ca="1" si="21">D42/OFFSET(D42,1,0)</f>
        <v>0</v>
      </c>
      <c r="H42" s="94">
        <f t="shared" ca="1" si="21"/>
        <v>0</v>
      </c>
      <c r="I42" s="72"/>
      <c r="K42" s="58"/>
      <c r="L42" s="206" t="s">
        <v>240</v>
      </c>
      <c r="M42" s="58"/>
      <c r="N42" s="57"/>
      <c r="O42" s="57"/>
      <c r="P42" s="57"/>
    </row>
    <row r="43" spans="1:16" s="3" customFormat="1">
      <c r="A43" s="79" t="s">
        <v>25</v>
      </c>
      <c r="B43" s="90" t="s">
        <v>26</v>
      </c>
      <c r="C43" s="78">
        <f>SUM(C39:C42)</f>
        <v>3884</v>
      </c>
      <c r="D43" s="78">
        <f>SUM(D39:D42)</f>
        <v>1814</v>
      </c>
      <c r="E43" s="81">
        <f t="shared" si="5"/>
        <v>5698</v>
      </c>
      <c r="F43" s="89"/>
      <c r="G43" s="89"/>
      <c r="H43" s="89"/>
      <c r="I43" s="72"/>
      <c r="K43" s="175" t="s">
        <v>33</v>
      </c>
      <c r="L43" s="216" t="s">
        <v>6</v>
      </c>
      <c r="M43" s="207" t="s">
        <v>241</v>
      </c>
      <c r="N43" s="151">
        <v>7</v>
      </c>
      <c r="O43" s="151">
        <v>3</v>
      </c>
      <c r="P43" s="151">
        <v>10</v>
      </c>
    </row>
    <row r="44" spans="1:16" s="3" customFormat="1">
      <c r="A44" s="79"/>
      <c r="B44" s="77"/>
      <c r="C44" s="92"/>
      <c r="D44" s="92"/>
      <c r="E44" s="81"/>
      <c r="F44" s="2"/>
      <c r="G44" s="72"/>
      <c r="H44" s="72"/>
      <c r="I44" s="72"/>
      <c r="K44" s="175" t="s">
        <v>35</v>
      </c>
      <c r="L44" s="216" t="s">
        <v>228</v>
      </c>
      <c r="M44" s="207" t="s">
        <v>241</v>
      </c>
      <c r="N44" s="151">
        <v>6</v>
      </c>
      <c r="O44" s="151">
        <v>20</v>
      </c>
      <c r="P44" s="151">
        <v>26</v>
      </c>
    </row>
    <row r="45" spans="1:16" s="3" customFormat="1">
      <c r="A45" s="79"/>
      <c r="B45" s="77" t="s">
        <v>60</v>
      </c>
      <c r="C45" s="92"/>
      <c r="D45" s="92"/>
      <c r="E45" s="81"/>
      <c r="F45" s="2"/>
      <c r="G45" s="72"/>
      <c r="H45" s="72"/>
      <c r="I45" s="72"/>
      <c r="K45" s="175" t="s">
        <v>37</v>
      </c>
      <c r="L45" s="216" t="s">
        <v>229</v>
      </c>
      <c r="M45" s="207" t="s">
        <v>241</v>
      </c>
      <c r="N45" s="151">
        <v>17</v>
      </c>
      <c r="O45" s="151">
        <v>65</v>
      </c>
      <c r="P45" s="151">
        <v>82</v>
      </c>
    </row>
    <row r="46" spans="1:16" s="3" customFormat="1">
      <c r="A46" s="79"/>
      <c r="B46" s="87" t="s">
        <v>6</v>
      </c>
      <c r="C46" s="108">
        <v>25</v>
      </c>
      <c r="D46" s="108">
        <v>1</v>
      </c>
      <c r="E46" s="81">
        <f t="shared" si="5"/>
        <v>26</v>
      </c>
      <c r="F46" s="89">
        <f ca="1">C46/OFFSET(C46,4,0)</f>
        <v>1</v>
      </c>
      <c r="G46" s="89">
        <f t="shared" ref="G46:H46" ca="1" si="22">D46/OFFSET(D46,4,0)</f>
        <v>1</v>
      </c>
      <c r="H46" s="89">
        <f t="shared" ca="1" si="22"/>
        <v>1</v>
      </c>
      <c r="I46" s="72"/>
      <c r="K46" s="175" t="s">
        <v>39</v>
      </c>
      <c r="L46" s="57"/>
      <c r="M46" s="174" t="s">
        <v>242</v>
      </c>
      <c r="N46" s="151">
        <v>343</v>
      </c>
      <c r="O46" s="151">
        <v>311</v>
      </c>
      <c r="P46" s="151">
        <v>654</v>
      </c>
    </row>
    <row r="47" spans="1:16" s="3" customFormat="1">
      <c r="A47" s="79"/>
      <c r="B47" s="87" t="s">
        <v>7</v>
      </c>
      <c r="C47" s="108"/>
      <c r="D47" s="108"/>
      <c r="E47" s="81">
        <f t="shared" si="5"/>
        <v>0</v>
      </c>
      <c r="F47" s="89">
        <f ca="1">C47/OFFSET(C47,3,0)</f>
        <v>0</v>
      </c>
      <c r="G47" s="89">
        <f t="shared" ref="G47:H47" ca="1" si="23">D47/OFFSET(D47,3,0)</f>
        <v>0</v>
      </c>
      <c r="H47" s="89">
        <f t="shared" ca="1" si="23"/>
        <v>0</v>
      </c>
      <c r="I47" s="72"/>
      <c r="K47" s="175" t="s">
        <v>41</v>
      </c>
      <c r="L47" s="206" t="s">
        <v>243</v>
      </c>
      <c r="M47" s="174" t="s">
        <v>244</v>
      </c>
      <c r="N47" s="151">
        <v>373</v>
      </c>
      <c r="O47" s="151">
        <v>399</v>
      </c>
      <c r="P47" s="151">
        <v>772</v>
      </c>
    </row>
    <row r="48" spans="1:16" s="3" customFormat="1">
      <c r="A48" s="79"/>
      <c r="B48" s="87" t="s">
        <v>8</v>
      </c>
      <c r="C48" s="108"/>
      <c r="D48" s="108"/>
      <c r="E48" s="81">
        <f t="shared" si="5"/>
        <v>0</v>
      </c>
      <c r="F48" s="89">
        <f ca="1">C48/OFFSET(C48,2,0)</f>
        <v>0</v>
      </c>
      <c r="G48" s="89">
        <f t="shared" ref="G48:H48" ca="1" si="24">D48/OFFSET(D48,2,0)</f>
        <v>0</v>
      </c>
      <c r="H48" s="89">
        <f t="shared" ca="1" si="24"/>
        <v>0</v>
      </c>
      <c r="I48" s="72"/>
      <c r="K48" s="208" t="s">
        <v>42</v>
      </c>
      <c r="L48" s="57"/>
      <c r="M48" s="221" t="s">
        <v>232</v>
      </c>
      <c r="N48" s="152">
        <v>75</v>
      </c>
      <c r="O48" s="152">
        <v>69</v>
      </c>
      <c r="P48" s="152">
        <v>144</v>
      </c>
    </row>
    <row r="49" spans="1:16" s="3" customFormat="1" ht="14.4">
      <c r="A49" s="79"/>
      <c r="B49" s="87" t="s">
        <v>9</v>
      </c>
      <c r="C49" s="108"/>
      <c r="D49" s="108"/>
      <c r="E49" s="81">
        <f t="shared" si="5"/>
        <v>0</v>
      </c>
      <c r="F49" s="89">
        <f ca="1">C49/OFFSET(C49,1,0)</f>
        <v>0</v>
      </c>
      <c r="G49" s="89">
        <f t="shared" ref="G49:H49" ca="1" si="25">D49/OFFSET(D49,1,0)</f>
        <v>0</v>
      </c>
      <c r="H49" s="94">
        <f t="shared" ca="1" si="25"/>
        <v>0</v>
      </c>
      <c r="I49" s="109"/>
      <c r="K49" s="175" t="s">
        <v>43</v>
      </c>
      <c r="L49" s="57"/>
      <c r="M49" s="175" t="s">
        <v>44</v>
      </c>
      <c r="N49" s="151">
        <v>298</v>
      </c>
      <c r="O49" s="151">
        <v>330</v>
      </c>
      <c r="P49" s="151">
        <v>628</v>
      </c>
    </row>
    <row r="50" spans="1:16" s="3" customFormat="1">
      <c r="A50" s="79" t="s">
        <v>27</v>
      </c>
      <c r="B50" s="77" t="s">
        <v>28</v>
      </c>
      <c r="C50" s="78">
        <f>SUM(C46:C49)</f>
        <v>25</v>
      </c>
      <c r="D50" s="78">
        <f>SUM(D46:D49)</f>
        <v>1</v>
      </c>
      <c r="E50" s="81">
        <f t="shared" si="5"/>
        <v>26</v>
      </c>
      <c r="F50" s="57"/>
      <c r="G50" s="57"/>
      <c r="H50" s="57"/>
      <c r="I50" s="72"/>
      <c r="K50" s="58"/>
      <c r="L50" s="57"/>
      <c r="M50" s="175" t="s">
        <v>245</v>
      </c>
      <c r="N50" s="57"/>
      <c r="O50" s="57"/>
      <c r="P50" s="57"/>
    </row>
    <row r="51" spans="1:16" s="3" customFormat="1" ht="14.4">
      <c r="A51" s="79"/>
      <c r="B51" s="77"/>
      <c r="C51" s="92"/>
      <c r="D51" s="92"/>
      <c r="E51" s="81"/>
      <c r="F51" s="68"/>
      <c r="G51" s="109"/>
      <c r="H51" s="110"/>
      <c r="I51" s="111"/>
      <c r="K51" s="175" t="s">
        <v>45</v>
      </c>
      <c r="L51" s="215" t="s">
        <v>246</v>
      </c>
      <c r="M51" s="58"/>
      <c r="N51" s="153">
        <v>5098</v>
      </c>
      <c r="O51" s="153">
        <v>2444</v>
      </c>
      <c r="P51" s="153">
        <v>7542</v>
      </c>
    </row>
    <row r="52" spans="1:16" s="3" customFormat="1" ht="15.6">
      <c r="A52" s="79"/>
      <c r="B52" s="77" t="s">
        <v>61</v>
      </c>
      <c r="C52" s="92"/>
      <c r="D52" s="92"/>
      <c r="E52" s="81"/>
      <c r="F52" s="2"/>
      <c r="G52" s="112"/>
      <c r="H52" s="111"/>
      <c r="I52" s="113"/>
      <c r="K52" s="175" t="s">
        <v>47</v>
      </c>
      <c r="L52" s="206" t="s">
        <v>48</v>
      </c>
      <c r="M52" s="58"/>
      <c r="N52" s="151">
        <v>17</v>
      </c>
      <c r="O52" s="151">
        <v>27</v>
      </c>
      <c r="P52" s="151">
        <v>44</v>
      </c>
    </row>
    <row r="53" spans="1:16" s="3" customFormat="1" ht="14.4">
      <c r="A53" s="79"/>
      <c r="B53" s="87" t="s">
        <v>6</v>
      </c>
      <c r="C53" s="114">
        <v>73</v>
      </c>
      <c r="D53" s="114">
        <v>2</v>
      </c>
      <c r="E53" s="81">
        <f t="shared" si="5"/>
        <v>75</v>
      </c>
      <c r="F53" s="89">
        <f ca="1">C53/OFFSET(C53,4,0)</f>
        <v>1</v>
      </c>
      <c r="G53" s="89">
        <f t="shared" ref="G53:H53" ca="1" si="26">D53/OFFSET(D53,4,0)</f>
        <v>1</v>
      </c>
      <c r="H53" s="89">
        <f t="shared" ca="1" si="26"/>
        <v>1</v>
      </c>
      <c r="I53" s="109"/>
      <c r="K53" s="58"/>
      <c r="L53" s="57"/>
      <c r="M53" s="175" t="s">
        <v>247</v>
      </c>
      <c r="N53" s="57"/>
      <c r="O53" s="57"/>
      <c r="P53" s="57"/>
    </row>
    <row r="54" spans="1:16" s="3" customFormat="1">
      <c r="A54" s="79"/>
      <c r="B54" s="87" t="s">
        <v>7</v>
      </c>
      <c r="C54" s="92"/>
      <c r="D54" s="92"/>
      <c r="E54" s="81">
        <f t="shared" si="5"/>
        <v>0</v>
      </c>
      <c r="F54" s="89">
        <f ca="1">C54/OFFSET(C54,3,0)</f>
        <v>0</v>
      </c>
      <c r="G54" s="89">
        <f t="shared" ref="G54:H54" ca="1" si="27">D54/OFFSET(D54,3,0)</f>
        <v>0</v>
      </c>
      <c r="H54" s="89">
        <f t="shared" ca="1" si="27"/>
        <v>0</v>
      </c>
      <c r="I54" s="72"/>
      <c r="K54" s="175" t="s">
        <v>49</v>
      </c>
      <c r="L54" s="215" t="s">
        <v>248</v>
      </c>
      <c r="M54" s="58"/>
      <c r="N54" s="153">
        <v>5115</v>
      </c>
      <c r="O54" s="153">
        <v>2471</v>
      </c>
      <c r="P54" s="153">
        <v>7586</v>
      </c>
    </row>
    <row r="55" spans="1:16" s="3" customFormat="1">
      <c r="A55" s="79"/>
      <c r="B55" s="87" t="s">
        <v>8</v>
      </c>
      <c r="C55" s="92"/>
      <c r="D55" s="92"/>
      <c r="E55" s="81">
        <f t="shared" si="5"/>
        <v>0</v>
      </c>
      <c r="F55" s="89">
        <f ca="1">C55/OFFSET(C55,2,0)</f>
        <v>0</v>
      </c>
      <c r="G55" s="89">
        <f t="shared" ref="G55:H55" ca="1" si="28">D55/OFFSET(D55,2,0)</f>
        <v>0</v>
      </c>
      <c r="H55" s="89">
        <f t="shared" ca="1" si="28"/>
        <v>0</v>
      </c>
      <c r="I55" s="115"/>
      <c r="K55" s="175" t="s">
        <v>51</v>
      </c>
      <c r="L55" s="57"/>
      <c r="M55" s="175" t="s">
        <v>295</v>
      </c>
      <c r="N55" s="151">
        <v>30</v>
      </c>
      <c r="O55" s="151">
        <v>47</v>
      </c>
      <c r="P55" s="151">
        <v>77</v>
      </c>
    </row>
    <row r="56" spans="1:16" s="3" customFormat="1">
      <c r="A56" s="79"/>
      <c r="B56" s="87" t="s">
        <v>9</v>
      </c>
      <c r="C56" s="116"/>
      <c r="D56" s="116"/>
      <c r="E56" s="81">
        <f t="shared" si="5"/>
        <v>0</v>
      </c>
      <c r="F56" s="89">
        <f ca="1">C56/OFFSET(C56,1,0)</f>
        <v>0</v>
      </c>
      <c r="G56" s="89">
        <f t="shared" ref="G56:H56" ca="1" si="29">D56/OFFSET(D56,1,0)</f>
        <v>0</v>
      </c>
      <c r="H56" s="94">
        <f t="shared" ca="1" si="29"/>
        <v>0</v>
      </c>
      <c r="I56" s="72"/>
      <c r="K56" s="58"/>
      <c r="L56" s="57"/>
      <c r="M56" s="58"/>
      <c r="N56" s="217" t="s">
        <v>271</v>
      </c>
      <c r="O56" s="57"/>
      <c r="P56" s="217" t="s">
        <v>272</v>
      </c>
    </row>
    <row r="57" spans="1:16" s="3" customFormat="1">
      <c r="A57" s="79" t="s">
        <v>29</v>
      </c>
      <c r="B57" s="77" t="s">
        <v>30</v>
      </c>
      <c r="C57" s="78">
        <f>SUM(C53:C56)</f>
        <v>73</v>
      </c>
      <c r="D57" s="78">
        <f>SUM(D53:D56)</f>
        <v>2</v>
      </c>
      <c r="E57" s="81">
        <f t="shared" si="5"/>
        <v>75</v>
      </c>
      <c r="F57" s="57"/>
      <c r="G57" s="57"/>
      <c r="H57" s="57"/>
      <c r="I57" s="72"/>
      <c r="K57" s="58"/>
      <c r="L57" s="57"/>
      <c r="M57" s="58"/>
      <c r="N57" s="217" t="s">
        <v>273</v>
      </c>
      <c r="O57" s="57"/>
      <c r="P57" s="217" t="s">
        <v>274</v>
      </c>
    </row>
    <row r="58" spans="1:16" s="3" customFormat="1">
      <c r="A58" s="79"/>
      <c r="B58" s="77"/>
      <c r="C58" s="92"/>
      <c r="D58" s="92"/>
      <c r="E58" s="81"/>
      <c r="F58" s="2"/>
      <c r="G58" s="72"/>
      <c r="H58" s="72"/>
      <c r="I58" s="72"/>
      <c r="K58" s="58"/>
      <c r="L58" s="57"/>
      <c r="M58" s="58"/>
      <c r="N58" s="217" t="s">
        <v>275</v>
      </c>
      <c r="O58" s="57"/>
      <c r="P58" s="217" t="s">
        <v>276</v>
      </c>
    </row>
    <row r="59" spans="1:16" s="3" customFormat="1">
      <c r="A59" s="117" t="s">
        <v>72</v>
      </c>
      <c r="B59" s="77" t="s">
        <v>31</v>
      </c>
      <c r="C59" s="118">
        <v>818</v>
      </c>
      <c r="D59" s="118">
        <v>297</v>
      </c>
      <c r="E59" s="81">
        <f t="shared" si="5"/>
        <v>1115</v>
      </c>
      <c r="F59" s="2"/>
      <c r="G59" s="72"/>
      <c r="H59" s="72"/>
      <c r="I59" s="72"/>
      <c r="K59" s="58"/>
      <c r="L59" s="217" t="s">
        <v>277</v>
      </c>
      <c r="M59" s="58"/>
      <c r="N59" s="209">
        <v>7663</v>
      </c>
      <c r="O59" s="57"/>
      <c r="P59" s="209">
        <v>7663</v>
      </c>
    </row>
    <row r="60" spans="1:16" s="3" customFormat="1">
      <c r="A60" s="117" t="s">
        <v>73</v>
      </c>
      <c r="B60" s="119" t="s">
        <v>71</v>
      </c>
      <c r="C60" s="120"/>
      <c r="D60" s="120"/>
      <c r="E60" s="81">
        <f t="shared" si="5"/>
        <v>0</v>
      </c>
      <c r="F60" s="2"/>
      <c r="G60" s="72"/>
      <c r="H60" s="72"/>
      <c r="I60" s="72"/>
      <c r="K60" s="58"/>
      <c r="L60" s="217" t="s">
        <v>278</v>
      </c>
      <c r="M60" s="58"/>
      <c r="N60" s="57"/>
      <c r="O60" s="57"/>
      <c r="P60" s="218">
        <v>0.92</v>
      </c>
    </row>
    <row r="61" spans="1:16" s="3" customFormat="1" ht="14.4">
      <c r="A61" s="79"/>
      <c r="B61" s="77" t="s">
        <v>32</v>
      </c>
      <c r="C61" s="92"/>
      <c r="D61" s="92"/>
      <c r="E61" s="81"/>
      <c r="F61" s="2"/>
      <c r="G61" s="72"/>
      <c r="H61" s="110"/>
      <c r="I61" s="109"/>
      <c r="K61" s="58"/>
      <c r="L61" s="57"/>
      <c r="M61" s="58"/>
      <c r="N61" s="57"/>
      <c r="O61" s="57"/>
      <c r="P61" s="57"/>
    </row>
    <row r="62" spans="1:16" s="3" customFormat="1" ht="14.4">
      <c r="A62" s="79" t="s">
        <v>33</v>
      </c>
      <c r="B62" s="121" t="s">
        <v>34</v>
      </c>
      <c r="C62" s="122">
        <v>7</v>
      </c>
      <c r="D62" s="122">
        <v>3</v>
      </c>
      <c r="E62" s="81">
        <f t="shared" si="5"/>
        <v>10</v>
      </c>
      <c r="F62" s="89">
        <f ca="1">C62/OFFSET(C62,4,0)</f>
        <v>1.876675603217158E-2</v>
      </c>
      <c r="G62" s="89">
        <f t="shared" ref="G62:H62" ca="1" si="30">D62/OFFSET(D62,4,0)</f>
        <v>7.5187969924812026E-3</v>
      </c>
      <c r="H62" s="89">
        <f t="shared" ca="1" si="30"/>
        <v>1.2953367875647668E-2</v>
      </c>
      <c r="I62" s="112"/>
      <c r="K62" s="58"/>
      <c r="L62" s="57"/>
      <c r="M62" s="58"/>
      <c r="N62" s="57"/>
      <c r="O62" s="57"/>
      <c r="P62" s="57"/>
    </row>
    <row r="63" spans="1:16" s="3" customFormat="1">
      <c r="A63" s="79" t="s">
        <v>35</v>
      </c>
      <c r="B63" s="121" t="s">
        <v>36</v>
      </c>
      <c r="C63" s="122">
        <v>6</v>
      </c>
      <c r="D63" s="122">
        <v>20</v>
      </c>
      <c r="E63" s="81">
        <f t="shared" si="5"/>
        <v>26</v>
      </c>
      <c r="F63" s="89">
        <f ca="1">C63/OFFSET(C63,3,0)</f>
        <v>1.6085790884718499E-2</v>
      </c>
      <c r="G63" s="89">
        <f t="shared" ref="G63:H63" ca="1" si="31">D63/OFFSET(D63,3,0)</f>
        <v>5.0125313283208017E-2</v>
      </c>
      <c r="H63" s="89">
        <f t="shared" ca="1" si="31"/>
        <v>3.367875647668394E-2</v>
      </c>
      <c r="I63" s="72"/>
      <c r="K63" s="58"/>
      <c r="L63" s="57"/>
      <c r="M63" s="58"/>
      <c r="N63" s="57"/>
      <c r="O63" s="57"/>
      <c r="P63" s="57"/>
    </row>
    <row r="64" spans="1:16" s="3" customFormat="1">
      <c r="A64" s="79" t="s">
        <v>37</v>
      </c>
      <c r="B64" s="121" t="s">
        <v>38</v>
      </c>
      <c r="C64" s="122">
        <v>17</v>
      </c>
      <c r="D64" s="122">
        <v>65</v>
      </c>
      <c r="E64" s="81">
        <f t="shared" si="5"/>
        <v>82</v>
      </c>
      <c r="F64" s="89">
        <f ca="1">C64/OFFSET(C64,2,0)</f>
        <v>4.5576407506702415E-2</v>
      </c>
      <c r="G64" s="89">
        <f t="shared" ref="G64:H64" ca="1" si="32">D64/OFFSET(D64,2,0)</f>
        <v>0.16290726817042606</v>
      </c>
      <c r="H64" s="89">
        <f t="shared" ca="1" si="32"/>
        <v>0.10621761658031088</v>
      </c>
      <c r="K64" s="58"/>
      <c r="L64" s="57"/>
      <c r="M64" s="58"/>
      <c r="N64" s="57"/>
      <c r="O64" s="57"/>
      <c r="P64" s="57"/>
    </row>
    <row r="65" spans="1:16" s="3" customFormat="1">
      <c r="A65" s="79" t="s">
        <v>39</v>
      </c>
      <c r="B65" s="121" t="s">
        <v>40</v>
      </c>
      <c r="C65" s="122">
        <v>343</v>
      </c>
      <c r="D65" s="122">
        <v>311</v>
      </c>
      <c r="E65" s="81">
        <f t="shared" si="5"/>
        <v>654</v>
      </c>
      <c r="F65" s="89">
        <f ca="1">C65/OFFSET(C65,1,0)</f>
        <v>0.91957104557640745</v>
      </c>
      <c r="G65" s="89">
        <f t="shared" ref="G65:H65" ca="1" si="33">D65/OFFSET(D65,1,0)</f>
        <v>0.77944862155388472</v>
      </c>
      <c r="H65" s="94">
        <f t="shared" ca="1" si="33"/>
        <v>0.84715025906735753</v>
      </c>
      <c r="K65" s="58"/>
      <c r="L65" s="57"/>
      <c r="M65" s="58"/>
      <c r="N65" s="57"/>
      <c r="O65" s="57"/>
      <c r="P65" s="57"/>
    </row>
    <row r="66" spans="1:16" s="3" customFormat="1">
      <c r="A66" s="79" t="s">
        <v>41</v>
      </c>
      <c r="B66" s="96" t="s">
        <v>55</v>
      </c>
      <c r="C66" s="78">
        <f>SUM(C62:C65)</f>
        <v>373</v>
      </c>
      <c r="D66" s="78">
        <f>SUM(D62:D65)</f>
        <v>399</v>
      </c>
      <c r="E66" s="81">
        <f t="shared" si="5"/>
        <v>772</v>
      </c>
      <c r="F66" s="89">
        <f>C66/C33</f>
        <v>7.2272815345863203E-2</v>
      </c>
      <c r="G66" s="89">
        <f t="shared" ref="G66:H66" si="34">D66/D33</f>
        <v>0.15947242206235013</v>
      </c>
      <c r="H66" s="89">
        <f t="shared" si="34"/>
        <v>0.10074383400756884</v>
      </c>
      <c r="K66" s="58"/>
      <c r="L66" s="57"/>
      <c r="M66" s="58"/>
      <c r="N66" s="57"/>
      <c r="O66" s="57"/>
      <c r="P66" s="57"/>
    </row>
    <row r="67" spans="1:16" s="3" customFormat="1">
      <c r="A67" s="97" t="s">
        <v>42</v>
      </c>
      <c r="B67" s="98" t="s">
        <v>21</v>
      </c>
      <c r="C67" s="152">
        <v>75</v>
      </c>
      <c r="D67" s="152">
        <v>69</v>
      </c>
      <c r="E67" s="81">
        <f t="shared" si="5"/>
        <v>144</v>
      </c>
      <c r="F67" s="2"/>
      <c r="G67" s="72"/>
      <c r="H67" s="72"/>
      <c r="K67" s="58"/>
      <c r="L67" s="57"/>
      <c r="M67" s="58"/>
      <c r="N67" s="57"/>
      <c r="O67" s="57"/>
      <c r="P67" s="57"/>
    </row>
    <row r="68" spans="1:16" s="3" customFormat="1" ht="14.4">
      <c r="A68" s="79" t="s">
        <v>43</v>
      </c>
      <c r="B68" s="77" t="s">
        <v>44</v>
      </c>
      <c r="C68" s="78">
        <f>C66-C67</f>
        <v>298</v>
      </c>
      <c r="D68" s="78">
        <f>D66-D67</f>
        <v>330</v>
      </c>
      <c r="E68" s="81">
        <f t="shared" si="5"/>
        <v>628</v>
      </c>
      <c r="F68" s="2"/>
      <c r="G68" s="111"/>
      <c r="H68" s="123"/>
      <c r="K68" s="58"/>
      <c r="L68" s="57"/>
      <c r="M68" s="58"/>
      <c r="N68" s="57"/>
      <c r="O68" s="57"/>
      <c r="P68" s="57"/>
    </row>
    <row r="69" spans="1:16" s="3" customFormat="1">
      <c r="A69" s="79"/>
      <c r="B69" s="77"/>
      <c r="C69" s="92"/>
      <c r="D69" s="92"/>
      <c r="E69" s="81"/>
      <c r="F69" s="2"/>
      <c r="G69" s="72"/>
      <c r="H69" s="72"/>
      <c r="K69" s="58"/>
      <c r="L69" s="57"/>
      <c r="M69" s="58"/>
      <c r="N69" s="57"/>
      <c r="O69" s="57"/>
      <c r="P69" s="57"/>
    </row>
    <row r="70" spans="1:16" s="3" customFormat="1" ht="14.4">
      <c r="A70" s="79" t="s">
        <v>45</v>
      </c>
      <c r="B70" s="77" t="s">
        <v>46</v>
      </c>
      <c r="C70" s="91">
        <f>C43+C50+C57+C59+C60+C68</f>
        <v>5098</v>
      </c>
      <c r="D70" s="91">
        <f>D43+D50+D57+D59+D60+D68</f>
        <v>2444</v>
      </c>
      <c r="E70" s="81">
        <f t="shared" si="5"/>
        <v>7542</v>
      </c>
      <c r="F70" s="2"/>
      <c r="G70" s="124"/>
      <c r="H70" s="112"/>
      <c r="K70" s="58"/>
      <c r="L70" s="57"/>
      <c r="M70" s="58"/>
      <c r="N70" s="57"/>
      <c r="O70" s="57"/>
      <c r="P70" s="57"/>
    </row>
    <row r="71" spans="1:16" s="3" customFormat="1">
      <c r="A71" s="79"/>
      <c r="B71" s="125"/>
      <c r="C71" s="92"/>
      <c r="D71" s="92"/>
      <c r="E71" s="81"/>
      <c r="F71" s="2"/>
      <c r="G71" s="72"/>
      <c r="H71" s="72"/>
      <c r="K71" s="58"/>
      <c r="L71" s="57"/>
      <c r="M71" s="58"/>
      <c r="N71" s="57"/>
      <c r="O71" s="57"/>
      <c r="P71" s="57"/>
    </row>
    <row r="72" spans="1:16" s="3" customFormat="1" ht="14.4">
      <c r="A72" s="79" t="s">
        <v>47</v>
      </c>
      <c r="B72" s="77" t="s">
        <v>48</v>
      </c>
      <c r="C72" s="78">
        <v>17</v>
      </c>
      <c r="D72" s="78">
        <v>27</v>
      </c>
      <c r="E72" s="81">
        <f t="shared" si="5"/>
        <v>44</v>
      </c>
      <c r="F72" s="68"/>
      <c r="G72" s="126"/>
      <c r="H72" s="127"/>
      <c r="K72" s="58"/>
      <c r="L72" s="57"/>
      <c r="M72" s="58"/>
      <c r="N72" s="57"/>
      <c r="O72" s="57"/>
      <c r="P72" s="57"/>
    </row>
    <row r="73" spans="1:16" s="3" customFormat="1">
      <c r="A73" s="79"/>
      <c r="B73" s="125"/>
      <c r="C73" s="92"/>
      <c r="D73" s="92"/>
      <c r="E73" s="81"/>
      <c r="F73" s="2"/>
      <c r="G73" s="72"/>
      <c r="H73" s="72"/>
      <c r="I73" s="72"/>
      <c r="K73" s="58"/>
      <c r="L73" s="57"/>
      <c r="M73" s="58"/>
      <c r="N73" s="57"/>
      <c r="O73" s="57"/>
      <c r="P73" s="57"/>
    </row>
    <row r="74" spans="1:16" s="3" customFormat="1">
      <c r="A74" s="79" t="s">
        <v>49</v>
      </c>
      <c r="B74" s="77" t="s">
        <v>50</v>
      </c>
      <c r="C74" s="81">
        <f>C70+C72</f>
        <v>5115</v>
      </c>
      <c r="D74" s="81">
        <f>D70+D72</f>
        <v>2471</v>
      </c>
      <c r="E74" s="81">
        <f>D74+C74</f>
        <v>7586</v>
      </c>
      <c r="F74" s="2"/>
      <c r="G74" s="72"/>
      <c r="H74" s="72"/>
      <c r="I74" s="72"/>
      <c r="K74" s="58"/>
      <c r="L74" s="57"/>
      <c r="M74" s="58"/>
      <c r="N74" s="57"/>
      <c r="O74" s="57"/>
      <c r="P74" s="57"/>
    </row>
    <row r="75" spans="1:16" s="3" customFormat="1">
      <c r="A75" s="79"/>
      <c r="B75" s="77" t="s">
        <v>94</v>
      </c>
      <c r="C75" s="92"/>
      <c r="D75" s="92"/>
      <c r="E75" s="81">
        <f>D75+C75</f>
        <v>0</v>
      </c>
      <c r="F75" s="2"/>
      <c r="G75" s="72"/>
      <c r="H75" s="72"/>
      <c r="I75" s="72"/>
      <c r="K75" s="58"/>
      <c r="L75" s="57"/>
      <c r="M75" s="58"/>
      <c r="N75" s="57"/>
      <c r="O75" s="57"/>
      <c r="P75" s="57"/>
    </row>
    <row r="76" spans="1:16" s="3" customFormat="1" ht="13.8" thickBot="1">
      <c r="A76" s="128" t="s">
        <v>51</v>
      </c>
      <c r="B76" s="129" t="s">
        <v>64</v>
      </c>
      <c r="C76" s="130">
        <v>30</v>
      </c>
      <c r="D76" s="130">
        <v>47</v>
      </c>
      <c r="E76" s="81">
        <f>D76+C76</f>
        <v>77</v>
      </c>
      <c r="F76" s="2"/>
      <c r="G76" s="72"/>
      <c r="H76" s="72"/>
      <c r="I76" s="72"/>
      <c r="K76" s="58"/>
      <c r="L76" s="57"/>
      <c r="M76" s="58"/>
      <c r="N76" s="57"/>
      <c r="O76" s="57"/>
      <c r="P76" s="57"/>
    </row>
    <row r="77" spans="1:16" s="3" customFormat="1" ht="30.75" customHeight="1">
      <c r="A77" s="296" t="s">
        <v>56</v>
      </c>
      <c r="B77" s="297"/>
      <c r="C77" s="131">
        <f>C6+C33-C67-C74</f>
        <v>28</v>
      </c>
      <c r="D77" s="131">
        <f>D6+D33-D67-D74</f>
        <v>43</v>
      </c>
      <c r="E77" s="132">
        <f>(E6+E33)-(E67+E74)</f>
        <v>71</v>
      </c>
      <c r="F77" s="2"/>
      <c r="G77" s="72"/>
      <c r="H77" s="72"/>
      <c r="I77" s="72"/>
      <c r="K77" s="58"/>
      <c r="L77" s="57"/>
      <c r="M77" s="58"/>
      <c r="N77" s="57"/>
      <c r="O77" s="57"/>
      <c r="P77" s="57"/>
    </row>
    <row r="78" spans="1:16" s="3" customFormat="1" ht="16.2" customHeight="1">
      <c r="A78" s="133"/>
      <c r="B78" s="61" t="s">
        <v>67</v>
      </c>
      <c r="C78" s="134">
        <f>(C43+C57+C59+C60+C50)/(C43+C57+C59+C68+C60+C50)</f>
        <v>0.94154570419772465</v>
      </c>
      <c r="D78" s="134">
        <f t="shared" ref="D78:E78" si="35">(D43+D57+D59+D60+D50)/(D43+D57+D59+D68+D60+D50)</f>
        <v>0.86497545008183307</v>
      </c>
      <c r="E78" s="134">
        <f t="shared" si="35"/>
        <v>0.91673296207902411</v>
      </c>
      <c r="F78" s="135"/>
      <c r="G78" s="72"/>
      <c r="H78" s="72"/>
      <c r="I78" s="72"/>
      <c r="K78" s="58"/>
      <c r="L78" s="57"/>
      <c r="M78" s="58"/>
      <c r="N78" s="57"/>
      <c r="O78" s="57"/>
      <c r="P78" s="57"/>
    </row>
    <row r="79" spans="1:16" s="3" customFormat="1" ht="16.2" customHeight="1">
      <c r="A79" s="133"/>
      <c r="B79" s="61" t="s">
        <v>68</v>
      </c>
      <c r="C79" s="134">
        <f>(C43+C57+C59+C60+C50)/(C43+C57+C59+C68+C72+C67+C60+C50)</f>
        <v>0.92485549132947975</v>
      </c>
      <c r="D79" s="134">
        <f t="shared" ref="D79:E79" si="36">(D43+D57+D59+D60+D50)/(D43+D57+D59+D68+D72+D67+D60+D50)</f>
        <v>0.83228346456692914</v>
      </c>
      <c r="E79" s="134">
        <f t="shared" si="36"/>
        <v>0.89443725743855107</v>
      </c>
      <c r="F79" s="2"/>
      <c r="G79" s="72"/>
      <c r="H79" s="72"/>
      <c r="I79" s="72"/>
      <c r="K79" s="58"/>
      <c r="L79" s="57"/>
      <c r="M79" s="58"/>
      <c r="N79" s="57"/>
      <c r="O79" s="57"/>
      <c r="P79" s="57"/>
    </row>
    <row r="80" spans="1:16" ht="16.2" customHeight="1">
      <c r="A80" s="133"/>
      <c r="B80" s="61" t="s">
        <v>70</v>
      </c>
      <c r="C80" s="134">
        <f>C59/C35</f>
        <v>0.16083366103027918</v>
      </c>
      <c r="D80" s="134">
        <f t="shared" ref="D80:E80" si="37">D59/D35</f>
        <v>0.1220715166461159</v>
      </c>
      <c r="E80" s="134">
        <f t="shared" si="37"/>
        <v>0.14829099614310415</v>
      </c>
    </row>
    <row r="81" spans="1:16" ht="16.2" customHeight="1">
      <c r="A81" s="133"/>
      <c r="B81" s="61" t="s">
        <v>69</v>
      </c>
      <c r="C81" s="134">
        <f>D66/E66</f>
        <v>0.51683937823834192</v>
      </c>
      <c r="D81" s="134"/>
      <c r="E81" s="134"/>
    </row>
    <row r="82" spans="1:16" ht="16.2" customHeight="1">
      <c r="A82" s="133"/>
      <c r="B82" s="61" t="s">
        <v>89</v>
      </c>
      <c r="C82" s="136">
        <f>C20/C35</f>
        <v>4.8564687377113648E-2</v>
      </c>
      <c r="D82" s="136">
        <f t="shared" ref="D82:E82" si="38">D20/D35</f>
        <v>5.3020961775585698E-2</v>
      </c>
      <c r="E82" s="136">
        <f t="shared" si="38"/>
        <v>5.000664982045485E-2</v>
      </c>
    </row>
    <row r="83" spans="1:16" ht="16.2" customHeight="1">
      <c r="A83" s="133"/>
      <c r="B83" s="61" t="s">
        <v>95</v>
      </c>
      <c r="C83" s="136">
        <f>(C43+C50+C57+C59+C60)/(C6+C33)</f>
        <v>0.91989267918742812</v>
      </c>
      <c r="D83" s="136">
        <f t="shared" ref="D83:E83" si="39">(D43+D50+D57+D59+D60)/(D6+D33)</f>
        <v>0.81842818428184283</v>
      </c>
      <c r="E83" s="136">
        <f t="shared" si="39"/>
        <v>0.88629662863735414</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7"/>
      <c r="M86" s="58"/>
      <c r="N86" s="57"/>
      <c r="O86" s="57"/>
      <c r="P86" s="57"/>
    </row>
    <row r="87" spans="1:16" s="139" customFormat="1" ht="19.5" customHeight="1">
      <c r="A87" s="138"/>
      <c r="B87" s="62"/>
      <c r="F87" s="2"/>
      <c r="G87" s="72"/>
      <c r="H87" s="72"/>
      <c r="I87" s="72"/>
      <c r="J87" s="5"/>
      <c r="K87" s="58"/>
      <c r="L87" s="57"/>
      <c r="M87" s="58"/>
      <c r="N87" s="57"/>
      <c r="O87" s="57"/>
      <c r="P87" s="57"/>
    </row>
    <row r="88" spans="1:16" s="139" customFormat="1" ht="19.5" customHeight="1">
      <c r="A88" s="138"/>
      <c r="B88" s="62"/>
      <c r="F88" s="2"/>
      <c r="G88" s="72"/>
      <c r="H88" s="72"/>
      <c r="I88" s="72"/>
      <c r="J88" s="5"/>
      <c r="K88" s="58"/>
      <c r="L88" s="57"/>
      <c r="M88" s="58"/>
      <c r="N88" s="57"/>
      <c r="O88" s="57"/>
      <c r="P88" s="57"/>
    </row>
    <row r="89" spans="1:16" s="139" customFormat="1" ht="19.5" customHeight="1">
      <c r="A89" s="138"/>
      <c r="B89" s="62"/>
      <c r="F89" s="2"/>
      <c r="G89" s="72"/>
      <c r="H89" s="72"/>
      <c r="I89" s="72"/>
      <c r="J89" s="5"/>
      <c r="K89" s="58"/>
      <c r="L89" s="57"/>
      <c r="M89" s="58"/>
      <c r="N89" s="57"/>
      <c r="O89" s="57"/>
      <c r="P89" s="57"/>
    </row>
    <row r="90" spans="1:16" s="139" customFormat="1" ht="19.5" customHeight="1">
      <c r="A90" s="138"/>
      <c r="B90" s="62"/>
      <c r="F90" s="2"/>
      <c r="G90" s="72"/>
      <c r="H90" s="72"/>
      <c r="I90" s="72"/>
      <c r="J90" s="5"/>
      <c r="K90" s="58"/>
      <c r="L90" s="57"/>
      <c r="M90" s="58"/>
      <c r="N90" s="57"/>
      <c r="O90" s="57"/>
      <c r="P90" s="57"/>
    </row>
    <row r="91" spans="1:16" s="139" customFormat="1" ht="19.5" customHeight="1">
      <c r="A91" s="138"/>
      <c r="B91" s="62"/>
      <c r="F91" s="2"/>
      <c r="G91" s="72"/>
      <c r="H91" s="72"/>
      <c r="I91" s="72"/>
      <c r="J91" s="5"/>
      <c r="K91" s="58"/>
      <c r="L91" s="57"/>
      <c r="M91" s="58"/>
      <c r="N91" s="57"/>
      <c r="O91" s="57"/>
      <c r="P91" s="57"/>
    </row>
    <row r="92" spans="1:16" s="139" customFormat="1" ht="19.5" customHeight="1">
      <c r="A92" s="138"/>
      <c r="B92" s="62"/>
      <c r="F92" s="2"/>
      <c r="G92" s="72"/>
      <c r="H92" s="72"/>
      <c r="I92" s="72"/>
      <c r="J92" s="5"/>
      <c r="K92" s="58"/>
      <c r="L92" s="57"/>
      <c r="M92" s="58"/>
      <c r="N92" s="57"/>
      <c r="O92" s="57"/>
      <c r="P92" s="57"/>
    </row>
    <row r="93" spans="1:16" s="139" customFormat="1" ht="19.5" customHeight="1">
      <c r="A93" s="138"/>
      <c r="B93" s="1" t="s">
        <v>65</v>
      </c>
      <c r="C93" s="139">
        <f>(C74-C68)/C74</f>
        <v>0.9417399804496579</v>
      </c>
      <c r="D93" s="1" t="s">
        <v>66</v>
      </c>
      <c r="E93" s="139">
        <f>(D74-D68)/D74</f>
        <v>0.86645082962363418</v>
      </c>
      <c r="F93" s="2"/>
      <c r="G93" s="72"/>
      <c r="H93" s="72"/>
      <c r="I93" s="72"/>
      <c r="J93" s="5"/>
      <c r="K93" s="58"/>
      <c r="L93" s="57"/>
      <c r="M93" s="58"/>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57"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2.44140625" style="72" customWidth="1"/>
    <col min="10" max="11" width="2.44140625" style="3" customWidth="1"/>
    <col min="12" max="13" width="8.88671875" style="57"/>
    <col min="14" max="17" width="5" style="57" customWidth="1"/>
    <col min="18" max="16384" width="8.88671875" style="57"/>
  </cols>
  <sheetData>
    <row r="1" spans="1:17" s="3" customFormat="1">
      <c r="A1" s="57"/>
      <c r="B1" s="65" t="s">
        <v>90</v>
      </c>
      <c r="C1" s="57" t="s">
        <v>413</v>
      </c>
      <c r="D1" s="57"/>
      <c r="E1" s="57"/>
      <c r="F1" s="2" t="s">
        <v>91</v>
      </c>
      <c r="G1" s="66"/>
      <c r="H1" s="67"/>
      <c r="I1" s="67"/>
    </row>
    <row r="2" spans="1:17" s="3" customFormat="1" ht="15.6">
      <c r="A2" s="57"/>
      <c r="B2" s="65" t="s">
        <v>92</v>
      </c>
      <c r="C2" s="57"/>
      <c r="D2" s="57"/>
      <c r="E2" s="57"/>
      <c r="F2" s="68" t="s">
        <v>93</v>
      </c>
      <c r="G2" s="69"/>
      <c r="H2" s="70"/>
      <c r="I2" s="70"/>
    </row>
    <row r="3" spans="1:17" s="3" customFormat="1" ht="13.8" thickBot="1">
      <c r="A3" s="71"/>
      <c r="B3" s="58"/>
      <c r="C3" s="57"/>
      <c r="D3" s="57"/>
      <c r="E3" s="57"/>
      <c r="F3" s="2"/>
      <c r="G3" s="72"/>
      <c r="H3" s="72"/>
      <c r="I3" s="72"/>
      <c r="K3" s="57"/>
      <c r="L3" s="58"/>
      <c r="M3" s="174" t="s">
        <v>459</v>
      </c>
      <c r="N3" s="216" t="s">
        <v>0</v>
      </c>
      <c r="O3" s="216" t="s">
        <v>1</v>
      </c>
      <c r="P3" s="216" t="s">
        <v>2</v>
      </c>
      <c r="Q3" s="57"/>
    </row>
    <row r="4" spans="1:17" s="3" customFormat="1">
      <c r="A4" s="73"/>
      <c r="B4" s="60"/>
      <c r="C4" s="74" t="s">
        <v>0</v>
      </c>
      <c r="D4" s="74" t="s">
        <v>1</v>
      </c>
      <c r="E4" s="75" t="s">
        <v>2</v>
      </c>
      <c r="F4" s="2"/>
      <c r="G4" s="72"/>
      <c r="H4" s="72"/>
      <c r="I4" s="72"/>
      <c r="K4" s="57"/>
      <c r="L4" s="58"/>
      <c r="M4" s="174" t="s">
        <v>460</v>
      </c>
      <c r="N4" s="57"/>
      <c r="O4" s="57"/>
      <c r="P4" s="57"/>
      <c r="Q4" s="57"/>
    </row>
    <row r="5" spans="1:17" s="3" customFormat="1">
      <c r="A5" s="76"/>
      <c r="B5" s="77"/>
      <c r="C5" s="78"/>
      <c r="D5" s="78"/>
      <c r="E5" s="78"/>
      <c r="F5" s="4"/>
      <c r="G5" s="72"/>
      <c r="H5" s="72"/>
      <c r="I5" s="72"/>
      <c r="K5" s="57"/>
      <c r="L5" s="58"/>
      <c r="M5" s="174" t="s">
        <v>409</v>
      </c>
      <c r="N5" s="153">
        <v>96</v>
      </c>
      <c r="O5" s="153">
        <v>1</v>
      </c>
      <c r="P5" s="153">
        <v>54</v>
      </c>
      <c r="Q5" s="153">
        <v>750</v>
      </c>
    </row>
    <row r="6" spans="1:17" s="3" customFormat="1" ht="15.6">
      <c r="A6" s="79" t="s">
        <v>3</v>
      </c>
      <c r="B6" s="77" t="s">
        <v>63</v>
      </c>
      <c r="C6" s="153">
        <v>96</v>
      </c>
      <c r="D6" s="153">
        <v>1</v>
      </c>
      <c r="E6" s="81">
        <f>D6+C6</f>
        <v>97</v>
      </c>
      <c r="F6" s="68"/>
      <c r="G6" s="82"/>
      <c r="H6" s="70"/>
      <c r="I6" s="70"/>
      <c r="K6" s="57"/>
      <c r="L6" s="174" t="s">
        <v>4</v>
      </c>
      <c r="M6" s="58"/>
      <c r="N6" s="57"/>
      <c r="O6" s="57"/>
      <c r="P6" s="57"/>
      <c r="Q6" s="57"/>
    </row>
    <row r="7" spans="1:17" s="3" customFormat="1" ht="15.6">
      <c r="A7" s="79"/>
      <c r="B7" s="77"/>
      <c r="C7" s="83"/>
      <c r="D7" s="83"/>
      <c r="E7" s="81"/>
      <c r="F7" s="68"/>
      <c r="G7" s="82"/>
      <c r="H7" s="82"/>
      <c r="I7" s="70"/>
      <c r="K7" s="57"/>
      <c r="L7" s="174" t="s">
        <v>5</v>
      </c>
      <c r="M7" s="58"/>
      <c r="N7" s="153"/>
      <c r="O7" s="153"/>
      <c r="P7" s="153"/>
      <c r="Q7" s="57"/>
    </row>
    <row r="8" spans="1:17" s="3" customFormat="1" ht="15.6">
      <c r="A8" s="79"/>
      <c r="B8" s="77" t="s">
        <v>4</v>
      </c>
      <c r="C8" s="83"/>
      <c r="D8" s="83"/>
      <c r="E8" s="81"/>
      <c r="F8" s="68"/>
      <c r="G8" s="82"/>
      <c r="H8" s="70"/>
      <c r="I8" s="82"/>
      <c r="K8" s="57"/>
      <c r="L8" s="174" t="s">
        <v>6</v>
      </c>
      <c r="M8" s="58"/>
      <c r="N8" s="153">
        <v>1783</v>
      </c>
      <c r="O8" s="153">
        <v>1031</v>
      </c>
      <c r="P8" s="153">
        <v>2814</v>
      </c>
      <c r="Q8" s="57"/>
    </row>
    <row r="9" spans="1:17" s="3" customFormat="1" ht="15.6">
      <c r="A9" s="79"/>
      <c r="B9" s="84" t="s">
        <v>5</v>
      </c>
      <c r="C9" s="85"/>
      <c r="D9" s="85"/>
      <c r="E9" s="81"/>
      <c r="F9" s="2"/>
      <c r="G9" s="82"/>
      <c r="H9" s="86"/>
      <c r="I9" s="70"/>
      <c r="K9" s="57"/>
      <c r="L9" s="174" t="s">
        <v>228</v>
      </c>
      <c r="M9" s="58"/>
      <c r="N9" s="153">
        <v>144</v>
      </c>
      <c r="O9" s="153">
        <v>604</v>
      </c>
      <c r="P9" s="153">
        <v>748</v>
      </c>
      <c r="Q9" s="57"/>
    </row>
    <row r="10" spans="1:17" s="3" customFormat="1" ht="15.6">
      <c r="A10" s="79"/>
      <c r="B10" s="87" t="s">
        <v>6</v>
      </c>
      <c r="C10" s="153">
        <v>1783</v>
      </c>
      <c r="D10" s="153">
        <v>1031</v>
      </c>
      <c r="E10" s="81">
        <f>D10+C10</f>
        <v>2814</v>
      </c>
      <c r="F10" s="89">
        <f ca="1">C10/OFFSET(C10,4,0)</f>
        <v>0.59691998660863743</v>
      </c>
      <c r="G10" s="89">
        <f t="shared" ref="G10:H10" ca="1" si="0">D10/OFFSET(D10,4,0)</f>
        <v>0.44709453599306159</v>
      </c>
      <c r="H10" s="89">
        <f t="shared" ca="1" si="0"/>
        <v>0.53164556962025311</v>
      </c>
      <c r="I10" s="70"/>
      <c r="K10" s="57"/>
      <c r="L10" s="174" t="s">
        <v>229</v>
      </c>
      <c r="M10" s="58"/>
      <c r="N10" s="153">
        <v>691</v>
      </c>
      <c r="O10" s="153">
        <v>26</v>
      </c>
      <c r="P10" s="153">
        <v>717</v>
      </c>
      <c r="Q10" s="57"/>
    </row>
    <row r="11" spans="1:17" s="3" customFormat="1">
      <c r="A11" s="79"/>
      <c r="B11" s="87" t="s">
        <v>7</v>
      </c>
      <c r="C11" s="153">
        <v>144</v>
      </c>
      <c r="D11" s="153">
        <v>604</v>
      </c>
      <c r="E11" s="81">
        <f t="shared" ref="E11:E14" si="1">D11+C11</f>
        <v>748</v>
      </c>
      <c r="F11" s="89">
        <f ca="1">C11/OFFSET(C11,3,0)</f>
        <v>4.820890525610981E-2</v>
      </c>
      <c r="G11" s="89">
        <f t="shared" ref="G11:H11" ca="1" si="2">D11/OFFSET(D11,3,0)</f>
        <v>0.26192541196877711</v>
      </c>
      <c r="H11" s="89">
        <f t="shared" ca="1" si="2"/>
        <v>0.14131872284148875</v>
      </c>
      <c r="I11" s="72"/>
      <c r="K11" s="57"/>
      <c r="L11" s="174" t="s">
        <v>9</v>
      </c>
      <c r="M11" s="58"/>
      <c r="N11" s="153">
        <v>369</v>
      </c>
      <c r="O11" s="153">
        <v>645</v>
      </c>
      <c r="P11" s="153">
        <v>1014</v>
      </c>
      <c r="Q11" s="57"/>
    </row>
    <row r="12" spans="1:17" s="3" customFormat="1">
      <c r="A12" s="79"/>
      <c r="B12" s="87" t="s">
        <v>8</v>
      </c>
      <c r="C12" s="153">
        <v>691</v>
      </c>
      <c r="D12" s="153">
        <v>26</v>
      </c>
      <c r="E12" s="81">
        <f t="shared" si="1"/>
        <v>717</v>
      </c>
      <c r="F12" s="89">
        <f ca="1">C12/OFFSET(C12,2,0)</f>
        <v>0.23133578841647137</v>
      </c>
      <c r="G12" s="89">
        <f t="shared" ref="G12:H12" ca="1" si="3">D12/OFFSET(D12,2,0)</f>
        <v>1.1274934952298352E-2</v>
      </c>
      <c r="H12" s="89">
        <f t="shared" ca="1" si="3"/>
        <v>0.13546193085206876</v>
      </c>
      <c r="I12" s="72"/>
      <c r="K12" s="57"/>
      <c r="L12" s="174" t="s">
        <v>11</v>
      </c>
      <c r="M12" s="58"/>
      <c r="N12" s="153">
        <v>2987</v>
      </c>
      <c r="O12" s="153">
        <v>2306</v>
      </c>
      <c r="P12" s="153">
        <v>5293</v>
      </c>
      <c r="Q12" s="57"/>
    </row>
    <row r="13" spans="1:17" s="3" customFormat="1">
      <c r="A13" s="79"/>
      <c r="B13" s="87" t="s">
        <v>9</v>
      </c>
      <c r="C13" s="153">
        <v>369</v>
      </c>
      <c r="D13" s="153">
        <v>645</v>
      </c>
      <c r="E13" s="81">
        <f t="shared" si="1"/>
        <v>1014</v>
      </c>
      <c r="F13" s="89">
        <f ca="1">C13/OFFSET(C13,1,0)</f>
        <v>0.12353531971878139</v>
      </c>
      <c r="G13" s="89">
        <f t="shared" ref="G13:H13" ca="1" si="4">D13/OFFSET(D13,1,0)</f>
        <v>0.27970511708586299</v>
      </c>
      <c r="H13" s="89">
        <f t="shared" ca="1" si="4"/>
        <v>0.1915737766861893</v>
      </c>
      <c r="I13" s="72"/>
      <c r="K13" s="57"/>
      <c r="L13" s="58"/>
      <c r="M13" s="174" t="s">
        <v>266</v>
      </c>
      <c r="N13" s="153"/>
      <c r="O13" s="153"/>
      <c r="P13" s="153"/>
      <c r="Q13" s="57"/>
    </row>
    <row r="14" spans="1:17" s="3" customFormat="1">
      <c r="A14" s="79" t="s">
        <v>10</v>
      </c>
      <c r="B14" s="90" t="s">
        <v>11</v>
      </c>
      <c r="C14" s="91">
        <f>SUM(C10:C13)</f>
        <v>2987</v>
      </c>
      <c r="D14" s="91">
        <f>SUM(D10:D13)</f>
        <v>2306</v>
      </c>
      <c r="E14" s="81">
        <f t="shared" si="1"/>
        <v>5293</v>
      </c>
      <c r="F14" s="89"/>
      <c r="G14" s="89"/>
      <c r="H14" s="89"/>
      <c r="I14" s="72"/>
      <c r="K14" s="57"/>
      <c r="L14" s="174" t="s">
        <v>6</v>
      </c>
      <c r="M14" s="58"/>
      <c r="N14" s="57"/>
      <c r="O14" s="57"/>
      <c r="P14" s="57"/>
      <c r="Q14" s="57"/>
    </row>
    <row r="15" spans="1:17" s="3" customFormat="1">
      <c r="A15" s="79"/>
      <c r="B15" s="84" t="s">
        <v>58</v>
      </c>
      <c r="C15" s="92"/>
      <c r="D15" s="92"/>
      <c r="E15" s="81"/>
      <c r="F15" s="2"/>
      <c r="G15" s="72"/>
      <c r="H15" s="72"/>
      <c r="I15" s="72"/>
      <c r="K15" s="57"/>
      <c r="L15" s="58"/>
      <c r="M15" s="58"/>
      <c r="N15" s="153">
        <v>11</v>
      </c>
      <c r="O15" s="153">
        <v>0</v>
      </c>
      <c r="P15" s="153">
        <v>11</v>
      </c>
      <c r="Q15" s="57"/>
    </row>
    <row r="16" spans="1:17" s="3" customFormat="1">
      <c r="A16" s="79"/>
      <c r="B16" s="87" t="s">
        <v>6</v>
      </c>
      <c r="C16" s="153">
        <v>11</v>
      </c>
      <c r="D16" s="153">
        <v>0</v>
      </c>
      <c r="E16" s="81">
        <f t="shared" ref="E16:E72" si="5">D16+C16</f>
        <v>11</v>
      </c>
      <c r="F16" s="89">
        <f ca="1">C16/OFFSET(C16,4,0)</f>
        <v>1</v>
      </c>
      <c r="G16" s="89">
        <f t="shared" ref="G16:H16" ca="1" si="6">D16/OFFSET(D16,4,0)</f>
        <v>0</v>
      </c>
      <c r="H16" s="89">
        <f t="shared" ca="1" si="6"/>
        <v>0.22916666666666666</v>
      </c>
      <c r="I16" s="72"/>
      <c r="K16" s="57"/>
      <c r="L16" s="174" t="s">
        <v>228</v>
      </c>
      <c r="M16" s="58"/>
      <c r="N16" s="153">
        <v>0</v>
      </c>
      <c r="O16" s="153">
        <v>37</v>
      </c>
      <c r="P16" s="153">
        <v>37</v>
      </c>
      <c r="Q16" s="57"/>
    </row>
    <row r="17" spans="1:17" s="3" customFormat="1">
      <c r="A17" s="79"/>
      <c r="B17" s="87" t="s">
        <v>7</v>
      </c>
      <c r="C17" s="153">
        <v>0</v>
      </c>
      <c r="D17" s="153">
        <v>37</v>
      </c>
      <c r="E17" s="81">
        <f t="shared" si="5"/>
        <v>37</v>
      </c>
      <c r="F17" s="89">
        <f ca="1">C17/OFFSET(C17,3,0)</f>
        <v>0</v>
      </c>
      <c r="G17" s="89">
        <f t="shared" ref="G17:H17" ca="1" si="7">D17/OFFSET(D17,3,0)</f>
        <v>1</v>
      </c>
      <c r="H17" s="89">
        <f t="shared" ca="1" si="7"/>
        <v>0.77083333333333337</v>
      </c>
      <c r="I17" s="72"/>
      <c r="K17" s="57"/>
      <c r="L17" s="174" t="s">
        <v>461</v>
      </c>
      <c r="M17" s="58"/>
      <c r="N17" s="153">
        <v>0</v>
      </c>
      <c r="O17" s="153">
        <v>0</v>
      </c>
      <c r="P17" s="153">
        <v>0</v>
      </c>
      <c r="Q17" s="57"/>
    </row>
    <row r="18" spans="1:17" s="3" customFormat="1" ht="15.6">
      <c r="A18" s="79"/>
      <c r="B18" s="87" t="s">
        <v>8</v>
      </c>
      <c r="C18" s="153">
        <v>0</v>
      </c>
      <c r="D18" s="153">
        <v>0</v>
      </c>
      <c r="E18" s="81">
        <f t="shared" si="5"/>
        <v>0</v>
      </c>
      <c r="F18" s="89">
        <f ca="1">C18/OFFSET(C18,2,0)</f>
        <v>0</v>
      </c>
      <c r="G18" s="89">
        <f t="shared" ref="G18:H18" ca="1" si="8">D18/OFFSET(D18,2,0)</f>
        <v>0</v>
      </c>
      <c r="H18" s="89">
        <f t="shared" ca="1" si="8"/>
        <v>0</v>
      </c>
      <c r="I18" s="93"/>
      <c r="K18" s="57"/>
      <c r="L18" s="174" t="s">
        <v>9</v>
      </c>
      <c r="M18" s="58"/>
      <c r="N18" s="153">
        <v>0</v>
      </c>
      <c r="O18" s="153">
        <v>0</v>
      </c>
      <c r="P18" s="153">
        <v>0</v>
      </c>
      <c r="Q18" s="57"/>
    </row>
    <row r="19" spans="1:17" s="3" customFormat="1">
      <c r="A19" s="79"/>
      <c r="B19" s="87" t="s">
        <v>9</v>
      </c>
      <c r="C19" s="153">
        <v>0</v>
      </c>
      <c r="D19" s="153">
        <v>0</v>
      </c>
      <c r="E19" s="81">
        <f t="shared" si="5"/>
        <v>0</v>
      </c>
      <c r="F19" s="89">
        <f ca="1">C19/OFFSET(C19,1,0)</f>
        <v>0</v>
      </c>
      <c r="G19" s="89">
        <f t="shared" ref="G19:H19" ca="1" si="9">D19/OFFSET(D19,1,0)</f>
        <v>0</v>
      </c>
      <c r="H19" s="94">
        <f t="shared" ca="1" si="9"/>
        <v>0</v>
      </c>
      <c r="I19" s="72"/>
      <c r="K19" s="57"/>
      <c r="L19" s="58"/>
      <c r="M19" s="174" t="s">
        <v>13</v>
      </c>
      <c r="N19" s="153">
        <v>11</v>
      </c>
      <c r="O19" s="153">
        <v>37</v>
      </c>
      <c r="P19" s="153">
        <v>48</v>
      </c>
      <c r="Q19" s="57"/>
    </row>
    <row r="20" spans="1:17" s="3" customFormat="1">
      <c r="A20" s="79" t="s">
        <v>12</v>
      </c>
      <c r="B20" s="90" t="s">
        <v>13</v>
      </c>
      <c r="C20" s="81">
        <f>SUM(C16:C19)</f>
        <v>11</v>
      </c>
      <c r="D20" s="81">
        <f>SUM(D16:D19)</f>
        <v>37</v>
      </c>
      <c r="E20" s="81">
        <f t="shared" si="5"/>
        <v>48</v>
      </c>
      <c r="F20" s="89"/>
      <c r="G20" s="89"/>
      <c r="H20" s="89"/>
      <c r="I20" s="72"/>
      <c r="K20" s="57"/>
      <c r="L20" s="58"/>
      <c r="M20" s="174" t="s">
        <v>267</v>
      </c>
      <c r="N20" s="153">
        <v>2</v>
      </c>
      <c r="O20" s="153">
        <v>0</v>
      </c>
      <c r="P20" s="153">
        <v>2</v>
      </c>
      <c r="Q20" s="57"/>
    </row>
    <row r="21" spans="1:17" s="3" customFormat="1">
      <c r="A21" s="79"/>
      <c r="B21" s="84" t="s">
        <v>59</v>
      </c>
      <c r="C21" s="92"/>
      <c r="D21" s="92"/>
      <c r="E21" s="81"/>
      <c r="F21" s="2"/>
      <c r="G21" s="72"/>
      <c r="H21" s="72"/>
      <c r="I21" s="72"/>
      <c r="K21" s="57"/>
      <c r="L21" s="174" t="s">
        <v>6</v>
      </c>
      <c r="M21" s="58"/>
      <c r="N21" s="153">
        <v>2</v>
      </c>
      <c r="O21" s="153">
        <v>0</v>
      </c>
      <c r="P21" s="153">
        <v>2</v>
      </c>
      <c r="Q21" s="57"/>
    </row>
    <row r="22" spans="1:17" s="3" customFormat="1" ht="15.6">
      <c r="A22" s="79"/>
      <c r="B22" s="87" t="s">
        <v>6</v>
      </c>
      <c r="C22" s="153">
        <v>2</v>
      </c>
      <c r="D22" s="153">
        <v>0</v>
      </c>
      <c r="E22" s="81">
        <f t="shared" si="5"/>
        <v>2</v>
      </c>
      <c r="F22" s="89">
        <f ca="1">C22/OFFSET(C22,4,0)</f>
        <v>1</v>
      </c>
      <c r="G22" s="89" t="e">
        <f t="shared" ref="G22:H22" ca="1" si="10">D22/OFFSET(D22,4,0)</f>
        <v>#DIV/0!</v>
      </c>
      <c r="H22" s="89">
        <f t="shared" ca="1" si="10"/>
        <v>1</v>
      </c>
      <c r="I22" s="93"/>
      <c r="K22" s="57"/>
      <c r="L22" s="174" t="s">
        <v>462</v>
      </c>
      <c r="M22" s="58"/>
      <c r="N22" s="57"/>
      <c r="O22" s="57"/>
      <c r="P22" s="57"/>
      <c r="Q22" s="57"/>
    </row>
    <row r="23" spans="1:17" s="3" customFormat="1">
      <c r="A23" s="79"/>
      <c r="B23" s="87" t="s">
        <v>7</v>
      </c>
      <c r="C23" s="95"/>
      <c r="D23" s="95"/>
      <c r="E23" s="81">
        <f t="shared" si="5"/>
        <v>0</v>
      </c>
      <c r="F23" s="89">
        <f ca="1">C23/OFFSET(C23,3,0)</f>
        <v>0</v>
      </c>
      <c r="G23" s="89" t="e">
        <f t="shared" ref="G23:H23" ca="1" si="11">D23/OFFSET(D23,3,0)</f>
        <v>#DIV/0!</v>
      </c>
      <c r="H23" s="89">
        <f t="shared" ca="1" si="11"/>
        <v>0</v>
      </c>
      <c r="I23" s="72"/>
      <c r="K23" s="57"/>
      <c r="L23" s="174" t="s">
        <v>229</v>
      </c>
      <c r="M23" s="58"/>
      <c r="N23" s="57"/>
      <c r="O23" s="57"/>
      <c r="P23" s="57"/>
      <c r="Q23" s="57"/>
    </row>
    <row r="24" spans="1:17" s="3" customFormat="1">
      <c r="A24" s="79"/>
      <c r="B24" s="87" t="s">
        <v>8</v>
      </c>
      <c r="C24" s="95"/>
      <c r="D24" s="95"/>
      <c r="E24" s="81">
        <f t="shared" si="5"/>
        <v>0</v>
      </c>
      <c r="F24" s="89">
        <f ca="1">C24/OFFSET(C24,2,0)</f>
        <v>0</v>
      </c>
      <c r="G24" s="89" t="e">
        <f t="shared" ref="G24:H24" ca="1" si="12">D24/OFFSET(D24,2,0)</f>
        <v>#DIV/0!</v>
      </c>
      <c r="H24" s="89">
        <f t="shared" ca="1" si="12"/>
        <v>0</v>
      </c>
      <c r="I24" s="72"/>
      <c r="K24" s="57"/>
      <c r="L24" s="174" t="s">
        <v>9</v>
      </c>
      <c r="M24" s="58"/>
      <c r="N24" s="57"/>
      <c r="O24" s="57"/>
      <c r="P24" s="57"/>
      <c r="Q24" s="57"/>
    </row>
    <row r="25" spans="1:17" s="3" customFormat="1">
      <c r="A25" s="79"/>
      <c r="B25" s="87" t="s">
        <v>9</v>
      </c>
      <c r="C25" s="95"/>
      <c r="D25" s="95"/>
      <c r="E25" s="81">
        <f t="shared" si="5"/>
        <v>0</v>
      </c>
      <c r="F25" s="89">
        <f ca="1">C25/OFFSET(C25,1,0)</f>
        <v>0</v>
      </c>
      <c r="G25" s="89" t="e">
        <f t="shared" ref="G25:H25" ca="1" si="13">D25/OFFSET(D25,1,0)</f>
        <v>#DIV/0!</v>
      </c>
      <c r="H25" s="94">
        <f t="shared" ca="1" si="13"/>
        <v>0</v>
      </c>
      <c r="I25" s="72"/>
      <c r="K25" s="57"/>
      <c r="L25" s="58"/>
      <c r="M25" s="174" t="s">
        <v>15</v>
      </c>
      <c r="N25" s="153">
        <v>2</v>
      </c>
      <c r="O25" s="153">
        <v>0</v>
      </c>
      <c r="P25" s="153">
        <v>2</v>
      </c>
      <c r="Q25" s="57"/>
    </row>
    <row r="26" spans="1:17" s="3" customFormat="1">
      <c r="A26" s="79" t="s">
        <v>14</v>
      </c>
      <c r="B26" s="90" t="s">
        <v>15</v>
      </c>
      <c r="C26" s="81">
        <f>SUM(C22:C25)</f>
        <v>2</v>
      </c>
      <c r="D26" s="81">
        <f>SUM(D22:D25)</f>
        <v>0</v>
      </c>
      <c r="E26" s="81">
        <f t="shared" si="5"/>
        <v>2</v>
      </c>
      <c r="F26" s="89"/>
      <c r="G26" s="89"/>
      <c r="H26" s="89"/>
      <c r="I26" s="72"/>
      <c r="K26" s="57"/>
      <c r="L26" s="58"/>
      <c r="M26" s="174" t="s">
        <v>16</v>
      </c>
      <c r="N26" s="153">
        <v>98</v>
      </c>
      <c r="O26" s="241">
        <v>26</v>
      </c>
      <c r="P26" s="153" t="s">
        <v>463</v>
      </c>
      <c r="Q26" s="57"/>
    </row>
    <row r="27" spans="1:17" s="3" customFormat="1">
      <c r="A27" s="79"/>
      <c r="B27" s="84" t="s">
        <v>16</v>
      </c>
      <c r="C27" s="92"/>
      <c r="D27" s="92"/>
      <c r="E27" s="81"/>
      <c r="F27" s="2"/>
      <c r="G27" s="72"/>
      <c r="H27" s="72"/>
      <c r="I27" s="72"/>
      <c r="K27" s="57"/>
      <c r="L27" s="174" t="s">
        <v>6</v>
      </c>
      <c r="M27" s="58"/>
      <c r="N27" s="57"/>
      <c r="O27" s="57"/>
      <c r="P27" s="57"/>
      <c r="Q27" s="57"/>
    </row>
    <row r="28" spans="1:17" s="3" customFormat="1">
      <c r="A28" s="79"/>
      <c r="B28" s="87" t="s">
        <v>6</v>
      </c>
      <c r="C28" s="92"/>
      <c r="D28" s="92"/>
      <c r="E28" s="81">
        <f t="shared" si="5"/>
        <v>0</v>
      </c>
      <c r="F28" s="89">
        <f ca="1">C28/OFFSET(C28,4,0)</f>
        <v>0</v>
      </c>
      <c r="G28" s="89">
        <f t="shared" ref="G28:H28" ca="1" si="14">D28/OFFSET(D28,4,0)</f>
        <v>0</v>
      </c>
      <c r="H28" s="89">
        <f t="shared" ca="1" si="14"/>
        <v>0</v>
      </c>
      <c r="I28" s="72"/>
      <c r="K28" s="57"/>
      <c r="L28" s="174" t="s">
        <v>228</v>
      </c>
      <c r="M28" s="58"/>
      <c r="N28" s="57"/>
      <c r="O28" s="57"/>
      <c r="P28" s="57"/>
      <c r="Q28" s="57"/>
    </row>
    <row r="29" spans="1:17" s="3" customFormat="1" ht="15.6">
      <c r="A29" s="79"/>
      <c r="B29" s="87" t="s">
        <v>7</v>
      </c>
      <c r="C29" s="92"/>
      <c r="D29" s="92"/>
      <c r="E29" s="81">
        <f t="shared" si="5"/>
        <v>0</v>
      </c>
      <c r="F29" s="89">
        <f ca="1">C29/OFFSET(C29,3,0)</f>
        <v>0</v>
      </c>
      <c r="G29" s="89">
        <f t="shared" ref="G29:H29" ca="1" si="15">D29/OFFSET(D29,3,0)</f>
        <v>0</v>
      </c>
      <c r="H29" s="89">
        <f t="shared" ca="1" si="15"/>
        <v>0</v>
      </c>
      <c r="I29" s="70"/>
      <c r="K29" s="57"/>
      <c r="L29" s="174" t="s">
        <v>229</v>
      </c>
      <c r="M29" s="58"/>
      <c r="N29" s="57"/>
      <c r="O29" s="57"/>
      <c r="P29" s="57"/>
      <c r="Q29" s="57"/>
    </row>
    <row r="30" spans="1:17" s="3" customFormat="1">
      <c r="A30" s="79"/>
      <c r="B30" s="87" t="s">
        <v>8</v>
      </c>
      <c r="C30" s="92"/>
      <c r="D30" s="92"/>
      <c r="E30" s="81">
        <f t="shared" si="5"/>
        <v>0</v>
      </c>
      <c r="F30" s="89">
        <f ca="1">C30/OFFSET(C30,2,0)</f>
        <v>0</v>
      </c>
      <c r="G30" s="89">
        <f t="shared" ref="G30:H30" ca="1" si="16">D30/OFFSET(D30,2,0)</f>
        <v>0</v>
      </c>
      <c r="H30" s="89">
        <f t="shared" ca="1" si="16"/>
        <v>0</v>
      </c>
      <c r="I30" s="72"/>
      <c r="K30" s="57"/>
      <c r="L30" s="174" t="s">
        <v>9</v>
      </c>
      <c r="M30" s="58"/>
      <c r="N30" s="216" t="s">
        <v>464</v>
      </c>
      <c r="O30" s="57"/>
      <c r="P30" s="57"/>
      <c r="Q30" s="57"/>
    </row>
    <row r="31" spans="1:17" s="3" customFormat="1" ht="15.6">
      <c r="A31" s="79"/>
      <c r="B31" s="87" t="s">
        <v>9</v>
      </c>
      <c r="C31" s="153">
        <v>98</v>
      </c>
      <c r="D31" s="153">
        <v>26</v>
      </c>
      <c r="E31" s="81">
        <f t="shared" si="5"/>
        <v>124</v>
      </c>
      <c r="F31" s="89">
        <f ca="1">C31/OFFSET(C31,1,0)</f>
        <v>1</v>
      </c>
      <c r="G31" s="89">
        <f t="shared" ref="G31:H31" ca="1" si="17">D31/OFFSET(D31,1,0)</f>
        <v>1</v>
      </c>
      <c r="H31" s="94">
        <f t="shared" ca="1" si="17"/>
        <v>1</v>
      </c>
      <c r="I31" s="70"/>
      <c r="K31" s="57"/>
      <c r="L31" s="58"/>
      <c r="M31" s="174" t="s">
        <v>18</v>
      </c>
      <c r="N31" s="153">
        <v>98</v>
      </c>
      <c r="O31" s="153">
        <v>26</v>
      </c>
      <c r="P31" s="153">
        <v>124</v>
      </c>
      <c r="Q31" s="57"/>
    </row>
    <row r="32" spans="1:17" s="3" customFormat="1">
      <c r="A32" s="79" t="s">
        <v>17</v>
      </c>
      <c r="B32" s="90" t="s">
        <v>18</v>
      </c>
      <c r="C32" s="81">
        <f>SUM(C28:C31)</f>
        <v>98</v>
      </c>
      <c r="D32" s="81">
        <f>SUM(D28:D31)</f>
        <v>26</v>
      </c>
      <c r="E32" s="81">
        <f t="shared" si="5"/>
        <v>124</v>
      </c>
      <c r="F32" s="2"/>
      <c r="G32" s="72"/>
      <c r="H32" s="72"/>
      <c r="I32" s="72"/>
      <c r="K32" s="57"/>
      <c r="L32" s="174" t="s">
        <v>230</v>
      </c>
      <c r="M32" s="174" t="s">
        <v>465</v>
      </c>
      <c r="N32" s="153">
        <v>3098</v>
      </c>
      <c r="O32" s="153">
        <v>2369</v>
      </c>
      <c r="P32" s="153">
        <v>5467</v>
      </c>
      <c r="Q32" s="57"/>
    </row>
    <row r="33" spans="1:17" s="3" customFormat="1">
      <c r="A33" s="79" t="s">
        <v>19</v>
      </c>
      <c r="B33" s="96" t="s">
        <v>54</v>
      </c>
      <c r="C33" s="78">
        <f>C14+C20+C26+C32</f>
        <v>3098</v>
      </c>
      <c r="D33" s="78">
        <f>D14+D20+D26+D32</f>
        <v>2369</v>
      </c>
      <c r="E33" s="81">
        <f t="shared" si="5"/>
        <v>5467</v>
      </c>
      <c r="F33" s="68"/>
      <c r="G33" s="72"/>
      <c r="H33" s="72"/>
      <c r="I33" s="72"/>
      <c r="K33" s="57"/>
      <c r="L33" s="58"/>
      <c r="M33" s="174" t="s">
        <v>466</v>
      </c>
      <c r="N33" s="153">
        <v>98</v>
      </c>
      <c r="O33" s="153">
        <v>26</v>
      </c>
      <c r="P33" s="153">
        <v>124</v>
      </c>
      <c r="Q33" s="57"/>
    </row>
    <row r="34" spans="1:17" s="3" customFormat="1" ht="15.6">
      <c r="A34" s="97" t="s">
        <v>20</v>
      </c>
      <c r="B34" s="98" t="s">
        <v>21</v>
      </c>
      <c r="C34" s="99">
        <v>98</v>
      </c>
      <c r="D34" s="99">
        <v>26</v>
      </c>
      <c r="E34" s="81">
        <f t="shared" si="5"/>
        <v>124</v>
      </c>
      <c r="F34" s="68"/>
      <c r="G34" s="82"/>
      <c r="H34" s="100"/>
      <c r="I34" s="82"/>
      <c r="K34" s="57"/>
      <c r="L34" s="58"/>
      <c r="M34" s="174" t="s">
        <v>435</v>
      </c>
      <c r="N34" s="153">
        <v>3000</v>
      </c>
      <c r="O34" s="153">
        <v>2343</v>
      </c>
      <c r="P34" s="153">
        <v>5343</v>
      </c>
      <c r="Q34" s="57"/>
    </row>
    <row r="35" spans="1:17" s="3" customFormat="1" ht="15.6">
      <c r="A35" s="79" t="s">
        <v>22</v>
      </c>
      <c r="B35" s="77" t="s">
        <v>23</v>
      </c>
      <c r="C35" s="78">
        <f>C33-C34</f>
        <v>3000</v>
      </c>
      <c r="D35" s="78">
        <f>D33-D34</f>
        <v>2343</v>
      </c>
      <c r="E35" s="81">
        <f t="shared" si="5"/>
        <v>5343</v>
      </c>
      <c r="F35" s="68"/>
      <c r="G35" s="101"/>
      <c r="H35" s="102"/>
      <c r="I35" s="101"/>
      <c r="K35" s="57"/>
      <c r="L35" s="58"/>
      <c r="M35" s="174" t="s">
        <v>467</v>
      </c>
      <c r="N35" s="57"/>
      <c r="O35" s="57"/>
      <c r="P35" s="57"/>
      <c r="Q35" s="57"/>
    </row>
    <row r="36" spans="1:17" s="3" customFormat="1" ht="16.2" thickBot="1">
      <c r="A36" s="103"/>
      <c r="B36" s="104"/>
      <c r="C36" s="92"/>
      <c r="D36" s="92"/>
      <c r="E36" s="81"/>
      <c r="F36" s="68"/>
      <c r="G36" s="93"/>
      <c r="H36" s="70"/>
      <c r="I36" s="82"/>
      <c r="K36" s="57"/>
      <c r="L36" s="58"/>
      <c r="M36" s="174" t="s">
        <v>322</v>
      </c>
      <c r="N36" s="153"/>
      <c r="O36" s="153"/>
      <c r="P36" s="153"/>
      <c r="Q36" s="57"/>
    </row>
    <row r="37" spans="1:17" s="3" customFormat="1" ht="13.8" thickTop="1">
      <c r="A37" s="105"/>
      <c r="B37" s="106"/>
      <c r="C37" s="92"/>
      <c r="D37" s="92"/>
      <c r="E37" s="81"/>
      <c r="F37" s="2"/>
      <c r="G37" s="72"/>
      <c r="H37" s="72"/>
      <c r="I37" s="72"/>
      <c r="K37" s="57"/>
      <c r="L37" s="174" t="s">
        <v>6</v>
      </c>
      <c r="M37" s="58"/>
      <c r="N37" s="153">
        <v>600</v>
      </c>
      <c r="O37" s="153">
        <v>374</v>
      </c>
      <c r="P37" s="153">
        <v>974</v>
      </c>
      <c r="Q37" s="57"/>
    </row>
    <row r="38" spans="1:17" s="3" customFormat="1" ht="15.6">
      <c r="A38" s="79"/>
      <c r="B38" s="77" t="s">
        <v>24</v>
      </c>
      <c r="C38" s="92"/>
      <c r="D38" s="92"/>
      <c r="E38" s="81"/>
      <c r="F38" s="68"/>
      <c r="G38" s="70"/>
      <c r="H38" s="82"/>
      <c r="I38" s="82"/>
      <c r="K38" s="57"/>
      <c r="L38" s="174" t="s">
        <v>228</v>
      </c>
      <c r="M38" s="58"/>
      <c r="N38" s="153">
        <v>44</v>
      </c>
      <c r="O38" s="153">
        <v>81</v>
      </c>
      <c r="P38" s="153">
        <v>125</v>
      </c>
      <c r="Q38" s="57"/>
    </row>
    <row r="39" spans="1:17" s="3" customFormat="1">
      <c r="A39" s="79"/>
      <c r="B39" s="87" t="s">
        <v>6</v>
      </c>
      <c r="C39" s="107">
        <v>600</v>
      </c>
      <c r="D39" s="107">
        <v>374</v>
      </c>
      <c r="E39" s="81">
        <f t="shared" si="5"/>
        <v>974</v>
      </c>
      <c r="F39" s="89">
        <f ca="1">C39/OFFSET(C39,4,0)</f>
        <v>0.79155672823218992</v>
      </c>
      <c r="G39" s="89">
        <f t="shared" ref="G39:H39" ca="1" si="18">D39/OFFSET(D39,4,0)</f>
        <v>0.74206349206349209</v>
      </c>
      <c r="H39" s="89">
        <f t="shared" ca="1" si="18"/>
        <v>0.77179080824088753</v>
      </c>
      <c r="I39" s="72"/>
      <c r="K39" s="57"/>
      <c r="L39" s="174" t="s">
        <v>229</v>
      </c>
      <c r="M39" s="58"/>
      <c r="N39" s="153">
        <v>110</v>
      </c>
      <c r="O39" s="153">
        <v>29</v>
      </c>
      <c r="P39" s="153">
        <v>139</v>
      </c>
      <c r="Q39" s="57"/>
    </row>
    <row r="40" spans="1:17" s="3" customFormat="1">
      <c r="A40" s="79"/>
      <c r="B40" s="87" t="s">
        <v>7</v>
      </c>
      <c r="C40" s="107">
        <v>44</v>
      </c>
      <c r="D40" s="107">
        <v>81</v>
      </c>
      <c r="E40" s="81">
        <f t="shared" si="5"/>
        <v>125</v>
      </c>
      <c r="F40" s="89">
        <f ca="1">C40/OFFSET(C40,3,0)</f>
        <v>5.8047493403693931E-2</v>
      </c>
      <c r="G40" s="89">
        <f t="shared" ref="G40:H40" ca="1" si="19">D40/OFFSET(D40,3,0)</f>
        <v>0.16071428571428573</v>
      </c>
      <c r="H40" s="89">
        <f t="shared" ca="1" si="19"/>
        <v>9.9049128367670367E-2</v>
      </c>
      <c r="I40" s="72"/>
      <c r="K40" s="57"/>
      <c r="L40" s="174" t="s">
        <v>9</v>
      </c>
      <c r="M40" s="58"/>
      <c r="N40" s="153">
        <v>4</v>
      </c>
      <c r="O40" s="153">
        <v>20</v>
      </c>
      <c r="P40" s="153">
        <v>24</v>
      </c>
      <c r="Q40" s="57"/>
    </row>
    <row r="41" spans="1:17" s="3" customFormat="1">
      <c r="A41" s="79"/>
      <c r="B41" s="87" t="s">
        <v>8</v>
      </c>
      <c r="C41" s="107">
        <v>110</v>
      </c>
      <c r="D41" s="107">
        <v>29</v>
      </c>
      <c r="E41" s="81">
        <f t="shared" si="5"/>
        <v>139</v>
      </c>
      <c r="F41" s="89">
        <f ca="1">C41/OFFSET(C41,2,0)</f>
        <v>0.14511873350923482</v>
      </c>
      <c r="G41" s="89">
        <f t="shared" ref="G41:H41" ca="1" si="20">D41/OFFSET(D41,2,0)</f>
        <v>5.7539682539682536E-2</v>
      </c>
      <c r="H41" s="89">
        <f t="shared" ca="1" si="20"/>
        <v>0.11014263074484945</v>
      </c>
      <c r="I41" s="72"/>
      <c r="K41" s="216" t="s">
        <v>25</v>
      </c>
      <c r="L41" s="174" t="s">
        <v>26</v>
      </c>
      <c r="M41" s="58"/>
      <c r="N41" s="153">
        <v>758</v>
      </c>
      <c r="O41" s="153">
        <v>504</v>
      </c>
      <c r="P41" s="153">
        <v>1262</v>
      </c>
      <c r="Q41" s="57"/>
    </row>
    <row r="42" spans="1:17" s="3" customFormat="1">
      <c r="A42" s="79"/>
      <c r="B42" s="87" t="s">
        <v>9</v>
      </c>
      <c r="C42" s="107">
        <v>4</v>
      </c>
      <c r="D42" s="107">
        <v>20</v>
      </c>
      <c r="E42" s="81">
        <f t="shared" si="5"/>
        <v>24</v>
      </c>
      <c r="F42" s="89">
        <f ca="1">C42/OFFSET(C42,1,0)</f>
        <v>5.2770448548812663E-3</v>
      </c>
      <c r="G42" s="89">
        <f t="shared" ref="G42:H42" ca="1" si="21">D42/OFFSET(D42,1,0)</f>
        <v>3.968253968253968E-2</v>
      </c>
      <c r="H42" s="94">
        <f t="shared" ca="1" si="21"/>
        <v>1.9017432646592711E-2</v>
      </c>
      <c r="I42" s="72"/>
      <c r="K42" s="57"/>
      <c r="L42" s="58"/>
      <c r="M42" s="58"/>
      <c r="N42" s="57"/>
      <c r="O42" s="57"/>
      <c r="P42" s="57"/>
      <c r="Q42" s="57"/>
    </row>
    <row r="43" spans="1:17" s="3" customFormat="1">
      <c r="A43" s="79" t="s">
        <v>25</v>
      </c>
      <c r="B43" s="90" t="s">
        <v>26</v>
      </c>
      <c r="C43" s="78">
        <f>SUM(C39:C42)</f>
        <v>758</v>
      </c>
      <c r="D43" s="78">
        <f>SUM(D39:D42)</f>
        <v>504</v>
      </c>
      <c r="E43" s="81">
        <f t="shared" si="5"/>
        <v>1262</v>
      </c>
      <c r="F43" s="89"/>
      <c r="G43" s="89"/>
      <c r="H43" s="89"/>
      <c r="I43" s="72"/>
      <c r="K43" s="57"/>
      <c r="L43" s="174" t="s">
        <v>417</v>
      </c>
      <c r="M43" s="58"/>
      <c r="N43" s="153">
        <v>4</v>
      </c>
      <c r="O43" s="153">
        <v>8</v>
      </c>
      <c r="P43" s="57"/>
      <c r="Q43" s="153">
        <v>12</v>
      </c>
    </row>
    <row r="44" spans="1:17" s="3" customFormat="1">
      <c r="A44" s="79"/>
      <c r="B44" s="77"/>
      <c r="C44" s="92"/>
      <c r="D44" s="92"/>
      <c r="E44" s="81"/>
      <c r="F44" s="2"/>
      <c r="G44" s="72"/>
      <c r="H44" s="72"/>
      <c r="I44" s="72"/>
      <c r="K44" s="216" t="s">
        <v>6</v>
      </c>
      <c r="L44" s="58"/>
      <c r="M44" s="58"/>
      <c r="N44" s="153">
        <v>4</v>
      </c>
      <c r="O44" s="153">
        <v>11</v>
      </c>
      <c r="P44" s="57"/>
      <c r="Q44" s="153">
        <v>4</v>
      </c>
    </row>
    <row r="45" spans="1:17" s="3" customFormat="1">
      <c r="A45" s="79"/>
      <c r="B45" s="77" t="s">
        <v>60</v>
      </c>
      <c r="C45" s="92"/>
      <c r="D45" s="92"/>
      <c r="E45" s="81"/>
      <c r="F45" s="2"/>
      <c r="G45" s="72"/>
      <c r="H45" s="72"/>
      <c r="I45" s="72"/>
      <c r="K45" s="242" t="s">
        <v>468</v>
      </c>
      <c r="L45" s="58"/>
      <c r="M45" s="58"/>
      <c r="N45" s="57"/>
      <c r="O45" s="57"/>
      <c r="P45" s="57"/>
      <c r="Q45" s="57"/>
    </row>
    <row r="46" spans="1:17" s="3" customFormat="1">
      <c r="A46" s="79"/>
      <c r="B46" s="87" t="s">
        <v>6</v>
      </c>
      <c r="C46" s="153">
        <v>4</v>
      </c>
      <c r="D46" s="153">
        <v>8</v>
      </c>
      <c r="E46" s="81">
        <f t="shared" si="5"/>
        <v>12</v>
      </c>
      <c r="F46" s="89">
        <f ca="1">C46/OFFSET(C46,4,0)</f>
        <v>1</v>
      </c>
      <c r="G46" s="89">
        <f t="shared" ref="G46:H46" ca="1" si="22">D46/OFFSET(D46,4,0)</f>
        <v>1</v>
      </c>
      <c r="H46" s="89">
        <f t="shared" ca="1" si="22"/>
        <v>1</v>
      </c>
      <c r="I46" s="72"/>
      <c r="K46" s="216" t="s">
        <v>315</v>
      </c>
      <c r="L46" s="58"/>
      <c r="M46" s="58"/>
      <c r="N46" s="57"/>
      <c r="O46" s="57"/>
      <c r="P46" s="57"/>
      <c r="Q46" s="57"/>
    </row>
    <row r="47" spans="1:17" s="3" customFormat="1">
      <c r="A47" s="79"/>
      <c r="B47" s="87" t="s">
        <v>7</v>
      </c>
      <c r="C47" s="108"/>
      <c r="D47" s="108"/>
      <c r="E47" s="81">
        <f t="shared" si="5"/>
        <v>0</v>
      </c>
      <c r="F47" s="89">
        <f ca="1">C47/OFFSET(C47,3,0)</f>
        <v>0</v>
      </c>
      <c r="G47" s="89">
        <f t="shared" ref="G47:H47" ca="1" si="23">D47/OFFSET(D47,3,0)</f>
        <v>0</v>
      </c>
      <c r="H47" s="89">
        <f t="shared" ca="1" si="23"/>
        <v>0</v>
      </c>
      <c r="I47" s="72"/>
      <c r="K47" s="216" t="s">
        <v>9</v>
      </c>
      <c r="L47" s="58"/>
      <c r="M47" s="58"/>
      <c r="N47" s="57"/>
      <c r="O47" s="57"/>
      <c r="P47" s="57"/>
      <c r="Q47" s="57"/>
    </row>
    <row r="48" spans="1:17" s="3" customFormat="1">
      <c r="A48" s="79"/>
      <c r="B48" s="87" t="s">
        <v>8</v>
      </c>
      <c r="C48" s="108"/>
      <c r="D48" s="108"/>
      <c r="E48" s="81">
        <f t="shared" si="5"/>
        <v>0</v>
      </c>
      <c r="F48" s="89">
        <f ca="1">C48/OFFSET(C48,2,0)</f>
        <v>0</v>
      </c>
      <c r="G48" s="89">
        <f t="shared" ref="G48:H48" ca="1" si="24">D48/OFFSET(D48,2,0)</f>
        <v>0</v>
      </c>
      <c r="H48" s="89">
        <f t="shared" ca="1" si="24"/>
        <v>0</v>
      </c>
      <c r="I48" s="72"/>
      <c r="K48" s="57"/>
      <c r="L48" s="174" t="s">
        <v>418</v>
      </c>
      <c r="M48" s="58"/>
      <c r="N48" s="57"/>
      <c r="O48" s="153">
        <v>8</v>
      </c>
      <c r="P48" s="57"/>
      <c r="Q48" s="153">
        <v>12</v>
      </c>
    </row>
    <row r="49" spans="1:17" s="3" customFormat="1" ht="14.4">
      <c r="A49" s="79"/>
      <c r="B49" s="87" t="s">
        <v>9</v>
      </c>
      <c r="C49" s="108"/>
      <c r="D49" s="108"/>
      <c r="E49" s="81">
        <f t="shared" si="5"/>
        <v>0</v>
      </c>
      <c r="F49" s="89">
        <f ca="1">C49/OFFSET(C49,1,0)</f>
        <v>0</v>
      </c>
      <c r="G49" s="89">
        <f t="shared" ref="G49:H49" ca="1" si="25">D49/OFFSET(D49,1,0)</f>
        <v>0</v>
      </c>
      <c r="H49" s="94">
        <f t="shared" ca="1" si="25"/>
        <v>0</v>
      </c>
      <c r="I49" s="109"/>
      <c r="K49" s="57"/>
      <c r="L49" s="174" t="s">
        <v>419</v>
      </c>
      <c r="M49" s="58"/>
      <c r="N49" s="232">
        <v>430</v>
      </c>
      <c r="O49" s="153">
        <v>1067</v>
      </c>
      <c r="P49" s="57"/>
      <c r="Q49" s="153">
        <v>1497</v>
      </c>
    </row>
    <row r="50" spans="1:17" s="3" customFormat="1">
      <c r="A50" s="79" t="s">
        <v>27</v>
      </c>
      <c r="B50" s="77" t="s">
        <v>28</v>
      </c>
      <c r="C50" s="78">
        <f>SUM(C46:C49)</f>
        <v>4</v>
      </c>
      <c r="D50" s="78">
        <f>SUM(D46:D49)</f>
        <v>8</v>
      </c>
      <c r="E50" s="81">
        <f t="shared" si="5"/>
        <v>12</v>
      </c>
      <c r="F50" s="57"/>
      <c r="G50" s="57"/>
      <c r="H50" s="57"/>
      <c r="I50" s="72"/>
      <c r="K50" s="216" t="s">
        <v>6</v>
      </c>
      <c r="L50" s="58"/>
      <c r="M50" s="58"/>
      <c r="N50" s="232">
        <v>273</v>
      </c>
      <c r="O50" s="153">
        <v>450</v>
      </c>
      <c r="P50" s="57"/>
      <c r="Q50" s="153">
        <v>723</v>
      </c>
    </row>
    <row r="51" spans="1:17" s="3" customFormat="1" ht="14.4">
      <c r="A51" s="79"/>
      <c r="B51" s="77"/>
      <c r="C51" s="92"/>
      <c r="D51" s="92"/>
      <c r="E51" s="81"/>
      <c r="F51" s="68"/>
      <c r="G51" s="109"/>
      <c r="H51" s="110"/>
      <c r="I51" s="111"/>
      <c r="K51" s="216" t="s">
        <v>313</v>
      </c>
      <c r="L51" s="58"/>
      <c r="M51" s="58"/>
      <c r="N51" s="153">
        <v>26</v>
      </c>
      <c r="O51" s="153">
        <v>425</v>
      </c>
      <c r="P51" s="57"/>
      <c r="Q51" s="153">
        <v>451</v>
      </c>
    </row>
    <row r="52" spans="1:17" s="3" customFormat="1" ht="15.6">
      <c r="A52" s="79"/>
      <c r="B52" s="77" t="s">
        <v>61</v>
      </c>
      <c r="C52" s="92"/>
      <c r="D52" s="92"/>
      <c r="E52" s="81"/>
      <c r="F52" s="2"/>
      <c r="G52" s="112"/>
      <c r="H52" s="111"/>
      <c r="I52" s="113"/>
      <c r="K52" s="216" t="s">
        <v>315</v>
      </c>
      <c r="L52" s="58"/>
      <c r="M52" s="232">
        <v>1</v>
      </c>
      <c r="N52" s="153">
        <v>11</v>
      </c>
      <c r="O52" s="153">
        <v>13</v>
      </c>
      <c r="P52" s="57"/>
      <c r="Q52" s="153">
        <v>250</v>
      </c>
    </row>
    <row r="53" spans="1:17" s="3" customFormat="1" ht="14.4">
      <c r="A53" s="79"/>
      <c r="B53" s="87" t="s">
        <v>6</v>
      </c>
      <c r="C53" s="232">
        <v>273</v>
      </c>
      <c r="D53" s="153">
        <v>450</v>
      </c>
      <c r="E53" s="81">
        <f t="shared" si="5"/>
        <v>723</v>
      </c>
      <c r="F53" s="89">
        <f ca="1">C53/OFFSET(C53,4,0)</f>
        <v>0.6348837209302326</v>
      </c>
      <c r="G53" s="89">
        <f t="shared" ref="G53:H53" ca="1" si="26">D53/OFFSET(D53,4,0)</f>
        <v>0.4217432052483599</v>
      </c>
      <c r="H53" s="89">
        <f t="shared" ca="1" si="26"/>
        <v>0.48296593186372744</v>
      </c>
      <c r="I53" s="109"/>
      <c r="K53" s="216" t="s">
        <v>9</v>
      </c>
      <c r="L53" s="58"/>
      <c r="M53" s="58"/>
      <c r="N53" s="153">
        <v>20</v>
      </c>
      <c r="O53" s="153">
        <v>53</v>
      </c>
      <c r="P53" s="57"/>
      <c r="Q53" s="153">
        <v>73</v>
      </c>
    </row>
    <row r="54" spans="1:17" s="3" customFormat="1">
      <c r="A54" s="79"/>
      <c r="B54" s="87" t="s">
        <v>7</v>
      </c>
      <c r="C54" s="153">
        <v>26</v>
      </c>
      <c r="D54" s="153">
        <v>425</v>
      </c>
      <c r="E54" s="81">
        <f t="shared" si="5"/>
        <v>451</v>
      </c>
      <c r="F54" s="89">
        <f ca="1">C54/OFFSET(C54,3,0)</f>
        <v>6.0465116279069767E-2</v>
      </c>
      <c r="G54" s="89">
        <f t="shared" ref="G54:H54" ca="1" si="27">D54/OFFSET(D54,3,0)</f>
        <v>0.39831302717900657</v>
      </c>
      <c r="H54" s="89">
        <f t="shared" ca="1" si="27"/>
        <v>0.30126920507682031</v>
      </c>
      <c r="I54" s="72"/>
      <c r="K54" s="57"/>
      <c r="L54" s="174" t="s">
        <v>420</v>
      </c>
      <c r="M54" s="58"/>
      <c r="N54" s="232">
        <v>430</v>
      </c>
      <c r="O54" s="153">
        <v>1067</v>
      </c>
      <c r="P54" s="57"/>
      <c r="Q54" s="153">
        <v>1497</v>
      </c>
    </row>
    <row r="55" spans="1:17" s="3" customFormat="1">
      <c r="A55" s="79"/>
      <c r="B55" s="87" t="s">
        <v>8</v>
      </c>
      <c r="C55" s="153">
        <v>111</v>
      </c>
      <c r="D55" s="153">
        <v>139</v>
      </c>
      <c r="E55" s="81">
        <f t="shared" si="5"/>
        <v>250</v>
      </c>
      <c r="F55" s="89">
        <f ca="1">C55/OFFSET(C55,2,0)</f>
        <v>0.25813953488372093</v>
      </c>
      <c r="G55" s="89">
        <f t="shared" ref="G55:H55" ca="1" si="28">D55/OFFSET(D55,2,0)</f>
        <v>0.13027179006560449</v>
      </c>
      <c r="H55" s="89">
        <f t="shared" ca="1" si="28"/>
        <v>0.16700066800267202</v>
      </c>
      <c r="I55" s="115"/>
      <c r="K55" s="216" t="s">
        <v>31</v>
      </c>
      <c r="L55" s="58"/>
      <c r="M55" s="58"/>
      <c r="N55" s="232">
        <v>1333</v>
      </c>
      <c r="O55" s="153">
        <v>122</v>
      </c>
      <c r="P55" s="57"/>
      <c r="Q55" s="153">
        <v>1455</v>
      </c>
    </row>
    <row r="56" spans="1:17" s="3" customFormat="1">
      <c r="A56" s="79"/>
      <c r="B56" s="87" t="s">
        <v>9</v>
      </c>
      <c r="C56" s="153">
        <v>20</v>
      </c>
      <c r="D56" s="153">
        <v>53</v>
      </c>
      <c r="E56" s="81">
        <f t="shared" si="5"/>
        <v>73</v>
      </c>
      <c r="F56" s="89">
        <f ca="1">C56/OFFSET(C56,1,0)</f>
        <v>4.6511627906976744E-2</v>
      </c>
      <c r="G56" s="89">
        <f t="shared" ref="G56:H56" ca="1" si="29">D56/OFFSET(D56,1,0)</f>
        <v>4.9671977507029057E-2</v>
      </c>
      <c r="H56" s="94">
        <f t="shared" ca="1" si="29"/>
        <v>4.876419505678023E-2</v>
      </c>
      <c r="I56" s="72"/>
      <c r="K56" s="216" t="s">
        <v>240</v>
      </c>
      <c r="L56" s="58"/>
      <c r="M56" s="58"/>
      <c r="N56" s="57"/>
      <c r="O56" s="57"/>
      <c r="P56" s="57"/>
      <c r="Q56" s="57"/>
    </row>
    <row r="57" spans="1:17" s="3" customFormat="1">
      <c r="A57" s="79" t="s">
        <v>29</v>
      </c>
      <c r="B57" s="77" t="s">
        <v>30</v>
      </c>
      <c r="C57" s="78">
        <f>SUM(C53:C56)</f>
        <v>430</v>
      </c>
      <c r="D57" s="78">
        <f>SUM(D53:D56)</f>
        <v>1067</v>
      </c>
      <c r="E57" s="81">
        <f t="shared" si="5"/>
        <v>1497</v>
      </c>
      <c r="F57" s="57"/>
      <c r="G57" s="57"/>
      <c r="H57" s="57"/>
      <c r="I57" s="72"/>
      <c r="K57" s="216" t="s">
        <v>6</v>
      </c>
      <c r="L57" s="174" t="s">
        <v>241</v>
      </c>
      <c r="M57" s="58"/>
      <c r="N57" s="153">
        <v>27</v>
      </c>
      <c r="O57" s="153">
        <v>12</v>
      </c>
      <c r="P57" s="57"/>
      <c r="Q57" s="153">
        <v>39</v>
      </c>
    </row>
    <row r="58" spans="1:17" s="3" customFormat="1">
      <c r="A58" s="79"/>
      <c r="B58" s="77"/>
      <c r="C58" s="92"/>
      <c r="D58" s="92"/>
      <c r="E58" s="81"/>
      <c r="F58" s="2"/>
      <c r="G58" s="72"/>
      <c r="H58" s="72"/>
      <c r="I58" s="72"/>
      <c r="K58" s="216" t="s">
        <v>313</v>
      </c>
      <c r="L58" s="174" t="s">
        <v>241</v>
      </c>
      <c r="M58" s="58"/>
      <c r="N58" s="153">
        <v>24</v>
      </c>
      <c r="O58" s="153">
        <v>20</v>
      </c>
      <c r="P58" s="57"/>
      <c r="Q58" s="153">
        <v>44</v>
      </c>
    </row>
    <row r="59" spans="1:17" s="3" customFormat="1">
      <c r="A59" s="117" t="s">
        <v>72</v>
      </c>
      <c r="B59" s="77" t="s">
        <v>31</v>
      </c>
      <c r="C59" s="232">
        <v>1333</v>
      </c>
      <c r="D59" s="153">
        <v>122</v>
      </c>
      <c r="E59" s="81">
        <f t="shared" si="5"/>
        <v>1455</v>
      </c>
      <c r="F59" s="2"/>
      <c r="G59" s="72"/>
      <c r="H59" s="72"/>
      <c r="I59" s="72"/>
      <c r="K59" s="216" t="s">
        <v>315</v>
      </c>
      <c r="L59" s="174" t="s">
        <v>241</v>
      </c>
      <c r="M59" s="58"/>
      <c r="N59" s="232">
        <v>218</v>
      </c>
      <c r="O59" s="153">
        <v>70</v>
      </c>
      <c r="P59" s="57"/>
      <c r="Q59" s="153">
        <v>288</v>
      </c>
    </row>
    <row r="60" spans="1:17" s="3" customFormat="1">
      <c r="A60" s="117" t="s">
        <v>73</v>
      </c>
      <c r="B60" s="119" t="s">
        <v>71</v>
      </c>
      <c r="C60" s="120"/>
      <c r="D60" s="120"/>
      <c r="E60" s="81">
        <f t="shared" si="5"/>
        <v>0</v>
      </c>
      <c r="F60" s="2"/>
      <c r="G60" s="72"/>
      <c r="H60" s="72"/>
      <c r="I60" s="72"/>
      <c r="K60" s="216" t="s">
        <v>9</v>
      </c>
      <c r="L60" s="174" t="s">
        <v>241</v>
      </c>
      <c r="M60" s="174" t="s">
        <v>351</v>
      </c>
      <c r="N60" s="232">
        <v>280</v>
      </c>
      <c r="O60" s="243">
        <v>534</v>
      </c>
      <c r="P60" s="216" t="s">
        <v>351</v>
      </c>
      <c r="Q60" s="216" t="s">
        <v>469</v>
      </c>
    </row>
    <row r="61" spans="1:17" s="3" customFormat="1" ht="14.4">
      <c r="A61" s="79"/>
      <c r="B61" s="77" t="s">
        <v>32</v>
      </c>
      <c r="C61" s="92"/>
      <c r="D61" s="92"/>
      <c r="E61" s="81"/>
      <c r="F61" s="2"/>
      <c r="G61" s="72"/>
      <c r="H61" s="110"/>
      <c r="I61" s="109"/>
      <c r="K61" s="216" t="s">
        <v>470</v>
      </c>
      <c r="L61" s="58"/>
      <c r="M61" s="58"/>
      <c r="N61" s="153">
        <v>549</v>
      </c>
      <c r="O61" s="153">
        <v>636</v>
      </c>
      <c r="P61" s="57"/>
      <c r="Q61" s="153">
        <v>1185</v>
      </c>
    </row>
    <row r="62" spans="1:17" s="3" customFormat="1" ht="14.4">
      <c r="A62" s="79" t="s">
        <v>33</v>
      </c>
      <c r="B62" s="121" t="s">
        <v>34</v>
      </c>
      <c r="C62" s="153">
        <v>27</v>
      </c>
      <c r="D62" s="153">
        <v>12</v>
      </c>
      <c r="E62" s="81">
        <f t="shared" si="5"/>
        <v>39</v>
      </c>
      <c r="F62" s="89">
        <f ca="1">C62/OFFSET(C62,4,0)</f>
        <v>4.9180327868852458E-2</v>
      </c>
      <c r="G62" s="89">
        <f t="shared" ref="G62:H62" ca="1" si="30">D62/OFFSET(D62,4,0)</f>
        <v>1.8867924528301886E-2</v>
      </c>
      <c r="H62" s="89">
        <f t="shared" ca="1" si="30"/>
        <v>3.2911392405063293E-2</v>
      </c>
      <c r="I62" s="112"/>
      <c r="K62" s="57"/>
      <c r="L62" s="174" t="s">
        <v>232</v>
      </c>
      <c r="M62" s="58"/>
      <c r="N62" s="153">
        <v>98</v>
      </c>
      <c r="O62" s="153">
        <v>26</v>
      </c>
      <c r="P62" s="57"/>
      <c r="Q62" s="153">
        <v>124</v>
      </c>
    </row>
    <row r="63" spans="1:17" s="3" customFormat="1">
      <c r="A63" s="79" t="s">
        <v>35</v>
      </c>
      <c r="B63" s="121" t="s">
        <v>36</v>
      </c>
      <c r="C63" s="153">
        <v>24</v>
      </c>
      <c r="D63" s="153">
        <v>20</v>
      </c>
      <c r="E63" s="81">
        <f t="shared" si="5"/>
        <v>44</v>
      </c>
      <c r="F63" s="89">
        <f ca="1">C63/OFFSET(C63,3,0)</f>
        <v>4.3715846994535519E-2</v>
      </c>
      <c r="G63" s="89">
        <f t="shared" ref="G63:H63" ca="1" si="31">D63/OFFSET(D63,3,0)</f>
        <v>3.1446540880503145E-2</v>
      </c>
      <c r="H63" s="89">
        <f t="shared" ca="1" si="31"/>
        <v>3.7130801687763712E-2</v>
      </c>
      <c r="I63" s="72"/>
      <c r="K63" s="216" t="s">
        <v>471</v>
      </c>
      <c r="L63" s="58"/>
      <c r="M63" s="58"/>
      <c r="N63" s="153">
        <v>451</v>
      </c>
      <c r="O63" s="153">
        <v>610</v>
      </c>
      <c r="P63" s="57"/>
      <c r="Q63" s="153">
        <v>1061</v>
      </c>
    </row>
    <row r="64" spans="1:17" s="3" customFormat="1">
      <c r="A64" s="79" t="s">
        <v>37</v>
      </c>
      <c r="B64" s="121" t="s">
        <v>38</v>
      </c>
      <c r="C64" s="232">
        <v>218</v>
      </c>
      <c r="D64" s="153">
        <v>70</v>
      </c>
      <c r="E64" s="81">
        <f t="shared" si="5"/>
        <v>288</v>
      </c>
      <c r="F64" s="89">
        <f ca="1">C64/OFFSET(C64,2,0)</f>
        <v>0.39708561020036431</v>
      </c>
      <c r="G64" s="89">
        <f t="shared" ref="G64:H64" ca="1" si="32">D64/OFFSET(D64,2,0)</f>
        <v>0.11006289308176101</v>
      </c>
      <c r="H64" s="89">
        <f t="shared" ca="1" si="32"/>
        <v>0.24303797468354429</v>
      </c>
      <c r="K64" s="216" t="s">
        <v>341</v>
      </c>
      <c r="L64" s="174" t="s">
        <v>472</v>
      </c>
      <c r="M64" s="232">
        <v>2976</v>
      </c>
      <c r="N64" s="57"/>
      <c r="O64" s="153">
        <v>2311</v>
      </c>
      <c r="P64" s="57"/>
      <c r="Q64" s="153">
        <v>5287</v>
      </c>
    </row>
    <row r="65" spans="1:17" s="3" customFormat="1">
      <c r="A65" s="79" t="s">
        <v>39</v>
      </c>
      <c r="B65" s="121" t="s">
        <v>40</v>
      </c>
      <c r="C65" s="232">
        <v>280</v>
      </c>
      <c r="D65" s="243">
        <v>534</v>
      </c>
      <c r="E65" s="81">
        <f t="shared" si="5"/>
        <v>814</v>
      </c>
      <c r="F65" s="89">
        <f ca="1">C65/OFFSET(C65,1,0)</f>
        <v>0.51001821493624777</v>
      </c>
      <c r="G65" s="89">
        <f t="shared" ref="G65:H65" ca="1" si="33">D65/OFFSET(D65,1,0)</f>
        <v>0.839622641509434</v>
      </c>
      <c r="H65" s="94">
        <f t="shared" ca="1" si="33"/>
        <v>0.68691983122362865</v>
      </c>
      <c r="K65" s="216" t="s">
        <v>303</v>
      </c>
      <c r="L65" s="58"/>
      <c r="M65" s="58"/>
      <c r="N65" s="57"/>
      <c r="O65" s="57"/>
      <c r="P65" s="57"/>
      <c r="Q65" s="57"/>
    </row>
    <row r="66" spans="1:17" s="3" customFormat="1">
      <c r="A66" s="79" t="s">
        <v>41</v>
      </c>
      <c r="B66" s="96" t="s">
        <v>55</v>
      </c>
      <c r="C66" s="78">
        <f>SUM(C62:C65)</f>
        <v>549</v>
      </c>
      <c r="D66" s="78">
        <f>SUM(D62:D65)</f>
        <v>636</v>
      </c>
      <c r="E66" s="81">
        <f t="shared" si="5"/>
        <v>1185</v>
      </c>
      <c r="F66" s="89">
        <f>C66/C33</f>
        <v>0.17721110393802453</v>
      </c>
      <c r="G66" s="89">
        <f t="shared" ref="G66:H66" si="34">D66/D33</f>
        <v>0.26846770789362601</v>
      </c>
      <c r="H66" s="89">
        <f t="shared" si="34"/>
        <v>0.21675507591000548</v>
      </c>
      <c r="K66" s="216" t="s">
        <v>48</v>
      </c>
      <c r="L66" s="58"/>
      <c r="M66" s="232">
        <v>19</v>
      </c>
      <c r="N66" s="153">
        <v>73</v>
      </c>
      <c r="O66" s="57"/>
      <c r="P66" s="153">
        <v>92</v>
      </c>
      <c r="Q66" s="57"/>
    </row>
    <row r="67" spans="1:17" s="3" customFormat="1">
      <c r="A67" s="97" t="s">
        <v>42</v>
      </c>
      <c r="B67" s="98" t="s">
        <v>21</v>
      </c>
      <c r="C67" s="99">
        <v>98</v>
      </c>
      <c r="D67" s="99">
        <v>26</v>
      </c>
      <c r="E67" s="81">
        <f t="shared" si="5"/>
        <v>124</v>
      </c>
      <c r="F67" s="2"/>
      <c r="G67" s="72"/>
      <c r="H67" s="72"/>
      <c r="K67" s="57"/>
      <c r="L67" s="174" t="s">
        <v>473</v>
      </c>
      <c r="M67" s="232">
        <v>2995</v>
      </c>
      <c r="N67" s="153">
        <v>2384</v>
      </c>
      <c r="O67" s="57"/>
      <c r="P67" s="153">
        <v>5379</v>
      </c>
      <c r="Q67" s="57"/>
    </row>
    <row r="68" spans="1:17" s="3" customFormat="1" ht="14.4">
      <c r="A68" s="79" t="s">
        <v>43</v>
      </c>
      <c r="B68" s="77" t="s">
        <v>44</v>
      </c>
      <c r="C68" s="78">
        <f>C66-C67</f>
        <v>451</v>
      </c>
      <c r="D68" s="78">
        <f>D66-D67</f>
        <v>610</v>
      </c>
      <c r="E68" s="81">
        <f t="shared" si="5"/>
        <v>1061</v>
      </c>
      <c r="F68" s="2"/>
      <c r="G68" s="111"/>
      <c r="H68" s="123"/>
      <c r="K68" s="216" t="s">
        <v>246</v>
      </c>
      <c r="L68" s="58"/>
      <c r="M68" s="58"/>
      <c r="N68" s="57"/>
      <c r="O68" s="57"/>
      <c r="P68" s="57"/>
      <c r="Q68" s="57"/>
    </row>
    <row r="69" spans="1:17" s="3" customFormat="1">
      <c r="A69" s="79"/>
      <c r="B69" s="77"/>
      <c r="C69" s="92"/>
      <c r="D69" s="92"/>
      <c r="E69" s="81"/>
      <c r="F69" s="2"/>
      <c r="G69" s="72"/>
      <c r="H69" s="72"/>
      <c r="K69" s="216" t="s">
        <v>410</v>
      </c>
      <c r="L69" s="58"/>
      <c r="M69" s="232">
        <v>101</v>
      </c>
      <c r="N69" s="153">
        <v>113</v>
      </c>
      <c r="O69" s="57"/>
      <c r="P69" s="153">
        <v>714</v>
      </c>
      <c r="Q69" s="57"/>
    </row>
    <row r="70" spans="1:17" s="3" customFormat="1" ht="14.4">
      <c r="A70" s="79" t="s">
        <v>45</v>
      </c>
      <c r="B70" s="77" t="s">
        <v>46</v>
      </c>
      <c r="C70" s="91">
        <f>C43+C50+C57+C59+C60+C68</f>
        <v>2976</v>
      </c>
      <c r="D70" s="91">
        <f>D43+D50+D57+D59+D60+D68</f>
        <v>2311</v>
      </c>
      <c r="E70" s="81">
        <f t="shared" si="5"/>
        <v>5287</v>
      </c>
      <c r="F70" s="2"/>
      <c r="G70" s="124"/>
      <c r="H70" s="112"/>
    </row>
    <row r="71" spans="1:17" s="3" customFormat="1">
      <c r="A71" s="79"/>
      <c r="B71" s="125"/>
      <c r="C71" s="92"/>
      <c r="D71" s="92"/>
      <c r="E71" s="81"/>
      <c r="F71" s="2"/>
      <c r="G71" s="72"/>
      <c r="H71" s="72"/>
    </row>
    <row r="72" spans="1:17" s="3" customFormat="1" ht="14.4">
      <c r="A72" s="79" t="s">
        <v>47</v>
      </c>
      <c r="B72" s="77" t="s">
        <v>48</v>
      </c>
      <c r="C72" s="232">
        <v>19</v>
      </c>
      <c r="D72" s="153">
        <v>73</v>
      </c>
      <c r="E72" s="81">
        <f t="shared" si="5"/>
        <v>92</v>
      </c>
      <c r="F72" s="68"/>
      <c r="G72" s="126"/>
      <c r="H72" s="127"/>
    </row>
    <row r="73" spans="1:17" s="3" customFormat="1">
      <c r="A73" s="79"/>
      <c r="B73" s="125"/>
      <c r="C73" s="92"/>
      <c r="D73" s="92"/>
      <c r="E73" s="81"/>
      <c r="F73" s="2"/>
      <c r="G73" s="72"/>
      <c r="H73" s="72"/>
      <c r="I73" s="72"/>
    </row>
    <row r="74" spans="1:17" s="3" customFormat="1">
      <c r="A74" s="79" t="s">
        <v>49</v>
      </c>
      <c r="B74" s="77" t="s">
        <v>50</v>
      </c>
      <c r="C74" s="81">
        <f>C70+C72</f>
        <v>2995</v>
      </c>
      <c r="D74" s="81">
        <f>D70+D72</f>
        <v>2384</v>
      </c>
      <c r="E74" s="81">
        <f>D74+C74</f>
        <v>5379</v>
      </c>
      <c r="F74" s="2"/>
      <c r="G74" s="72"/>
      <c r="H74" s="72"/>
      <c r="I74" s="72"/>
    </row>
    <row r="75" spans="1:17" s="3" customFormat="1">
      <c r="A75" s="79"/>
      <c r="B75" s="77" t="s">
        <v>94</v>
      </c>
      <c r="C75" s="92"/>
      <c r="D75" s="92"/>
      <c r="E75" s="81">
        <f>D75+C75</f>
        <v>0</v>
      </c>
      <c r="F75" s="2"/>
      <c r="G75" s="72"/>
      <c r="H75" s="72"/>
      <c r="I75" s="72"/>
    </row>
    <row r="76" spans="1:17" s="3" customFormat="1" ht="13.8" thickBot="1">
      <c r="A76" s="128" t="s">
        <v>51</v>
      </c>
      <c r="B76" s="129" t="s">
        <v>64</v>
      </c>
      <c r="C76" s="232">
        <v>101</v>
      </c>
      <c r="D76" s="153">
        <v>113</v>
      </c>
      <c r="E76" s="81">
        <f>D76+C76</f>
        <v>214</v>
      </c>
      <c r="F76" s="2"/>
      <c r="G76" s="72"/>
      <c r="H76" s="72"/>
      <c r="I76" s="72"/>
    </row>
    <row r="77" spans="1:17" s="3" customFormat="1" ht="30.75" customHeight="1">
      <c r="A77" s="296" t="s">
        <v>56</v>
      </c>
      <c r="B77" s="297"/>
      <c r="C77" s="131">
        <f>C6+C33-C67-C74</f>
        <v>101</v>
      </c>
      <c r="D77" s="131">
        <f>D6+D33-D67-D74</f>
        <v>-40</v>
      </c>
      <c r="E77" s="132">
        <f>(E6+E33)-(E67+E74)</f>
        <v>61</v>
      </c>
      <c r="F77" s="2"/>
      <c r="G77" s="72"/>
      <c r="H77" s="72"/>
      <c r="I77" s="72"/>
    </row>
    <row r="78" spans="1:17" s="3" customFormat="1" ht="16.2" customHeight="1">
      <c r="A78" s="133"/>
      <c r="B78" s="61" t="s">
        <v>67</v>
      </c>
      <c r="C78" s="134">
        <f>(C43+C57+C59+C60+C50)/(C43+C57+C59+C68+C60+C50)</f>
        <v>0.84845430107526887</v>
      </c>
      <c r="D78" s="134">
        <f t="shared" ref="D78:E78" si="35">(D43+D57+D59+D60+D50)/(D43+D57+D59+D68+D60+D50)</f>
        <v>0.73604500216356561</v>
      </c>
      <c r="E78" s="134">
        <f t="shared" si="35"/>
        <v>0.79931908454700207</v>
      </c>
      <c r="F78" s="135"/>
      <c r="G78" s="72"/>
      <c r="H78" s="72"/>
      <c r="I78" s="72"/>
    </row>
    <row r="79" spans="1:17" s="3" customFormat="1" ht="16.2" customHeight="1">
      <c r="A79" s="133"/>
      <c r="B79" s="61" t="s">
        <v>68</v>
      </c>
      <c r="C79" s="134">
        <f>(C43+C57+C59+C60+C50)/(C43+C57+C59+C68+C72+C67+C60+C50)</f>
        <v>0.81635952150016167</v>
      </c>
      <c r="D79" s="134">
        <f t="shared" ref="D79:E79" si="36">(D43+D57+D59+D60+D50)/(D43+D57+D59+D68+D72+D67+D60+D50)</f>
        <v>0.70580912863070544</v>
      </c>
      <c r="E79" s="134">
        <f t="shared" si="36"/>
        <v>0.76794475740505175</v>
      </c>
      <c r="F79" s="2"/>
      <c r="G79" s="72"/>
      <c r="H79" s="72"/>
      <c r="I79" s="72"/>
    </row>
    <row r="80" spans="1:17" ht="16.2" customHeight="1">
      <c r="A80" s="133"/>
      <c r="B80" s="61" t="s">
        <v>70</v>
      </c>
      <c r="C80" s="134">
        <f>C59/C35</f>
        <v>0.44433333333333336</v>
      </c>
      <c r="D80" s="134">
        <f t="shared" ref="D80:E80" si="37">D59/D35</f>
        <v>5.2069995731967564E-2</v>
      </c>
      <c r="E80" s="134">
        <f t="shared" si="37"/>
        <v>0.27231892195395846</v>
      </c>
    </row>
    <row r="81" spans="1:11" ht="16.2" customHeight="1">
      <c r="A81" s="133"/>
      <c r="B81" s="61" t="s">
        <v>69</v>
      </c>
      <c r="C81" s="134">
        <f>D66/E66</f>
        <v>0.53670886075949364</v>
      </c>
      <c r="D81" s="134"/>
      <c r="E81" s="134"/>
    </row>
    <row r="82" spans="1:11" ht="16.2" customHeight="1">
      <c r="A82" s="133"/>
      <c r="B82" s="61" t="s">
        <v>89</v>
      </c>
      <c r="C82" s="136">
        <f>C20/C35</f>
        <v>3.6666666666666666E-3</v>
      </c>
      <c r="D82" s="136">
        <f t="shared" ref="D82:E82" si="38">D20/D35</f>
        <v>1.5791720017072131E-2</v>
      </c>
      <c r="E82" s="136">
        <f t="shared" si="38"/>
        <v>8.9837170129140938E-3</v>
      </c>
    </row>
    <row r="83" spans="1:11" ht="16.2" customHeight="1">
      <c r="A83" s="133"/>
      <c r="B83" s="61" t="s">
        <v>95</v>
      </c>
      <c r="C83" s="136">
        <f>(C43+C50+C57+C59+C60)/(C6+C33)</f>
        <v>0.79054477144646207</v>
      </c>
      <c r="D83" s="136">
        <f t="shared" ref="D83:E83" si="39">(D43+D50+D57+D59+D60)/(D6+D33)</f>
        <v>0.71772151898734182</v>
      </c>
      <c r="E83" s="136">
        <f t="shared" si="39"/>
        <v>0.75952552120776418</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0.84941569282136897</v>
      </c>
      <c r="D93" s="1" t="s">
        <v>66</v>
      </c>
      <c r="E93" s="139">
        <f>(D74-D68)/D74</f>
        <v>0.74412751677852351</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6" style="72" customWidth="1"/>
    <col min="10" max="10" width="6" style="58" customWidth="1"/>
    <col min="11" max="11" width="12.44140625" style="57" customWidth="1"/>
    <col min="12" max="12" width="12.44140625" style="210" customWidth="1"/>
    <col min="13" max="16" width="4.77734375" style="57" customWidth="1"/>
    <col min="17" max="16384" width="8.88671875" style="57"/>
  </cols>
  <sheetData>
    <row r="1" spans="1:16" s="3" customFormat="1">
      <c r="A1" s="57"/>
      <c r="B1" s="65" t="s">
        <v>90</v>
      </c>
      <c r="C1" s="57"/>
      <c r="D1" s="57"/>
      <c r="E1" s="57"/>
      <c r="F1" s="2" t="s">
        <v>91</v>
      </c>
      <c r="G1" s="66"/>
      <c r="H1" s="67"/>
      <c r="I1" s="67"/>
      <c r="J1" s="58"/>
      <c r="K1" s="57"/>
      <c r="L1" s="210"/>
      <c r="M1" s="57"/>
      <c r="N1" s="57"/>
      <c r="O1" s="57"/>
      <c r="P1" s="57"/>
    </row>
    <row r="2" spans="1:16" s="3" customFormat="1" ht="15.6">
      <c r="A2" s="57"/>
      <c r="B2" s="65" t="s">
        <v>92</v>
      </c>
      <c r="C2" s="57"/>
      <c r="D2" s="57"/>
      <c r="E2" s="57"/>
      <c r="F2" s="68" t="s">
        <v>93</v>
      </c>
      <c r="G2" s="69"/>
      <c r="H2" s="70"/>
      <c r="I2" s="70"/>
      <c r="J2" s="228" t="s">
        <v>224</v>
      </c>
      <c r="K2" s="57"/>
      <c r="L2" s="210"/>
      <c r="M2" s="57"/>
      <c r="N2" s="57"/>
      <c r="O2" s="57"/>
      <c r="P2" s="57"/>
    </row>
    <row r="3" spans="1:16" s="3" customFormat="1" ht="13.8" thickBot="1">
      <c r="A3" s="71"/>
      <c r="B3" s="58"/>
      <c r="C3" s="57"/>
      <c r="D3" s="57"/>
      <c r="E3" s="57"/>
      <c r="F3" s="2"/>
      <c r="G3" s="72"/>
      <c r="H3" s="72"/>
      <c r="I3" s="72"/>
      <c r="J3" s="174" t="s">
        <v>429</v>
      </c>
      <c r="K3" s="57"/>
      <c r="L3" s="210"/>
      <c r="M3" s="57"/>
      <c r="N3" s="57"/>
      <c r="O3" s="57"/>
      <c r="P3" s="57"/>
    </row>
    <row r="4" spans="1:16" s="3" customFormat="1">
      <c r="A4" s="73"/>
      <c r="B4" s="60"/>
      <c r="C4" s="74" t="s">
        <v>0</v>
      </c>
      <c r="D4" s="74" t="s">
        <v>1</v>
      </c>
      <c r="E4" s="75" t="s">
        <v>2</v>
      </c>
      <c r="F4" s="2"/>
      <c r="G4" s="72"/>
      <c r="H4" s="72"/>
      <c r="I4" s="72"/>
      <c r="J4" s="58"/>
      <c r="K4" s="57"/>
      <c r="L4" s="210"/>
      <c r="M4" s="57"/>
      <c r="N4" s="57"/>
      <c r="O4" s="57"/>
      <c r="P4" s="57"/>
    </row>
    <row r="5" spans="1:16" s="3" customFormat="1">
      <c r="A5" s="76"/>
      <c r="B5" s="77"/>
      <c r="C5" s="78"/>
      <c r="D5" s="78"/>
      <c r="E5" s="78"/>
      <c r="F5" s="4"/>
      <c r="G5" s="72"/>
      <c r="H5" s="72"/>
      <c r="I5" s="72"/>
      <c r="J5" s="58"/>
      <c r="K5" s="57"/>
      <c r="L5" s="213" t="s">
        <v>430</v>
      </c>
      <c r="M5" s="216" t="s">
        <v>0</v>
      </c>
      <c r="N5" s="216" t="s">
        <v>1</v>
      </c>
    </row>
    <row r="6" spans="1:16" s="3" customFormat="1" ht="15.6">
      <c r="A6" s="79" t="s">
        <v>3</v>
      </c>
      <c r="B6" s="77" t="s">
        <v>63</v>
      </c>
      <c r="C6" s="80">
        <v>168</v>
      </c>
      <c r="D6" s="80">
        <v>130</v>
      </c>
      <c r="E6" s="81">
        <f>D6+C6</f>
        <v>298</v>
      </c>
      <c r="F6" s="68"/>
      <c r="G6" s="82"/>
      <c r="H6" s="70"/>
      <c r="I6" s="70"/>
      <c r="J6" s="58"/>
      <c r="K6" s="57"/>
      <c r="L6" s="213" t="s">
        <v>431</v>
      </c>
      <c r="M6" s="57"/>
      <c r="N6" s="57"/>
    </row>
    <row r="7" spans="1:16" s="3" customFormat="1" ht="15.6">
      <c r="A7" s="79"/>
      <c r="B7" s="77"/>
      <c r="C7" s="83"/>
      <c r="D7" s="83"/>
      <c r="E7" s="81"/>
      <c r="F7" s="68"/>
      <c r="G7" s="82"/>
      <c r="H7" s="82"/>
      <c r="I7" s="70"/>
      <c r="J7" s="174" t="s">
        <v>3</v>
      </c>
      <c r="K7" s="57"/>
      <c r="L7" s="213" t="s">
        <v>432</v>
      </c>
      <c r="M7" s="153">
        <v>168</v>
      </c>
      <c r="N7" s="153">
        <v>130</v>
      </c>
    </row>
    <row r="8" spans="1:16" s="3" customFormat="1" ht="15.6">
      <c r="A8" s="79"/>
      <c r="B8" s="77" t="s">
        <v>4</v>
      </c>
      <c r="C8" s="83"/>
      <c r="D8" s="83"/>
      <c r="E8" s="81"/>
      <c r="F8" s="68"/>
      <c r="G8" s="82"/>
      <c r="H8" s="70"/>
      <c r="I8" s="82"/>
      <c r="J8" s="58"/>
      <c r="K8" s="57"/>
      <c r="L8" s="213" t="s">
        <v>4</v>
      </c>
      <c r="M8" s="57"/>
      <c r="N8" s="57"/>
      <c r="O8" s="57"/>
      <c r="P8" s="57"/>
    </row>
    <row r="9" spans="1:16" s="3" customFormat="1" ht="15.6">
      <c r="A9" s="79"/>
      <c r="B9" s="84" t="s">
        <v>5</v>
      </c>
      <c r="C9" s="85"/>
      <c r="D9" s="85"/>
      <c r="E9" s="81"/>
      <c r="F9" s="2"/>
      <c r="G9" s="82"/>
      <c r="H9" s="86"/>
      <c r="I9" s="70"/>
      <c r="J9" s="58"/>
      <c r="K9" s="216" t="s">
        <v>5</v>
      </c>
      <c r="L9" s="210"/>
      <c r="M9" s="57"/>
      <c r="N9" s="57"/>
      <c r="O9" s="57"/>
      <c r="P9" s="57"/>
    </row>
    <row r="10" spans="1:16" s="3" customFormat="1" ht="15.6">
      <c r="A10" s="79"/>
      <c r="B10" s="87" t="s">
        <v>6</v>
      </c>
      <c r="C10" s="88">
        <v>2469</v>
      </c>
      <c r="D10" s="88">
        <v>1190</v>
      </c>
      <c r="E10" s="81">
        <f>D10+C10</f>
        <v>3659</v>
      </c>
      <c r="F10" s="89">
        <f ca="1">C10/OFFSET(C10,4,0)</f>
        <v>0.73789599521817095</v>
      </c>
      <c r="G10" s="89">
        <f t="shared" ref="G10:H10" ca="1" si="0">D10/OFFSET(D10,4,0)</f>
        <v>0.41105354058721932</v>
      </c>
      <c r="H10" s="89">
        <f t="shared" ca="1" si="0"/>
        <v>0.58628424931901935</v>
      </c>
      <c r="I10" s="70"/>
      <c r="J10" s="58"/>
      <c r="K10" s="216" t="s">
        <v>6</v>
      </c>
      <c r="L10" s="210"/>
      <c r="M10" s="153">
        <v>2469</v>
      </c>
      <c r="N10" s="153">
        <v>1190</v>
      </c>
      <c r="O10" s="153">
        <v>3659</v>
      </c>
      <c r="P10" s="57"/>
    </row>
    <row r="11" spans="1:16" s="3" customFormat="1">
      <c r="A11" s="79"/>
      <c r="B11" s="87" t="s">
        <v>7</v>
      </c>
      <c r="C11" s="88">
        <v>105</v>
      </c>
      <c r="D11" s="88">
        <v>555</v>
      </c>
      <c r="E11" s="81">
        <f t="shared" ref="E11:E14" si="1">D11+C11</f>
        <v>660</v>
      </c>
      <c r="F11" s="89">
        <f ca="1">C11/OFFSET(C11,3,0)</f>
        <v>3.1380753138075312E-2</v>
      </c>
      <c r="G11" s="89">
        <f t="shared" ref="G11:H11" ca="1" si="2">D11/OFFSET(D11,3,0)</f>
        <v>0.19170984455958548</v>
      </c>
      <c r="H11" s="89">
        <f t="shared" ca="1" si="2"/>
        <v>0.10575228328793462</v>
      </c>
      <c r="I11" s="72"/>
      <c r="J11" s="58"/>
      <c r="K11" s="216" t="s">
        <v>228</v>
      </c>
      <c r="L11" s="210"/>
      <c r="M11" s="153">
        <v>105</v>
      </c>
      <c r="N11" s="153">
        <v>555</v>
      </c>
      <c r="O11" s="153">
        <v>660</v>
      </c>
      <c r="P11" s="57"/>
    </row>
    <row r="12" spans="1:16" s="3" customFormat="1">
      <c r="A12" s="79"/>
      <c r="B12" s="87" t="s">
        <v>8</v>
      </c>
      <c r="C12" s="88">
        <v>301</v>
      </c>
      <c r="D12" s="88">
        <v>243</v>
      </c>
      <c r="E12" s="81">
        <f t="shared" si="1"/>
        <v>544</v>
      </c>
      <c r="F12" s="89">
        <f ca="1">C12/OFFSET(C12,2,0)</f>
        <v>8.9958158995815898E-2</v>
      </c>
      <c r="G12" s="89">
        <f t="shared" ref="G12:H12" ca="1" si="3">D12/OFFSET(D12,2,0)</f>
        <v>8.3937823834196887E-2</v>
      </c>
      <c r="H12" s="89">
        <f t="shared" ca="1" si="3"/>
        <v>8.7165518346418849E-2</v>
      </c>
      <c r="I12" s="72"/>
      <c r="J12" s="58"/>
      <c r="K12" s="216" t="s">
        <v>229</v>
      </c>
      <c r="L12" s="210"/>
      <c r="M12" s="153">
        <v>301</v>
      </c>
      <c r="N12" s="153">
        <v>243</v>
      </c>
      <c r="O12" s="153">
        <v>544</v>
      </c>
      <c r="P12" s="57"/>
    </row>
    <row r="13" spans="1:16" s="3" customFormat="1">
      <c r="A13" s="79"/>
      <c r="B13" s="87" t="s">
        <v>9</v>
      </c>
      <c r="C13" s="88">
        <v>471</v>
      </c>
      <c r="D13" s="88">
        <v>907</v>
      </c>
      <c r="E13" s="81">
        <f t="shared" si="1"/>
        <v>1378</v>
      </c>
      <c r="F13" s="89">
        <f ca="1">C13/OFFSET(C13,1,0)</f>
        <v>0.14076509264793782</v>
      </c>
      <c r="G13" s="89">
        <f t="shared" ref="G13:H13" ca="1" si="4">D13/OFFSET(D13,1,0)</f>
        <v>0.31329879101899827</v>
      </c>
      <c r="H13" s="89">
        <f t="shared" ca="1" si="4"/>
        <v>0.22079794904662714</v>
      </c>
      <c r="I13" s="72"/>
      <c r="J13" s="58"/>
      <c r="K13" s="216" t="s">
        <v>9</v>
      </c>
      <c r="L13" s="210"/>
      <c r="M13" s="153">
        <v>471</v>
      </c>
      <c r="N13" s="153">
        <v>907</v>
      </c>
      <c r="O13" s="153">
        <v>1378</v>
      </c>
      <c r="P13" s="57"/>
    </row>
    <row r="14" spans="1:16" s="3" customFormat="1">
      <c r="A14" s="79" t="s">
        <v>10</v>
      </c>
      <c r="B14" s="90" t="s">
        <v>11</v>
      </c>
      <c r="C14" s="91">
        <f>SUM(C10:C13)</f>
        <v>3346</v>
      </c>
      <c r="D14" s="91">
        <f>SUM(D10:D13)</f>
        <v>2895</v>
      </c>
      <c r="E14" s="81">
        <f t="shared" si="1"/>
        <v>6241</v>
      </c>
      <c r="F14" s="89"/>
      <c r="G14" s="89"/>
      <c r="H14" s="89"/>
      <c r="I14" s="72"/>
      <c r="J14" s="174" t="s">
        <v>10</v>
      </c>
      <c r="K14" s="57"/>
      <c r="L14" s="213" t="s">
        <v>11</v>
      </c>
      <c r="M14" s="153">
        <v>3346</v>
      </c>
      <c r="N14" s="153">
        <v>2895</v>
      </c>
      <c r="O14" s="153">
        <v>6241</v>
      </c>
      <c r="P14" s="57"/>
    </row>
    <row r="15" spans="1:16" s="3" customFormat="1">
      <c r="A15" s="79"/>
      <c r="B15" s="84" t="s">
        <v>58</v>
      </c>
      <c r="C15" s="92"/>
      <c r="D15" s="92"/>
      <c r="E15" s="81"/>
      <c r="F15" s="2"/>
      <c r="G15" s="72"/>
      <c r="H15" s="72"/>
      <c r="I15" s="72"/>
      <c r="J15" s="58"/>
      <c r="K15" s="57"/>
      <c r="L15" s="213" t="s">
        <v>433</v>
      </c>
      <c r="M15" s="57"/>
      <c r="N15" s="57"/>
      <c r="O15" s="57"/>
      <c r="P15" s="57"/>
    </row>
    <row r="16" spans="1:16" s="3" customFormat="1">
      <c r="A16" s="79"/>
      <c r="B16" s="87" t="s">
        <v>6</v>
      </c>
      <c r="C16" s="92">
        <v>0</v>
      </c>
      <c r="D16" s="92">
        <v>0</v>
      </c>
      <c r="E16" s="81">
        <f t="shared" ref="E16:E72" si="5">D16+C16</f>
        <v>0</v>
      </c>
      <c r="F16" s="89" t="e">
        <f ca="1">C16/OFFSET(C16,4,0)</f>
        <v>#DIV/0!</v>
      </c>
      <c r="G16" s="89" t="e">
        <f t="shared" ref="G16:H16" ca="1" si="6">D16/OFFSET(D16,4,0)</f>
        <v>#DIV/0!</v>
      </c>
      <c r="H16" s="89" t="e">
        <f t="shared" ca="1" si="6"/>
        <v>#DIV/0!</v>
      </c>
      <c r="I16" s="72"/>
      <c r="J16" s="58"/>
      <c r="K16" s="216" t="s">
        <v>6</v>
      </c>
      <c r="L16" s="210"/>
      <c r="M16" s="153">
        <v>0</v>
      </c>
      <c r="N16" s="153">
        <v>0</v>
      </c>
      <c r="O16" s="153">
        <v>0</v>
      </c>
      <c r="P16" s="57"/>
    </row>
    <row r="17" spans="1:16" s="3" customFormat="1">
      <c r="A17" s="79"/>
      <c r="B17" s="87" t="s">
        <v>7</v>
      </c>
      <c r="C17" s="92">
        <v>0</v>
      </c>
      <c r="D17" s="92">
        <v>0</v>
      </c>
      <c r="E17" s="81">
        <f t="shared" si="5"/>
        <v>0</v>
      </c>
      <c r="F17" s="89" t="e">
        <f ca="1">C17/OFFSET(C17,3,0)</f>
        <v>#DIV/0!</v>
      </c>
      <c r="G17" s="89" t="e">
        <f t="shared" ref="G17:H17" ca="1" si="7">D17/OFFSET(D17,3,0)</f>
        <v>#DIV/0!</v>
      </c>
      <c r="H17" s="89" t="e">
        <f t="shared" ca="1" si="7"/>
        <v>#DIV/0!</v>
      </c>
      <c r="I17" s="72"/>
      <c r="J17" s="58"/>
      <c r="K17" s="216" t="s">
        <v>228</v>
      </c>
      <c r="L17" s="210"/>
      <c r="M17" s="153">
        <v>0</v>
      </c>
      <c r="N17" s="153">
        <v>0</v>
      </c>
      <c r="O17" s="153">
        <v>0</v>
      </c>
      <c r="P17" s="57"/>
    </row>
    <row r="18" spans="1:16" s="3" customFormat="1" ht="15.6">
      <c r="A18" s="79"/>
      <c r="B18" s="87" t="s">
        <v>8</v>
      </c>
      <c r="C18" s="92">
        <v>0</v>
      </c>
      <c r="D18" s="92">
        <v>0</v>
      </c>
      <c r="E18" s="81">
        <f t="shared" si="5"/>
        <v>0</v>
      </c>
      <c r="F18" s="89" t="e">
        <f ca="1">C18/OFFSET(C18,2,0)</f>
        <v>#DIV/0!</v>
      </c>
      <c r="G18" s="89" t="e">
        <f t="shared" ref="G18:H18" ca="1" si="8">D18/OFFSET(D18,2,0)</f>
        <v>#DIV/0!</v>
      </c>
      <c r="H18" s="89" t="e">
        <f t="shared" ca="1" si="8"/>
        <v>#DIV/0!</v>
      </c>
      <c r="I18" s="93"/>
      <c r="J18" s="58"/>
      <c r="K18" s="216" t="s">
        <v>229</v>
      </c>
      <c r="L18" s="210"/>
      <c r="M18" s="153">
        <v>0</v>
      </c>
      <c r="N18" s="153">
        <v>0</v>
      </c>
      <c r="O18" s="231">
        <v>0</v>
      </c>
      <c r="P18" s="57"/>
    </row>
    <row r="19" spans="1:16" s="3" customFormat="1">
      <c r="A19" s="79"/>
      <c r="B19" s="87" t="s">
        <v>9</v>
      </c>
      <c r="C19" s="92">
        <v>0</v>
      </c>
      <c r="D19" s="92">
        <v>0</v>
      </c>
      <c r="E19" s="81">
        <f t="shared" si="5"/>
        <v>0</v>
      </c>
      <c r="F19" s="89" t="e">
        <f ca="1">C19/OFFSET(C19,1,0)</f>
        <v>#DIV/0!</v>
      </c>
      <c r="G19" s="89" t="e">
        <f t="shared" ref="G19:H19" ca="1" si="9">D19/OFFSET(D19,1,0)</f>
        <v>#DIV/0!</v>
      </c>
      <c r="H19" s="94" t="e">
        <f t="shared" ca="1" si="9"/>
        <v>#DIV/0!</v>
      </c>
      <c r="I19" s="72"/>
      <c r="J19" s="58"/>
      <c r="K19" s="216" t="s">
        <v>9</v>
      </c>
      <c r="L19" s="210"/>
      <c r="M19" s="153">
        <v>0</v>
      </c>
      <c r="N19" s="153">
        <v>0</v>
      </c>
      <c r="O19" s="153">
        <v>0</v>
      </c>
      <c r="P19" s="57"/>
    </row>
    <row r="20" spans="1:16" s="3" customFormat="1">
      <c r="A20" s="79" t="s">
        <v>12</v>
      </c>
      <c r="B20" s="90" t="s">
        <v>13</v>
      </c>
      <c r="C20" s="81">
        <f>SUM(C16:C19)</f>
        <v>0</v>
      </c>
      <c r="D20" s="81">
        <f>SUM(D16:D19)</f>
        <v>0</v>
      </c>
      <c r="E20" s="81">
        <f t="shared" si="5"/>
        <v>0</v>
      </c>
      <c r="F20" s="89"/>
      <c r="G20" s="89"/>
      <c r="H20" s="89"/>
      <c r="I20" s="72"/>
      <c r="J20" s="174" t="s">
        <v>12</v>
      </c>
      <c r="K20" s="57"/>
      <c r="L20" s="213" t="s">
        <v>13</v>
      </c>
      <c r="M20" s="153">
        <v>0</v>
      </c>
      <c r="N20" s="153">
        <v>0</v>
      </c>
      <c r="O20" s="231">
        <v>0</v>
      </c>
      <c r="P20" s="57"/>
    </row>
    <row r="21" spans="1:16" s="3" customFormat="1">
      <c r="A21" s="79"/>
      <c r="B21" s="84" t="s">
        <v>59</v>
      </c>
      <c r="C21" s="92"/>
      <c r="D21" s="92"/>
      <c r="E21" s="81"/>
      <c r="F21" s="2"/>
      <c r="G21" s="72"/>
      <c r="H21" s="72"/>
      <c r="I21" s="72"/>
      <c r="J21" s="58"/>
      <c r="K21" s="57"/>
      <c r="L21" s="213" t="s">
        <v>59</v>
      </c>
      <c r="M21" s="57"/>
      <c r="N21" s="57"/>
      <c r="O21" s="57"/>
      <c r="P21" s="57"/>
    </row>
    <row r="22" spans="1:16" s="3" customFormat="1" ht="15.6">
      <c r="A22" s="79"/>
      <c r="B22" s="87" t="s">
        <v>6</v>
      </c>
      <c r="C22" s="153">
        <v>0</v>
      </c>
      <c r="D22" s="153">
        <v>1</v>
      </c>
      <c r="E22" s="81">
        <f t="shared" si="5"/>
        <v>1</v>
      </c>
      <c r="F22" s="89" t="e">
        <f ca="1">C22/OFFSET(C22,4,0)</f>
        <v>#DIV/0!</v>
      </c>
      <c r="G22" s="89">
        <f t="shared" ref="G22:H22" ca="1" si="10">D22/OFFSET(D22,4,0)</f>
        <v>1</v>
      </c>
      <c r="H22" s="89">
        <f t="shared" ca="1" si="10"/>
        <v>1</v>
      </c>
      <c r="I22" s="93"/>
      <c r="J22" s="58"/>
      <c r="K22" s="216" t="s">
        <v>6</v>
      </c>
      <c r="L22" s="210"/>
      <c r="M22" s="153">
        <v>0</v>
      </c>
      <c r="N22" s="153">
        <v>1</v>
      </c>
      <c r="O22" s="153">
        <v>1</v>
      </c>
      <c r="P22" s="57"/>
    </row>
    <row r="23" spans="1:16" s="3" customFormat="1">
      <c r="A23" s="79"/>
      <c r="B23" s="87" t="s">
        <v>7</v>
      </c>
      <c r="C23" s="153">
        <v>0</v>
      </c>
      <c r="D23" s="153">
        <v>0</v>
      </c>
      <c r="E23" s="81">
        <f t="shared" si="5"/>
        <v>0</v>
      </c>
      <c r="F23" s="89" t="e">
        <f ca="1">C23/OFFSET(C23,3,0)</f>
        <v>#DIV/0!</v>
      </c>
      <c r="G23" s="89">
        <f t="shared" ref="G23:H23" ca="1" si="11">D23/OFFSET(D23,3,0)</f>
        <v>0</v>
      </c>
      <c r="H23" s="89">
        <f t="shared" ca="1" si="11"/>
        <v>0</v>
      </c>
      <c r="I23" s="72"/>
      <c r="J23" s="58"/>
      <c r="K23" s="216" t="s">
        <v>366</v>
      </c>
      <c r="L23" s="210"/>
      <c r="M23" s="153">
        <v>0</v>
      </c>
      <c r="N23" s="153">
        <v>0</v>
      </c>
      <c r="O23" s="153">
        <v>0</v>
      </c>
      <c r="P23" s="57"/>
    </row>
    <row r="24" spans="1:16" s="3" customFormat="1">
      <c r="A24" s="79"/>
      <c r="B24" s="87" t="s">
        <v>8</v>
      </c>
      <c r="C24" s="153">
        <v>0</v>
      </c>
      <c r="D24" s="153">
        <v>0</v>
      </c>
      <c r="E24" s="81">
        <f t="shared" si="5"/>
        <v>0</v>
      </c>
      <c r="F24" s="89" t="e">
        <f ca="1">C24/OFFSET(C24,2,0)</f>
        <v>#DIV/0!</v>
      </c>
      <c r="G24" s="89">
        <f t="shared" ref="G24:H24" ca="1" si="12">D24/OFFSET(D24,2,0)</f>
        <v>0</v>
      </c>
      <c r="H24" s="89">
        <f t="shared" ca="1" si="12"/>
        <v>0</v>
      </c>
      <c r="I24" s="72"/>
      <c r="J24" s="58"/>
      <c r="K24" s="216" t="s">
        <v>434</v>
      </c>
      <c r="L24" s="210"/>
      <c r="M24" s="153">
        <v>0</v>
      </c>
      <c r="N24" s="153">
        <v>0</v>
      </c>
      <c r="O24" s="231">
        <v>0</v>
      </c>
      <c r="P24" s="57"/>
    </row>
    <row r="25" spans="1:16" s="3" customFormat="1">
      <c r="A25" s="79"/>
      <c r="B25" s="87" t="s">
        <v>9</v>
      </c>
      <c r="C25" s="153">
        <v>0</v>
      </c>
      <c r="D25" s="153">
        <v>0</v>
      </c>
      <c r="E25" s="81">
        <f t="shared" si="5"/>
        <v>0</v>
      </c>
      <c r="F25" s="89" t="e">
        <f ca="1">C25/OFFSET(C25,1,0)</f>
        <v>#DIV/0!</v>
      </c>
      <c r="G25" s="89">
        <f t="shared" ref="G25:H25" ca="1" si="13">D25/OFFSET(D25,1,0)</f>
        <v>0</v>
      </c>
      <c r="H25" s="94">
        <f t="shared" ca="1" si="13"/>
        <v>0</v>
      </c>
      <c r="I25" s="72"/>
      <c r="J25" s="58"/>
      <c r="K25" s="216" t="s">
        <v>9</v>
      </c>
      <c r="L25" s="210"/>
      <c r="M25" s="153">
        <v>0</v>
      </c>
      <c r="N25" s="153">
        <v>0</v>
      </c>
      <c r="O25" s="153">
        <v>0</v>
      </c>
      <c r="P25" s="57"/>
    </row>
    <row r="26" spans="1:16" s="3" customFormat="1">
      <c r="A26" s="79" t="s">
        <v>14</v>
      </c>
      <c r="B26" s="90" t="s">
        <v>15</v>
      </c>
      <c r="C26" s="81">
        <f>SUM(C22:C25)</f>
        <v>0</v>
      </c>
      <c r="D26" s="81">
        <f>SUM(D22:D25)</f>
        <v>1</v>
      </c>
      <c r="E26" s="81">
        <f t="shared" si="5"/>
        <v>1</v>
      </c>
      <c r="F26" s="89"/>
      <c r="G26" s="89"/>
      <c r="H26" s="89"/>
      <c r="I26" s="72"/>
      <c r="J26" s="174" t="s">
        <v>14</v>
      </c>
      <c r="K26" s="57"/>
      <c r="L26" s="213" t="s">
        <v>15</v>
      </c>
      <c r="M26" s="153">
        <v>0</v>
      </c>
      <c r="N26" s="153">
        <v>1</v>
      </c>
      <c r="O26" s="153">
        <v>1</v>
      </c>
      <c r="P26" s="57"/>
    </row>
    <row r="27" spans="1:16" s="3" customFormat="1">
      <c r="A27" s="79"/>
      <c r="B27" s="84" t="s">
        <v>16</v>
      </c>
      <c r="C27" s="92"/>
      <c r="D27" s="92"/>
      <c r="E27" s="81"/>
      <c r="F27" s="2"/>
      <c r="G27" s="72"/>
      <c r="H27" s="72"/>
      <c r="I27" s="72"/>
      <c r="J27" s="58"/>
      <c r="K27" s="57"/>
      <c r="L27" s="213" t="s">
        <v>16</v>
      </c>
      <c r="M27" s="57"/>
      <c r="N27" s="57"/>
      <c r="O27" s="57"/>
      <c r="P27" s="57"/>
    </row>
    <row r="28" spans="1:16" s="3" customFormat="1">
      <c r="A28" s="79"/>
      <c r="B28" s="87" t="s">
        <v>6</v>
      </c>
      <c r="C28" s="92">
        <v>0</v>
      </c>
      <c r="D28" s="92">
        <v>0</v>
      </c>
      <c r="E28" s="81">
        <f t="shared" si="5"/>
        <v>0</v>
      </c>
      <c r="F28" s="89">
        <f ca="1">C28/OFFSET(C28,4,0)</f>
        <v>0</v>
      </c>
      <c r="G28" s="89">
        <f t="shared" ref="G28:H28" ca="1" si="14">D28/OFFSET(D28,4,0)</f>
        <v>0</v>
      </c>
      <c r="H28" s="89">
        <f t="shared" ca="1" si="14"/>
        <v>0</v>
      </c>
      <c r="I28" s="72"/>
      <c r="J28" s="58"/>
      <c r="K28" s="216" t="s">
        <v>6</v>
      </c>
      <c r="L28" s="210"/>
      <c r="M28" s="153">
        <v>0</v>
      </c>
      <c r="N28" s="153">
        <v>0</v>
      </c>
      <c r="O28" s="153">
        <v>0</v>
      </c>
      <c r="P28" s="57"/>
    </row>
    <row r="29" spans="1:16" s="3" customFormat="1" ht="15.6">
      <c r="A29" s="79"/>
      <c r="B29" s="87" t="s">
        <v>7</v>
      </c>
      <c r="C29" s="92">
        <v>0</v>
      </c>
      <c r="D29" s="92">
        <v>0</v>
      </c>
      <c r="E29" s="81">
        <f t="shared" si="5"/>
        <v>0</v>
      </c>
      <c r="F29" s="89">
        <f ca="1">C29/OFFSET(C29,3,0)</f>
        <v>0</v>
      </c>
      <c r="G29" s="89">
        <f t="shared" ref="G29:H29" ca="1" si="15">D29/OFFSET(D29,3,0)</f>
        <v>0</v>
      </c>
      <c r="H29" s="89">
        <f t="shared" ca="1" si="15"/>
        <v>0</v>
      </c>
      <c r="I29" s="70"/>
      <c r="J29" s="58"/>
      <c r="K29" s="216" t="s">
        <v>366</v>
      </c>
      <c r="L29" s="210"/>
      <c r="M29" s="153">
        <v>0</v>
      </c>
      <c r="N29" s="153">
        <v>0</v>
      </c>
      <c r="O29" s="153">
        <v>0</v>
      </c>
      <c r="P29" s="57"/>
    </row>
    <row r="30" spans="1:16" s="3" customFormat="1">
      <c r="A30" s="79"/>
      <c r="B30" s="87" t="s">
        <v>8</v>
      </c>
      <c r="C30" s="92">
        <v>1</v>
      </c>
      <c r="D30" s="92">
        <v>0</v>
      </c>
      <c r="E30" s="81">
        <f t="shared" si="5"/>
        <v>1</v>
      </c>
      <c r="F30" s="89">
        <f ca="1">C30/OFFSET(C30,2,0)</f>
        <v>1.2658227848101266E-2</v>
      </c>
      <c r="G30" s="89">
        <f t="shared" ref="G30:H30" ca="1" si="16">D30/OFFSET(D30,2,0)</f>
        <v>0</v>
      </c>
      <c r="H30" s="89">
        <f t="shared" ca="1" si="16"/>
        <v>9.6153846153846159E-3</v>
      </c>
      <c r="I30" s="72"/>
      <c r="J30" s="58"/>
      <c r="K30" s="216" t="s">
        <v>434</v>
      </c>
      <c r="L30" s="210"/>
      <c r="M30" s="153">
        <v>1</v>
      </c>
      <c r="N30" s="153">
        <v>0</v>
      </c>
      <c r="O30" s="231">
        <v>1</v>
      </c>
      <c r="P30" s="57"/>
    </row>
    <row r="31" spans="1:16" s="3" customFormat="1" ht="15.6">
      <c r="A31" s="79"/>
      <c r="B31" s="87" t="s">
        <v>9</v>
      </c>
      <c r="C31" s="92">
        <v>78</v>
      </c>
      <c r="D31" s="92">
        <v>25</v>
      </c>
      <c r="E31" s="81">
        <f t="shared" si="5"/>
        <v>103</v>
      </c>
      <c r="F31" s="89">
        <f ca="1">C31/OFFSET(C31,1,0)</f>
        <v>0.98734177215189878</v>
      </c>
      <c r="G31" s="89">
        <f t="shared" ref="G31:H31" ca="1" si="17">D31/OFFSET(D31,1,0)</f>
        <v>1</v>
      </c>
      <c r="H31" s="94">
        <f t="shared" ca="1" si="17"/>
        <v>0.99038461538461542</v>
      </c>
      <c r="I31" s="70"/>
      <c r="J31" s="58"/>
      <c r="K31" s="216" t="s">
        <v>9</v>
      </c>
      <c r="L31" s="210"/>
      <c r="M31" s="153">
        <v>78</v>
      </c>
      <c r="N31" s="153">
        <v>25</v>
      </c>
      <c r="O31" s="153">
        <v>103</v>
      </c>
      <c r="P31" s="57"/>
    </row>
    <row r="32" spans="1:16" s="3" customFormat="1">
      <c r="A32" s="79" t="s">
        <v>17</v>
      </c>
      <c r="B32" s="90" t="s">
        <v>18</v>
      </c>
      <c r="C32" s="81">
        <f>SUM(C28:C31)</f>
        <v>79</v>
      </c>
      <c r="D32" s="81">
        <f>SUM(D28:D31)</f>
        <v>25</v>
      </c>
      <c r="E32" s="81">
        <f t="shared" si="5"/>
        <v>104</v>
      </c>
      <c r="F32" s="2"/>
      <c r="G32" s="72"/>
      <c r="H32" s="72"/>
      <c r="I32" s="72"/>
      <c r="J32" s="174" t="s">
        <v>17</v>
      </c>
      <c r="K32" s="57"/>
      <c r="L32" s="213" t="s">
        <v>18</v>
      </c>
      <c r="M32" s="153">
        <v>79</v>
      </c>
      <c r="N32" s="153">
        <v>25</v>
      </c>
      <c r="O32" s="153">
        <v>104</v>
      </c>
      <c r="P32" s="57"/>
    </row>
    <row r="33" spans="1:16" s="3" customFormat="1">
      <c r="A33" s="79" t="s">
        <v>19</v>
      </c>
      <c r="B33" s="96" t="s">
        <v>54</v>
      </c>
      <c r="C33" s="78">
        <f>C14+C20+C26+C32</f>
        <v>3425</v>
      </c>
      <c r="D33" s="78">
        <f>D14+D20+D26+D32</f>
        <v>2921</v>
      </c>
      <c r="E33" s="81">
        <f t="shared" si="5"/>
        <v>6346</v>
      </c>
      <c r="F33" s="68"/>
      <c r="G33" s="72"/>
      <c r="H33" s="72"/>
      <c r="I33" s="72"/>
      <c r="J33" s="174" t="s">
        <v>19</v>
      </c>
      <c r="K33" s="216" t="s">
        <v>230</v>
      </c>
      <c r="L33" s="213" t="s">
        <v>231</v>
      </c>
      <c r="M33" s="153">
        <v>3425</v>
      </c>
      <c r="N33" s="153">
        <v>2921</v>
      </c>
      <c r="O33" s="153">
        <v>6346</v>
      </c>
      <c r="P33" s="57"/>
    </row>
    <row r="34" spans="1:16" s="3" customFormat="1" ht="15.6">
      <c r="A34" s="97" t="s">
        <v>20</v>
      </c>
      <c r="B34" s="98" t="s">
        <v>21</v>
      </c>
      <c r="C34" s="99">
        <v>78</v>
      </c>
      <c r="D34" s="99">
        <v>25</v>
      </c>
      <c r="E34" s="81">
        <f t="shared" si="5"/>
        <v>103</v>
      </c>
      <c r="F34" s="68"/>
      <c r="G34" s="82"/>
      <c r="H34" s="100"/>
      <c r="I34" s="82"/>
      <c r="J34" s="174" t="s">
        <v>20</v>
      </c>
      <c r="K34" s="57"/>
      <c r="L34" s="213" t="s">
        <v>232</v>
      </c>
      <c r="M34" s="153">
        <v>78</v>
      </c>
      <c r="N34" s="153">
        <v>25</v>
      </c>
      <c r="O34" s="153">
        <v>103</v>
      </c>
      <c r="P34" s="57"/>
    </row>
    <row r="35" spans="1:16" s="3" customFormat="1" ht="15.6">
      <c r="A35" s="79" t="s">
        <v>22</v>
      </c>
      <c r="B35" s="77" t="s">
        <v>23</v>
      </c>
      <c r="C35" s="78">
        <f>C33-C34</f>
        <v>3347</v>
      </c>
      <c r="D35" s="78">
        <f>D33-D34</f>
        <v>2896</v>
      </c>
      <c r="E35" s="81">
        <f t="shared" si="5"/>
        <v>6243</v>
      </c>
      <c r="F35" s="68"/>
      <c r="G35" s="101"/>
      <c r="H35" s="102"/>
      <c r="I35" s="101"/>
      <c r="J35" s="174" t="s">
        <v>22</v>
      </c>
      <c r="K35" s="57"/>
      <c r="L35" s="213" t="s">
        <v>435</v>
      </c>
      <c r="M35" s="153">
        <v>3347</v>
      </c>
      <c r="N35" s="153">
        <v>2896</v>
      </c>
      <c r="O35" s="153">
        <v>6243</v>
      </c>
      <c r="P35" s="57"/>
    </row>
    <row r="36" spans="1:16" s="3" customFormat="1" ht="16.2" thickBot="1">
      <c r="A36" s="103"/>
      <c r="B36" s="104"/>
      <c r="C36" s="92"/>
      <c r="D36" s="92"/>
      <c r="E36" s="81"/>
      <c r="F36" s="68"/>
      <c r="G36" s="93"/>
      <c r="H36" s="70"/>
      <c r="I36" s="82"/>
      <c r="J36" s="58"/>
      <c r="K36" s="57"/>
      <c r="L36" s="213" t="s">
        <v>322</v>
      </c>
      <c r="M36" s="57"/>
      <c r="N36" s="57"/>
      <c r="O36" s="57"/>
      <c r="P36" s="57"/>
    </row>
    <row r="37" spans="1:16" s="3" customFormat="1" ht="13.8" thickTop="1">
      <c r="A37" s="105"/>
      <c r="B37" s="106"/>
      <c r="C37" s="92"/>
      <c r="D37" s="92"/>
      <c r="E37" s="81"/>
      <c r="F37" s="2"/>
      <c r="G37" s="72"/>
      <c r="H37" s="72"/>
      <c r="I37" s="72"/>
      <c r="J37" s="58"/>
      <c r="K37" s="216" t="s">
        <v>6</v>
      </c>
      <c r="L37" s="210"/>
      <c r="M37" s="153">
        <v>1047</v>
      </c>
      <c r="N37" s="153">
        <v>602</v>
      </c>
      <c r="O37" s="153">
        <v>1649</v>
      </c>
      <c r="P37" s="57"/>
    </row>
    <row r="38" spans="1:16" s="3" customFormat="1" ht="15.6">
      <c r="A38" s="79"/>
      <c r="B38" s="77" t="s">
        <v>24</v>
      </c>
      <c r="C38" s="92"/>
      <c r="D38" s="92"/>
      <c r="E38" s="81"/>
      <c r="F38" s="68"/>
      <c r="G38" s="70"/>
      <c r="H38" s="82"/>
      <c r="I38" s="82"/>
      <c r="J38" s="58"/>
      <c r="K38" s="216" t="s">
        <v>366</v>
      </c>
      <c r="L38" s="210"/>
      <c r="M38" s="153">
        <v>42</v>
      </c>
      <c r="N38" s="153">
        <v>259</v>
      </c>
      <c r="O38" s="153">
        <v>301</v>
      </c>
      <c r="P38" s="57"/>
    </row>
    <row r="39" spans="1:16" s="3" customFormat="1">
      <c r="A39" s="79"/>
      <c r="B39" s="87" t="s">
        <v>6</v>
      </c>
      <c r="C39" s="153">
        <v>1047</v>
      </c>
      <c r="D39" s="153">
        <v>602</v>
      </c>
      <c r="E39" s="81">
        <f t="shared" si="5"/>
        <v>1649</v>
      </c>
      <c r="F39" s="89">
        <f ca="1">C39/OFFSET(C39,4,0)</f>
        <v>0.85679214402618653</v>
      </c>
      <c r="G39" s="89">
        <f t="shared" ref="G39:H39" ca="1" si="18">D39/OFFSET(D39,4,0)</f>
        <v>0.57387988560533842</v>
      </c>
      <c r="H39" s="89">
        <f t="shared" ca="1" si="18"/>
        <v>0.72611184500220172</v>
      </c>
      <c r="I39" s="72"/>
      <c r="J39" s="58"/>
      <c r="K39" s="216" t="s">
        <v>229</v>
      </c>
      <c r="L39" s="210"/>
      <c r="M39" s="153">
        <v>107</v>
      </c>
      <c r="N39" s="153">
        <v>96</v>
      </c>
      <c r="O39" s="153">
        <v>203</v>
      </c>
      <c r="P39" s="57"/>
    </row>
    <row r="40" spans="1:16" s="3" customFormat="1">
      <c r="A40" s="79"/>
      <c r="B40" s="87" t="s">
        <v>7</v>
      </c>
      <c r="C40" s="153">
        <v>42</v>
      </c>
      <c r="D40" s="153">
        <v>259</v>
      </c>
      <c r="E40" s="81">
        <f t="shared" si="5"/>
        <v>301</v>
      </c>
      <c r="F40" s="89">
        <f ca="1">C40/OFFSET(C40,3,0)</f>
        <v>3.4369885433715219E-2</v>
      </c>
      <c r="G40" s="89">
        <f t="shared" ref="G40:H40" ca="1" si="19">D40/OFFSET(D40,3,0)</f>
        <v>0.24690181124880839</v>
      </c>
      <c r="H40" s="89">
        <f t="shared" ca="1" si="19"/>
        <v>0.13254073095552621</v>
      </c>
      <c r="I40" s="72"/>
      <c r="J40" s="58"/>
      <c r="K40" s="216" t="s">
        <v>9</v>
      </c>
      <c r="L40" s="210"/>
      <c r="M40" s="153">
        <v>26</v>
      </c>
      <c r="N40" s="153">
        <v>92</v>
      </c>
      <c r="O40" s="153">
        <v>118</v>
      </c>
      <c r="P40" s="57"/>
    </row>
    <row r="41" spans="1:16" s="3" customFormat="1">
      <c r="A41" s="79"/>
      <c r="B41" s="87" t="s">
        <v>8</v>
      </c>
      <c r="C41" s="153">
        <v>107</v>
      </c>
      <c r="D41" s="153">
        <v>96</v>
      </c>
      <c r="E41" s="81">
        <f t="shared" si="5"/>
        <v>203</v>
      </c>
      <c r="F41" s="89">
        <f ca="1">C41/OFFSET(C41,2,0)</f>
        <v>8.7561374795417354E-2</v>
      </c>
      <c r="G41" s="89">
        <f t="shared" ref="G41:H41" ca="1" si="20">D41/OFFSET(D41,2,0)</f>
        <v>9.1515729265967585E-2</v>
      </c>
      <c r="H41" s="89">
        <f t="shared" ca="1" si="20"/>
        <v>8.9387934830471152E-2</v>
      </c>
      <c r="I41" s="72"/>
      <c r="J41" s="174" t="s">
        <v>25</v>
      </c>
      <c r="K41" s="216" t="s">
        <v>26</v>
      </c>
      <c r="L41" s="210"/>
      <c r="M41" s="153">
        <v>1222</v>
      </c>
      <c r="N41" s="153">
        <v>1049</v>
      </c>
      <c r="O41" s="153">
        <v>2271</v>
      </c>
      <c r="P41" s="57"/>
    </row>
    <row r="42" spans="1:16" s="3" customFormat="1">
      <c r="A42" s="79"/>
      <c r="B42" s="87" t="s">
        <v>9</v>
      </c>
      <c r="C42" s="153">
        <v>26</v>
      </c>
      <c r="D42" s="153">
        <v>92</v>
      </c>
      <c r="E42" s="81">
        <f t="shared" si="5"/>
        <v>118</v>
      </c>
      <c r="F42" s="89">
        <f ca="1">C42/OFFSET(C42,1,0)</f>
        <v>2.1276595744680851E-2</v>
      </c>
      <c r="G42" s="89">
        <f t="shared" ref="G42:H42" ca="1" si="21">D42/OFFSET(D42,1,0)</f>
        <v>8.7702573879885601E-2</v>
      </c>
      <c r="H42" s="94">
        <f t="shared" ca="1" si="21"/>
        <v>5.195948921180097E-2</v>
      </c>
      <c r="I42" s="72"/>
      <c r="J42" s="58"/>
      <c r="K42" s="57"/>
      <c r="L42" s="213" t="s">
        <v>436</v>
      </c>
      <c r="M42" s="57"/>
      <c r="N42" s="57"/>
      <c r="O42" s="57"/>
      <c r="P42" s="57"/>
    </row>
    <row r="43" spans="1:16" s="3" customFormat="1">
      <c r="A43" s="79" t="s">
        <v>25</v>
      </c>
      <c r="B43" s="90" t="s">
        <v>26</v>
      </c>
      <c r="C43" s="78">
        <f>SUM(C39:C42)</f>
        <v>1222</v>
      </c>
      <c r="D43" s="78">
        <f>SUM(D39:D42)</f>
        <v>1049</v>
      </c>
      <c r="E43" s="81">
        <f t="shared" si="5"/>
        <v>2271</v>
      </c>
      <c r="F43" s="89"/>
      <c r="G43" s="89"/>
      <c r="H43" s="89"/>
      <c r="I43" s="72"/>
      <c r="J43" s="58"/>
      <c r="K43" s="216" t="s">
        <v>6</v>
      </c>
      <c r="L43" s="210"/>
      <c r="M43" s="153">
        <v>34</v>
      </c>
      <c r="N43" s="153">
        <v>0</v>
      </c>
      <c r="O43" s="153">
        <v>34</v>
      </c>
      <c r="P43" s="57"/>
    </row>
    <row r="44" spans="1:16" s="3" customFormat="1">
      <c r="A44" s="79"/>
      <c r="B44" s="77"/>
      <c r="C44" s="92"/>
      <c r="D44" s="92"/>
      <c r="E44" s="81"/>
      <c r="F44" s="2"/>
      <c r="G44" s="72"/>
      <c r="H44" s="72"/>
      <c r="I44" s="72"/>
      <c r="J44" s="58"/>
      <c r="K44" s="216" t="s">
        <v>366</v>
      </c>
      <c r="L44" s="210"/>
      <c r="M44" s="153">
        <v>4</v>
      </c>
      <c r="N44" s="153">
        <v>0</v>
      </c>
      <c r="O44" s="153">
        <v>4</v>
      </c>
      <c r="P44" s="57"/>
    </row>
    <row r="45" spans="1:16" s="3" customFormat="1">
      <c r="A45" s="79"/>
      <c r="B45" s="77" t="s">
        <v>60</v>
      </c>
      <c r="C45" s="92"/>
      <c r="D45" s="92"/>
      <c r="E45" s="81"/>
      <c r="F45" s="2"/>
      <c r="G45" s="72"/>
      <c r="H45" s="72"/>
      <c r="I45" s="72"/>
      <c r="J45" s="58"/>
      <c r="K45" s="216" t="s">
        <v>229</v>
      </c>
      <c r="L45" s="210"/>
      <c r="M45" s="153">
        <v>13</v>
      </c>
      <c r="N45" s="153">
        <v>0</v>
      </c>
      <c r="O45" s="153">
        <v>13</v>
      </c>
      <c r="P45" s="57"/>
    </row>
    <row r="46" spans="1:16" s="3" customFormat="1">
      <c r="A46" s="79"/>
      <c r="B46" s="87" t="s">
        <v>6</v>
      </c>
      <c r="C46" s="108">
        <v>34</v>
      </c>
      <c r="D46" s="108">
        <v>0</v>
      </c>
      <c r="E46" s="81">
        <f t="shared" si="5"/>
        <v>34</v>
      </c>
      <c r="F46" s="89">
        <f ca="1">C46/OFFSET(C46,4,0)</f>
        <v>0.61818181818181817</v>
      </c>
      <c r="G46" s="89">
        <f t="shared" ref="G46:H46" ca="1" si="22">D46/OFFSET(D46,4,0)</f>
        <v>0</v>
      </c>
      <c r="H46" s="89">
        <f t="shared" ca="1" si="22"/>
        <v>0.56666666666666665</v>
      </c>
      <c r="I46" s="72"/>
      <c r="J46" s="58"/>
      <c r="K46" s="216" t="s">
        <v>9</v>
      </c>
      <c r="L46" s="210"/>
      <c r="M46" s="153">
        <v>4</v>
      </c>
      <c r="N46" s="153">
        <v>5</v>
      </c>
      <c r="O46" s="153">
        <v>9</v>
      </c>
      <c r="P46" s="57"/>
    </row>
    <row r="47" spans="1:16" s="3" customFormat="1">
      <c r="A47" s="79"/>
      <c r="B47" s="87" t="s">
        <v>7</v>
      </c>
      <c r="C47" s="108">
        <v>4</v>
      </c>
      <c r="D47" s="108">
        <v>0</v>
      </c>
      <c r="E47" s="81">
        <f t="shared" si="5"/>
        <v>4</v>
      </c>
      <c r="F47" s="89">
        <f ca="1">C47/OFFSET(C47,3,0)</f>
        <v>7.2727272727272724E-2</v>
      </c>
      <c r="G47" s="89">
        <f t="shared" ref="G47:H47" ca="1" si="23">D47/OFFSET(D47,3,0)</f>
        <v>0</v>
      </c>
      <c r="H47" s="89">
        <f t="shared" ca="1" si="23"/>
        <v>6.6666666666666666E-2</v>
      </c>
      <c r="I47" s="72"/>
      <c r="J47" s="174" t="s">
        <v>27</v>
      </c>
      <c r="K47" s="57"/>
      <c r="L47" s="213" t="s">
        <v>418</v>
      </c>
      <c r="M47" s="153">
        <v>55</v>
      </c>
      <c r="N47" s="153">
        <v>5</v>
      </c>
      <c r="O47" s="153">
        <v>60</v>
      </c>
      <c r="P47" s="57"/>
    </row>
    <row r="48" spans="1:16" s="3" customFormat="1">
      <c r="A48" s="79"/>
      <c r="B48" s="87" t="s">
        <v>8</v>
      </c>
      <c r="C48" s="108">
        <v>13</v>
      </c>
      <c r="D48" s="108">
        <v>0</v>
      </c>
      <c r="E48" s="81">
        <f t="shared" si="5"/>
        <v>13</v>
      </c>
      <c r="F48" s="89">
        <f ca="1">C48/OFFSET(C48,2,0)</f>
        <v>0.23636363636363636</v>
      </c>
      <c r="G48" s="89">
        <f t="shared" ref="G48:H48" ca="1" si="24">D48/OFFSET(D48,2,0)</f>
        <v>0</v>
      </c>
      <c r="H48" s="89">
        <f t="shared" ca="1" si="24"/>
        <v>0.21666666666666667</v>
      </c>
      <c r="I48" s="72"/>
      <c r="J48" s="58"/>
      <c r="K48" s="57"/>
      <c r="L48" s="213" t="s">
        <v>437</v>
      </c>
      <c r="M48" s="57"/>
      <c r="N48" s="57"/>
      <c r="O48" s="57"/>
      <c r="P48" s="57"/>
    </row>
    <row r="49" spans="1:16" s="3" customFormat="1" ht="14.4">
      <c r="A49" s="79"/>
      <c r="B49" s="87" t="s">
        <v>9</v>
      </c>
      <c r="C49" s="108">
        <v>4</v>
      </c>
      <c r="D49" s="108">
        <v>5</v>
      </c>
      <c r="E49" s="81">
        <f t="shared" si="5"/>
        <v>9</v>
      </c>
      <c r="F49" s="89">
        <f ca="1">C49/OFFSET(C49,1,0)</f>
        <v>7.2727272727272724E-2</v>
      </c>
      <c r="G49" s="89">
        <f t="shared" ref="G49:H49" ca="1" si="25">D49/OFFSET(D49,1,0)</f>
        <v>1</v>
      </c>
      <c r="H49" s="94">
        <f t="shared" ca="1" si="25"/>
        <v>0.15</v>
      </c>
      <c r="I49" s="109"/>
      <c r="J49" s="58"/>
      <c r="K49" s="216" t="s">
        <v>6</v>
      </c>
      <c r="L49" s="210"/>
      <c r="M49" s="153">
        <v>103</v>
      </c>
      <c r="N49" s="153">
        <v>384</v>
      </c>
      <c r="O49" s="153">
        <v>487</v>
      </c>
      <c r="P49" s="57"/>
    </row>
    <row r="50" spans="1:16" s="3" customFormat="1">
      <c r="A50" s="79" t="s">
        <v>27</v>
      </c>
      <c r="B50" s="77" t="s">
        <v>28</v>
      </c>
      <c r="C50" s="78">
        <f>SUM(C46:C49)</f>
        <v>55</v>
      </c>
      <c r="D50" s="78">
        <f>SUM(D46:D49)</f>
        <v>5</v>
      </c>
      <c r="E50" s="81">
        <f t="shared" si="5"/>
        <v>60</v>
      </c>
      <c r="F50" s="57"/>
      <c r="G50" s="57"/>
      <c r="H50" s="57"/>
      <c r="I50" s="72"/>
      <c r="J50" s="58"/>
      <c r="K50" s="216" t="s">
        <v>228</v>
      </c>
      <c r="L50" s="210"/>
      <c r="M50" s="153">
        <v>14</v>
      </c>
      <c r="N50" s="153">
        <v>157</v>
      </c>
      <c r="O50" s="153">
        <v>171</v>
      </c>
      <c r="P50" s="57"/>
    </row>
    <row r="51" spans="1:16" s="3" customFormat="1" ht="15.6">
      <c r="A51" s="79"/>
      <c r="B51" s="77"/>
      <c r="C51" s="92"/>
      <c r="D51" s="92"/>
      <c r="E51" s="81"/>
      <c r="F51" s="68"/>
      <c r="G51" s="109"/>
      <c r="H51" s="110"/>
      <c r="I51" s="113"/>
      <c r="J51" s="58"/>
      <c r="K51" s="216" t="s">
        <v>434</v>
      </c>
      <c r="L51" s="210"/>
      <c r="M51" s="153">
        <v>14</v>
      </c>
      <c r="N51" s="153">
        <v>71</v>
      </c>
      <c r="O51" s="153">
        <v>85</v>
      </c>
      <c r="P51" s="57"/>
    </row>
    <row r="52" spans="1:16" s="3" customFormat="1" ht="14.4">
      <c r="A52" s="79"/>
      <c r="B52" s="77" t="s">
        <v>61</v>
      </c>
      <c r="C52" s="92"/>
      <c r="D52" s="92"/>
      <c r="E52" s="81"/>
      <c r="F52" s="2"/>
      <c r="G52" s="112"/>
      <c r="H52" s="111"/>
      <c r="I52" s="109"/>
      <c r="J52" s="58"/>
      <c r="K52" s="216" t="s">
        <v>9</v>
      </c>
      <c r="L52" s="210"/>
      <c r="M52" s="153">
        <v>8</v>
      </c>
      <c r="N52" s="153">
        <v>73</v>
      </c>
      <c r="O52" s="153">
        <v>81</v>
      </c>
      <c r="P52" s="57"/>
    </row>
    <row r="53" spans="1:16" s="3" customFormat="1">
      <c r="A53" s="79"/>
      <c r="B53" s="87" t="s">
        <v>6</v>
      </c>
      <c r="C53" s="153">
        <v>103</v>
      </c>
      <c r="D53" s="153">
        <v>384</v>
      </c>
      <c r="E53" s="81">
        <f t="shared" si="5"/>
        <v>487</v>
      </c>
      <c r="F53" s="89">
        <f ca="1">C53/OFFSET(C53,4,0)</f>
        <v>0.74100719424460426</v>
      </c>
      <c r="G53" s="89">
        <f t="shared" ref="G53:H53" ca="1" si="26">D53/OFFSET(D53,4,0)</f>
        <v>0.56058394160583946</v>
      </c>
      <c r="H53" s="89">
        <f t="shared" ca="1" si="26"/>
        <v>0.59101941747572817</v>
      </c>
      <c r="I53" s="72"/>
      <c r="J53" s="174" t="s">
        <v>29</v>
      </c>
      <c r="K53" s="57"/>
      <c r="L53" s="213" t="s">
        <v>420</v>
      </c>
      <c r="M53" s="153">
        <v>139</v>
      </c>
      <c r="N53" s="153">
        <v>685</v>
      </c>
      <c r="O53" s="153">
        <v>824</v>
      </c>
      <c r="P53" s="57"/>
    </row>
    <row r="54" spans="1:16" s="3" customFormat="1">
      <c r="A54" s="79"/>
      <c r="B54" s="87" t="s">
        <v>7</v>
      </c>
      <c r="C54" s="153">
        <v>14</v>
      </c>
      <c r="D54" s="153">
        <v>157</v>
      </c>
      <c r="E54" s="81">
        <f t="shared" si="5"/>
        <v>171</v>
      </c>
      <c r="F54" s="89">
        <f ca="1">C54/OFFSET(C54,3,0)</f>
        <v>0.10071942446043165</v>
      </c>
      <c r="G54" s="89">
        <f t="shared" ref="G54:H54" ca="1" si="27">D54/OFFSET(D54,3,0)</f>
        <v>0.22919708029197081</v>
      </c>
      <c r="H54" s="89">
        <f t="shared" ca="1" si="27"/>
        <v>0.20752427184466019</v>
      </c>
      <c r="I54" s="115"/>
      <c r="J54" s="58"/>
      <c r="K54" s="57"/>
      <c r="L54" s="210"/>
      <c r="M54" s="57"/>
      <c r="N54" s="57"/>
      <c r="O54" s="57"/>
      <c r="P54" s="57"/>
    </row>
    <row r="55" spans="1:16" s="3" customFormat="1">
      <c r="A55" s="79"/>
      <c r="B55" s="87" t="s">
        <v>8</v>
      </c>
      <c r="C55" s="153">
        <v>14</v>
      </c>
      <c r="D55" s="153">
        <v>71</v>
      </c>
      <c r="E55" s="81">
        <f t="shared" si="5"/>
        <v>85</v>
      </c>
      <c r="F55" s="89">
        <f ca="1">C55/OFFSET(C55,2,0)</f>
        <v>0.10071942446043165</v>
      </c>
      <c r="G55" s="89">
        <f t="shared" ref="G55:H55" ca="1" si="28">D55/OFFSET(D55,2,0)</f>
        <v>0.10364963503649635</v>
      </c>
      <c r="H55" s="89">
        <f t="shared" ca="1" si="28"/>
        <v>0.10315533980582524</v>
      </c>
      <c r="I55" s="72"/>
      <c r="J55" s="58"/>
      <c r="K55" s="216" t="s">
        <v>333</v>
      </c>
      <c r="L55" s="210"/>
      <c r="M55" s="57"/>
      <c r="N55" s="153">
        <v>1372</v>
      </c>
      <c r="O55" s="153">
        <v>136</v>
      </c>
      <c r="P55" s="153">
        <v>1508</v>
      </c>
    </row>
    <row r="56" spans="1:16" s="3" customFormat="1">
      <c r="A56" s="79"/>
      <c r="B56" s="87" t="s">
        <v>9</v>
      </c>
      <c r="C56" s="153">
        <v>8</v>
      </c>
      <c r="D56" s="153">
        <v>73</v>
      </c>
      <c r="E56" s="81">
        <f t="shared" si="5"/>
        <v>81</v>
      </c>
      <c r="F56" s="89">
        <f ca="1">C56/OFFSET(C56,1,0)</f>
        <v>5.7553956834532377E-2</v>
      </c>
      <c r="G56" s="89">
        <f t="shared" ref="G56:H56" ca="1" si="29">D56/OFFSET(D56,1,0)</f>
        <v>0.10656934306569343</v>
      </c>
      <c r="H56" s="94">
        <f t="shared" ca="1" si="29"/>
        <v>9.8300970873786406E-2</v>
      </c>
      <c r="I56" s="72"/>
      <c r="J56" s="58"/>
      <c r="K56" s="216" t="s">
        <v>240</v>
      </c>
      <c r="L56" s="210"/>
      <c r="M56" s="57"/>
      <c r="N56" s="57"/>
      <c r="O56" s="57"/>
      <c r="P56" s="57"/>
    </row>
    <row r="57" spans="1:16" s="3" customFormat="1">
      <c r="A57" s="79" t="s">
        <v>29</v>
      </c>
      <c r="B57" s="77" t="s">
        <v>30</v>
      </c>
      <c r="C57" s="78">
        <f>SUM(C53:C56)</f>
        <v>139</v>
      </c>
      <c r="D57" s="78">
        <f>SUM(D53:D56)</f>
        <v>685</v>
      </c>
      <c r="E57" s="81">
        <f t="shared" si="5"/>
        <v>824</v>
      </c>
      <c r="F57" s="57"/>
      <c r="G57" s="57"/>
      <c r="H57" s="57"/>
      <c r="I57" s="72"/>
      <c r="J57" s="174" t="s">
        <v>438</v>
      </c>
      <c r="K57" s="57"/>
      <c r="L57" s="213" t="s">
        <v>241</v>
      </c>
      <c r="M57" s="57"/>
      <c r="N57" s="153">
        <v>122</v>
      </c>
      <c r="O57" s="153">
        <v>33</v>
      </c>
      <c r="P57" s="153">
        <v>155</v>
      </c>
    </row>
    <row r="58" spans="1:16" s="3" customFormat="1">
      <c r="A58" s="79"/>
      <c r="B58" s="77"/>
      <c r="C58" s="92"/>
      <c r="D58" s="92"/>
      <c r="E58" s="81"/>
      <c r="F58" s="2"/>
      <c r="G58" s="72"/>
      <c r="H58" s="72"/>
      <c r="I58" s="72"/>
      <c r="J58" s="58"/>
      <c r="K58" s="216" t="s">
        <v>335</v>
      </c>
      <c r="L58" s="213" t="s">
        <v>241</v>
      </c>
      <c r="M58" s="57"/>
      <c r="N58" s="153">
        <v>32</v>
      </c>
      <c r="O58" s="153">
        <v>26</v>
      </c>
      <c r="P58" s="153">
        <v>58</v>
      </c>
    </row>
    <row r="59" spans="1:16" s="3" customFormat="1">
      <c r="A59" s="117" t="s">
        <v>72</v>
      </c>
      <c r="B59" s="77" t="s">
        <v>31</v>
      </c>
      <c r="C59" s="118">
        <v>1372</v>
      </c>
      <c r="D59" s="118">
        <v>136</v>
      </c>
      <c r="E59" s="81">
        <f t="shared" si="5"/>
        <v>1508</v>
      </c>
      <c r="F59" s="2"/>
      <c r="G59" s="72"/>
      <c r="H59" s="72"/>
      <c r="I59" s="72"/>
      <c r="J59" s="232">
        <v>0</v>
      </c>
      <c r="K59" s="216" t="s">
        <v>324</v>
      </c>
      <c r="L59" s="213" t="s">
        <v>241</v>
      </c>
      <c r="M59" s="57"/>
      <c r="N59" s="153">
        <v>79</v>
      </c>
      <c r="O59" s="153">
        <v>39</v>
      </c>
      <c r="P59" s="153">
        <v>118</v>
      </c>
    </row>
    <row r="60" spans="1:16" s="3" customFormat="1" ht="14.4">
      <c r="A60" s="117" t="s">
        <v>73</v>
      </c>
      <c r="B60" s="119" t="s">
        <v>71</v>
      </c>
      <c r="C60" s="120"/>
      <c r="D60" s="120"/>
      <c r="E60" s="81">
        <f t="shared" si="5"/>
        <v>0</v>
      </c>
      <c r="F60" s="2"/>
      <c r="G60" s="72"/>
      <c r="H60" s="72"/>
      <c r="I60" s="109"/>
      <c r="J60" s="58"/>
      <c r="K60" s="216" t="s">
        <v>439</v>
      </c>
      <c r="L60" s="213" t="s">
        <v>241</v>
      </c>
      <c r="M60" s="57"/>
      <c r="N60" s="153">
        <v>370</v>
      </c>
      <c r="O60" s="153">
        <v>678</v>
      </c>
      <c r="P60" s="153">
        <v>1048</v>
      </c>
    </row>
    <row r="61" spans="1:16" s="3" customFormat="1" ht="14.4">
      <c r="A61" s="79"/>
      <c r="B61" s="77" t="s">
        <v>32</v>
      </c>
      <c r="C61" s="92"/>
      <c r="D61" s="92"/>
      <c r="E61" s="81"/>
      <c r="F61" s="2"/>
      <c r="G61" s="72"/>
      <c r="H61" s="110"/>
      <c r="I61" s="112"/>
      <c r="J61" s="58"/>
      <c r="K61" s="216" t="s">
        <v>338</v>
      </c>
      <c r="L61" s="213" t="s">
        <v>440</v>
      </c>
      <c r="M61" s="57"/>
      <c r="N61" s="153">
        <v>603</v>
      </c>
      <c r="O61" s="153">
        <v>776</v>
      </c>
      <c r="P61" s="153">
        <v>1379</v>
      </c>
    </row>
    <row r="62" spans="1:16" s="3" customFormat="1">
      <c r="A62" s="79" t="s">
        <v>33</v>
      </c>
      <c r="B62" s="121" t="s">
        <v>34</v>
      </c>
      <c r="C62" s="122">
        <v>122</v>
      </c>
      <c r="D62" s="122">
        <v>33</v>
      </c>
      <c r="E62" s="81">
        <f t="shared" si="5"/>
        <v>155</v>
      </c>
      <c r="F62" s="89">
        <f ca="1">C62/OFFSET(C62,4,0)</f>
        <v>0.20232172470978441</v>
      </c>
      <c r="G62" s="89">
        <f t="shared" ref="G62:H62" ca="1" si="30">D62/OFFSET(D62,4,0)</f>
        <v>4.252577319587629E-2</v>
      </c>
      <c r="H62" s="89">
        <f t="shared" ca="1" si="30"/>
        <v>0.11240029006526468</v>
      </c>
      <c r="I62" s="72"/>
      <c r="J62" s="58"/>
      <c r="K62" s="57"/>
      <c r="L62" s="213" t="s">
        <v>441</v>
      </c>
      <c r="M62" s="57"/>
      <c r="N62" s="153">
        <v>78</v>
      </c>
      <c r="O62" s="153">
        <v>25</v>
      </c>
      <c r="P62" s="153">
        <v>103</v>
      </c>
    </row>
    <row r="63" spans="1:16" s="3" customFormat="1">
      <c r="A63" s="79" t="s">
        <v>35</v>
      </c>
      <c r="B63" s="121" t="s">
        <v>36</v>
      </c>
      <c r="C63" s="122">
        <v>32</v>
      </c>
      <c r="D63" s="122">
        <v>26</v>
      </c>
      <c r="E63" s="81">
        <f t="shared" si="5"/>
        <v>58</v>
      </c>
      <c r="F63" s="89">
        <f ca="1">C63/OFFSET(C63,3,0)</f>
        <v>5.306799336650083E-2</v>
      </c>
      <c r="G63" s="89">
        <f t="shared" ref="G63:H63" ca="1" si="31">D63/OFFSET(D63,3,0)</f>
        <v>3.3505154639175257E-2</v>
      </c>
      <c r="H63" s="89">
        <f t="shared" ca="1" si="31"/>
        <v>4.2059463379260337E-2</v>
      </c>
      <c r="J63" s="58"/>
      <c r="K63" s="57"/>
      <c r="L63" s="213" t="s">
        <v>442</v>
      </c>
      <c r="M63" s="57"/>
      <c r="N63" s="153">
        <v>525</v>
      </c>
      <c r="O63" s="153">
        <v>751</v>
      </c>
      <c r="P63" s="153">
        <v>1276</v>
      </c>
    </row>
    <row r="64" spans="1:16" s="3" customFormat="1">
      <c r="A64" s="79" t="s">
        <v>37</v>
      </c>
      <c r="B64" s="121" t="s">
        <v>38</v>
      </c>
      <c r="C64" s="122">
        <v>79</v>
      </c>
      <c r="D64" s="122">
        <v>39</v>
      </c>
      <c r="E64" s="81">
        <f t="shared" si="5"/>
        <v>118</v>
      </c>
      <c r="F64" s="89">
        <f ca="1">C64/OFFSET(C64,2,0)</f>
        <v>0.13101160862354891</v>
      </c>
      <c r="G64" s="89">
        <f t="shared" ref="G64:H64" ca="1" si="32">D64/OFFSET(D64,2,0)</f>
        <v>5.0257731958762888E-2</v>
      </c>
      <c r="H64" s="89">
        <f t="shared" ca="1" si="32"/>
        <v>8.5569253081943436E-2</v>
      </c>
      <c r="J64" s="58"/>
      <c r="K64" s="216" t="s">
        <v>341</v>
      </c>
      <c r="L64" s="213" t="s">
        <v>443</v>
      </c>
      <c r="M64" s="57"/>
      <c r="N64" s="57"/>
      <c r="O64" s="57"/>
      <c r="P64" s="57"/>
    </row>
    <row r="65" spans="1:16" s="3" customFormat="1">
      <c r="A65" s="79" t="s">
        <v>39</v>
      </c>
      <c r="B65" s="121" t="s">
        <v>40</v>
      </c>
      <c r="C65" s="122">
        <v>370</v>
      </c>
      <c r="D65" s="122">
        <v>678</v>
      </c>
      <c r="E65" s="81">
        <f t="shared" si="5"/>
        <v>1048</v>
      </c>
      <c r="F65" s="89">
        <f ca="1">C65/OFFSET(C65,1,0)</f>
        <v>0.61359867330016582</v>
      </c>
      <c r="G65" s="89">
        <f t="shared" ref="G65:H65" ca="1" si="33">D65/OFFSET(D65,1,0)</f>
        <v>0.87371134020618557</v>
      </c>
      <c r="H65" s="94">
        <f t="shared" ca="1" si="33"/>
        <v>0.75997099347353159</v>
      </c>
      <c r="J65" s="174" t="s">
        <v>45</v>
      </c>
      <c r="K65" s="216" t="s">
        <v>246</v>
      </c>
      <c r="L65" s="210"/>
      <c r="M65" s="57"/>
      <c r="N65" s="153">
        <v>3313</v>
      </c>
      <c r="O65" s="153">
        <v>2626</v>
      </c>
      <c r="P65" s="153">
        <v>5939</v>
      </c>
    </row>
    <row r="66" spans="1:16" s="3" customFormat="1">
      <c r="A66" s="79" t="s">
        <v>41</v>
      </c>
      <c r="B66" s="96" t="s">
        <v>55</v>
      </c>
      <c r="C66" s="78">
        <f>SUM(C62:C65)</f>
        <v>603</v>
      </c>
      <c r="D66" s="78">
        <f>SUM(D62:D65)</f>
        <v>776</v>
      </c>
      <c r="E66" s="81">
        <f t="shared" si="5"/>
        <v>1379</v>
      </c>
      <c r="F66" s="89">
        <f>C66/C33</f>
        <v>0.17605839416058394</v>
      </c>
      <c r="G66" s="89">
        <f t="shared" ref="G66:H66" si="34">D66/D33</f>
        <v>0.265662444368367</v>
      </c>
      <c r="H66" s="89">
        <f t="shared" si="34"/>
        <v>0.21730223763000314</v>
      </c>
      <c r="J66" s="58"/>
      <c r="K66" s="216" t="s">
        <v>343</v>
      </c>
      <c r="L66" s="210"/>
      <c r="M66" s="57"/>
      <c r="N66" s="153">
        <v>56</v>
      </c>
      <c r="O66" s="153">
        <v>89</v>
      </c>
      <c r="P66" s="153">
        <v>145</v>
      </c>
    </row>
    <row r="67" spans="1:16" s="3" customFormat="1">
      <c r="A67" s="97" t="s">
        <v>42</v>
      </c>
      <c r="B67" s="98" t="s">
        <v>21</v>
      </c>
      <c r="C67" s="99"/>
      <c r="D67" s="99"/>
      <c r="E67" s="81">
        <f t="shared" si="5"/>
        <v>0</v>
      </c>
      <c r="F67" s="2"/>
      <c r="G67" s="72"/>
      <c r="H67" s="72"/>
      <c r="J67" s="58"/>
      <c r="K67" s="57"/>
      <c r="L67" s="213" t="s">
        <v>444</v>
      </c>
      <c r="M67" s="57"/>
      <c r="N67" s="57"/>
      <c r="O67" s="57"/>
      <c r="P67" s="57"/>
    </row>
    <row r="68" spans="1:16" s="3" customFormat="1" ht="14.4">
      <c r="A68" s="79" t="s">
        <v>43</v>
      </c>
      <c r="B68" s="77" t="s">
        <v>44</v>
      </c>
      <c r="C68" s="78">
        <f>C66-C67</f>
        <v>603</v>
      </c>
      <c r="D68" s="78">
        <f>D66-D67</f>
        <v>776</v>
      </c>
      <c r="E68" s="81">
        <f t="shared" si="5"/>
        <v>1379</v>
      </c>
      <c r="F68" s="2"/>
      <c r="G68" s="111"/>
      <c r="H68" s="123"/>
      <c r="J68" s="174" t="s">
        <v>49</v>
      </c>
      <c r="K68" s="216" t="s">
        <v>248</v>
      </c>
      <c r="L68" s="210"/>
      <c r="M68" s="57"/>
      <c r="N68" s="153">
        <v>3369</v>
      </c>
      <c r="O68" s="153">
        <v>2626</v>
      </c>
      <c r="P68" s="153">
        <v>5995</v>
      </c>
    </row>
    <row r="69" spans="1:16" s="3" customFormat="1">
      <c r="A69" s="79"/>
      <c r="B69" s="77"/>
      <c r="C69" s="92"/>
      <c r="D69" s="92"/>
      <c r="E69" s="81"/>
      <c r="F69" s="2"/>
      <c r="G69" s="72"/>
      <c r="H69" s="72"/>
      <c r="J69" s="58"/>
      <c r="K69" s="57"/>
      <c r="L69" s="213" t="s">
        <v>445</v>
      </c>
      <c r="M69" s="57"/>
      <c r="N69" s="153">
        <v>140</v>
      </c>
      <c r="O69" s="153">
        <v>315</v>
      </c>
      <c r="P69" s="153">
        <v>455</v>
      </c>
    </row>
    <row r="70" spans="1:16" s="3" customFormat="1" ht="14.4">
      <c r="A70" s="79" t="s">
        <v>45</v>
      </c>
      <c r="B70" s="77" t="s">
        <v>46</v>
      </c>
      <c r="C70" s="91">
        <f>C43+C50+C57+C59+C60+C68</f>
        <v>3391</v>
      </c>
      <c r="D70" s="91">
        <f>D43+D50+D57+D59+D60+D68</f>
        <v>2651</v>
      </c>
      <c r="E70" s="81">
        <f t="shared" si="5"/>
        <v>6042</v>
      </c>
      <c r="F70" s="2"/>
      <c r="G70" s="124"/>
      <c r="H70" s="112"/>
      <c r="J70" s="58"/>
      <c r="K70" s="57"/>
      <c r="L70" s="213" t="s">
        <v>250</v>
      </c>
      <c r="M70" s="57"/>
      <c r="N70" s="57"/>
      <c r="O70" s="57"/>
      <c r="P70" s="57"/>
    </row>
    <row r="71" spans="1:16" s="3" customFormat="1">
      <c r="A71" s="79"/>
      <c r="B71" s="125"/>
      <c r="C71" s="92"/>
      <c r="D71" s="92"/>
      <c r="E71" s="81"/>
      <c r="F71" s="2"/>
      <c r="G71" s="72"/>
      <c r="H71" s="72"/>
      <c r="J71" s="58"/>
      <c r="K71" s="57"/>
      <c r="L71" s="213" t="s">
        <v>348</v>
      </c>
      <c r="M71" s="216" t="s">
        <v>349</v>
      </c>
      <c r="N71" s="153">
        <v>146</v>
      </c>
      <c r="O71" s="153">
        <v>400</v>
      </c>
      <c r="P71" s="153">
        <v>546</v>
      </c>
    </row>
    <row r="72" spans="1:16" s="3" customFormat="1" ht="14.4">
      <c r="A72" s="79" t="s">
        <v>47</v>
      </c>
      <c r="B72" s="77" t="s">
        <v>48</v>
      </c>
      <c r="C72" s="153">
        <v>56</v>
      </c>
      <c r="D72" s="153">
        <v>89</v>
      </c>
      <c r="E72" s="81">
        <f t="shared" si="5"/>
        <v>145</v>
      </c>
      <c r="F72" s="68"/>
      <c r="G72" s="126"/>
      <c r="H72" s="127"/>
      <c r="I72" s="72"/>
      <c r="J72" s="58"/>
      <c r="K72" s="57"/>
      <c r="L72" s="210"/>
      <c r="M72" s="57"/>
      <c r="N72" s="57"/>
      <c r="O72" s="57"/>
      <c r="P72" s="57"/>
    </row>
    <row r="73" spans="1:16" s="3" customFormat="1">
      <c r="A73" s="79"/>
      <c r="B73" s="125"/>
      <c r="C73" s="92"/>
      <c r="D73" s="92"/>
      <c r="E73" s="81"/>
      <c r="F73" s="2"/>
      <c r="G73" s="72"/>
      <c r="H73" s="72"/>
      <c r="I73" s="72"/>
      <c r="J73" s="174" t="s">
        <v>252</v>
      </c>
      <c r="K73" s="57"/>
      <c r="L73" s="210"/>
      <c r="M73" s="57"/>
      <c r="N73" s="57"/>
      <c r="O73" s="57"/>
      <c r="P73" s="57"/>
    </row>
    <row r="74" spans="1:16" s="3" customFormat="1">
      <c r="A74" s="79" t="s">
        <v>49</v>
      </c>
      <c r="B74" s="77" t="s">
        <v>50</v>
      </c>
      <c r="C74" s="81">
        <f>C70+C72</f>
        <v>3447</v>
      </c>
      <c r="D74" s="81">
        <f>D70+D72</f>
        <v>2740</v>
      </c>
      <c r="E74" s="81">
        <f>D74+C74</f>
        <v>6187</v>
      </c>
      <c r="F74" s="2"/>
      <c r="G74" s="72"/>
      <c r="H74" s="72"/>
      <c r="I74" s="72"/>
      <c r="J74" s="174" t="s">
        <v>446</v>
      </c>
      <c r="K74" s="57"/>
      <c r="L74" s="210"/>
      <c r="M74" s="57"/>
      <c r="N74" s="57"/>
      <c r="O74" s="57"/>
      <c r="P74" s="57"/>
    </row>
    <row r="75" spans="1:16" s="3" customFormat="1">
      <c r="A75" s="79"/>
      <c r="B75" s="77" t="s">
        <v>94</v>
      </c>
      <c r="C75" s="92"/>
      <c r="D75" s="92"/>
      <c r="E75" s="81">
        <f>D75+C75</f>
        <v>0</v>
      </c>
      <c r="F75" s="2"/>
      <c r="G75" s="72"/>
      <c r="H75" s="72"/>
      <c r="I75" s="72"/>
      <c r="J75" s="174" t="s">
        <v>254</v>
      </c>
      <c r="K75" s="57"/>
      <c r="L75" s="210"/>
      <c r="M75" s="57"/>
      <c r="N75" s="57"/>
      <c r="O75" s="57"/>
      <c r="P75" s="57"/>
    </row>
    <row r="76" spans="1:16" s="3" customFormat="1" ht="13.8" thickBot="1">
      <c r="A76" s="128" t="s">
        <v>51</v>
      </c>
      <c r="B76" s="129" t="s">
        <v>64</v>
      </c>
      <c r="C76" s="153">
        <v>140</v>
      </c>
      <c r="D76" s="153">
        <v>315</v>
      </c>
      <c r="E76" s="81">
        <f>D76+C76</f>
        <v>455</v>
      </c>
      <c r="F76" s="2"/>
      <c r="G76" s="72"/>
      <c r="H76" s="72"/>
      <c r="I76" s="72"/>
      <c r="J76" s="58"/>
      <c r="K76" s="57"/>
      <c r="L76" s="210"/>
      <c r="M76" s="57"/>
      <c r="N76" s="57"/>
      <c r="O76" s="57"/>
      <c r="P76" s="57"/>
    </row>
    <row r="77" spans="1:16" s="3" customFormat="1" ht="30.75" customHeight="1">
      <c r="A77" s="296" t="s">
        <v>56</v>
      </c>
      <c r="B77" s="297"/>
      <c r="C77" s="131">
        <f>C6+C33-C67-C74</f>
        <v>146</v>
      </c>
      <c r="D77" s="131">
        <f>D6+D33-D67-D74</f>
        <v>311</v>
      </c>
      <c r="E77" s="132">
        <f>(E6+E33)-(E67+E74)</f>
        <v>457</v>
      </c>
      <c r="F77" s="2"/>
      <c r="G77" s="72"/>
      <c r="H77" s="72"/>
      <c r="I77" s="72"/>
      <c r="J77" s="174" t="s">
        <v>306</v>
      </c>
      <c r="K77" s="57"/>
      <c r="L77" s="210"/>
      <c r="M77" s="57"/>
      <c r="N77" s="57"/>
      <c r="O77" s="57"/>
      <c r="P77" s="57"/>
    </row>
    <row r="78" spans="1:16" s="3" customFormat="1" ht="16.2" customHeight="1">
      <c r="A78" s="133"/>
      <c r="B78" s="61" t="s">
        <v>67</v>
      </c>
      <c r="C78" s="134">
        <f>(C43+C57+C59+C60+C50)/(C43+C57+C59+C68+C60+C50)</f>
        <v>0.82217634915953997</v>
      </c>
      <c r="D78" s="134">
        <f t="shared" ref="D78:E78" si="35">(D43+D57+D59+D60+D50)/(D43+D57+D59+D68+D60+D50)</f>
        <v>0.70728027159562434</v>
      </c>
      <c r="E78" s="134">
        <f t="shared" si="35"/>
        <v>0.77176431645150612</v>
      </c>
      <c r="F78" s="135"/>
      <c r="G78" s="72"/>
      <c r="H78" s="72"/>
      <c r="I78" s="72"/>
      <c r="J78" s="58"/>
      <c r="K78" s="57"/>
      <c r="L78" s="210"/>
      <c r="M78" s="57"/>
      <c r="N78" s="57"/>
      <c r="O78" s="57"/>
      <c r="P78" s="57"/>
    </row>
    <row r="79" spans="1:16" s="3" customFormat="1" ht="16.2" customHeight="1">
      <c r="A79" s="133"/>
      <c r="B79" s="61" t="s">
        <v>68</v>
      </c>
      <c r="C79" s="134">
        <f>(C43+C57+C59+C60+C50)/(C43+C57+C59+C68+C72+C67+C60+C50)</f>
        <v>0.80881926312735708</v>
      </c>
      <c r="D79" s="134">
        <f t="shared" ref="D79:E79" si="36">(D43+D57+D59+D60+D50)/(D43+D57+D59+D68+D72+D67+D60+D50)</f>
        <v>0.68430656934306566</v>
      </c>
      <c r="E79" s="134">
        <f t="shared" si="36"/>
        <v>0.7536770648133182</v>
      </c>
      <c r="F79" s="2"/>
      <c r="G79" s="72"/>
      <c r="H79" s="72"/>
      <c r="I79" s="72"/>
      <c r="J79" s="174" t="s">
        <v>447</v>
      </c>
      <c r="K79" s="57"/>
      <c r="L79" s="210"/>
      <c r="M79" s="57"/>
      <c r="N79" s="57"/>
      <c r="O79" s="57"/>
      <c r="P79" s="57"/>
    </row>
    <row r="80" spans="1:16" ht="16.2" customHeight="1">
      <c r="A80" s="133"/>
      <c r="B80" s="61" t="s">
        <v>70</v>
      </c>
      <c r="C80" s="134">
        <f>C59/C35</f>
        <v>0.40991933074394982</v>
      </c>
      <c r="D80" s="134">
        <f t="shared" ref="D80:E80" si="37">D59/D35</f>
        <v>4.6961325966850827E-2</v>
      </c>
      <c r="E80" s="134">
        <f t="shared" si="37"/>
        <v>0.2415505366009931</v>
      </c>
      <c r="J80" s="174" t="s">
        <v>448</v>
      </c>
    </row>
    <row r="81" spans="1:16" ht="16.2" customHeight="1">
      <c r="A81" s="133"/>
      <c r="B81" s="61" t="s">
        <v>69</v>
      </c>
      <c r="C81" s="134">
        <f>D66/E66</f>
        <v>0.56272661348803477</v>
      </c>
      <c r="D81" s="134"/>
      <c r="E81" s="134"/>
      <c r="J81" s="174" t="s">
        <v>449</v>
      </c>
    </row>
    <row r="82" spans="1:16" ht="16.2" customHeight="1">
      <c r="A82" s="133"/>
      <c r="B82" s="61" t="s">
        <v>89</v>
      </c>
      <c r="C82" s="136">
        <f>C20/C35</f>
        <v>0</v>
      </c>
      <c r="D82" s="136">
        <f t="shared" ref="D82:E82" si="38">D20/D35</f>
        <v>0</v>
      </c>
      <c r="E82" s="136">
        <f t="shared" si="38"/>
        <v>0</v>
      </c>
    </row>
    <row r="83" spans="1:16" ht="16.2" customHeight="1">
      <c r="A83" s="133"/>
      <c r="B83" s="61" t="s">
        <v>95</v>
      </c>
      <c r="C83" s="136">
        <f>(C43+C50+C57+C59+C60)/(C6+C33)</f>
        <v>0.77595324241580854</v>
      </c>
      <c r="D83" s="136">
        <f t="shared" ref="D83:E83" si="39">(D43+D50+D57+D59+D60)/(D6+D33)</f>
        <v>0.61455260570304815</v>
      </c>
      <c r="E83" s="136">
        <f t="shared" si="39"/>
        <v>0.70183624322697169</v>
      </c>
      <c r="J83" s="174" t="s">
        <v>450</v>
      </c>
      <c r="K83" s="216" t="s">
        <v>451</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8"/>
      <c r="K86" s="57"/>
      <c r="L86" s="210"/>
      <c r="M86" s="57"/>
      <c r="N86" s="57"/>
      <c r="O86" s="57"/>
      <c r="P86" s="57"/>
    </row>
    <row r="87" spans="1:16" s="139" customFormat="1" ht="19.5" customHeight="1">
      <c r="A87" s="138"/>
      <c r="B87" s="62"/>
      <c r="F87" s="2"/>
      <c r="G87" s="72"/>
      <c r="H87" s="72"/>
      <c r="I87" s="72"/>
      <c r="J87" s="58"/>
      <c r="K87" s="57"/>
      <c r="L87" s="210"/>
      <c r="M87" s="57"/>
      <c r="N87" s="57"/>
      <c r="O87" s="57"/>
      <c r="P87" s="57"/>
    </row>
    <row r="88" spans="1:16" s="139" customFormat="1" ht="19.5" customHeight="1">
      <c r="A88" s="138"/>
      <c r="B88" s="62"/>
      <c r="F88" s="2"/>
      <c r="G88" s="72"/>
      <c r="H88" s="72"/>
      <c r="I88" s="72"/>
      <c r="J88" s="58"/>
      <c r="K88" s="57"/>
      <c r="L88" s="210"/>
      <c r="M88" s="57"/>
      <c r="N88" s="57"/>
      <c r="O88" s="57"/>
      <c r="P88" s="57"/>
    </row>
    <row r="89" spans="1:16" s="139" customFormat="1" ht="19.5" customHeight="1">
      <c r="A89" s="138"/>
      <c r="B89" s="62"/>
      <c r="F89" s="2"/>
      <c r="G89" s="72"/>
      <c r="H89" s="72"/>
      <c r="I89" s="72"/>
      <c r="J89" s="58"/>
      <c r="K89" s="57"/>
      <c r="L89" s="210"/>
      <c r="M89" s="57"/>
      <c r="N89" s="57"/>
      <c r="O89" s="57"/>
      <c r="P89" s="57"/>
    </row>
    <row r="90" spans="1:16" s="139" customFormat="1" ht="19.5" customHeight="1">
      <c r="A90" s="138"/>
      <c r="B90" s="62"/>
      <c r="F90" s="2"/>
      <c r="G90" s="72"/>
      <c r="H90" s="72"/>
      <c r="I90" s="72"/>
      <c r="J90" s="58"/>
      <c r="K90" s="57"/>
      <c r="L90" s="210"/>
      <c r="M90" s="57"/>
      <c r="N90" s="57"/>
      <c r="O90" s="57"/>
      <c r="P90" s="57"/>
    </row>
    <row r="91" spans="1:16" s="139" customFormat="1" ht="19.5" customHeight="1">
      <c r="A91" s="138"/>
      <c r="B91" s="62"/>
      <c r="F91" s="2"/>
      <c r="G91" s="72"/>
      <c r="H91" s="72"/>
      <c r="I91" s="72"/>
      <c r="J91" s="58"/>
      <c r="K91" s="57"/>
      <c r="L91" s="210"/>
      <c r="M91" s="57"/>
      <c r="N91" s="57"/>
      <c r="O91" s="57"/>
      <c r="P91" s="57"/>
    </row>
    <row r="92" spans="1:16" s="139" customFormat="1" ht="19.5" customHeight="1">
      <c r="A92" s="138"/>
      <c r="B92" s="62"/>
      <c r="F92" s="2"/>
      <c r="G92" s="72"/>
      <c r="H92" s="72"/>
      <c r="I92" s="72"/>
      <c r="J92" s="58"/>
      <c r="K92" s="57"/>
      <c r="L92" s="210"/>
      <c r="M92" s="57"/>
      <c r="N92" s="57"/>
      <c r="O92" s="57"/>
      <c r="P92" s="57"/>
    </row>
    <row r="93" spans="1:16" s="139" customFormat="1" ht="19.5" customHeight="1">
      <c r="A93" s="138"/>
      <c r="B93" s="1" t="s">
        <v>65</v>
      </c>
      <c r="C93" s="139">
        <f>(C74-C68)/C74</f>
        <v>0.82506527415143605</v>
      </c>
      <c r="D93" s="1" t="s">
        <v>66</v>
      </c>
      <c r="E93" s="139">
        <f>(D74-D68)/D74</f>
        <v>0.71678832116788316</v>
      </c>
      <c r="F93" s="2"/>
      <c r="G93" s="72"/>
      <c r="H93" s="72"/>
      <c r="I93" s="72"/>
      <c r="J93" s="58"/>
      <c r="K93" s="57"/>
      <c r="L93" s="210"/>
      <c r="M93" s="57"/>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57"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3" width="9.21875" style="58" customWidth="1"/>
    <col min="14" max="16" width="3.88671875" style="57" bestFit="1" customWidth="1"/>
    <col min="17" max="16384" width="8.88671875" style="57"/>
  </cols>
  <sheetData>
    <row r="1" spans="1:17" s="3" customFormat="1">
      <c r="A1" s="57"/>
      <c r="B1" s="65" t="s">
        <v>90</v>
      </c>
      <c r="C1" s="57" t="s">
        <v>413</v>
      </c>
      <c r="D1" s="57"/>
      <c r="E1" s="57"/>
      <c r="F1" s="2" t="s">
        <v>91</v>
      </c>
      <c r="G1" s="66"/>
      <c r="H1" s="67"/>
      <c r="I1" s="67"/>
      <c r="K1" s="58"/>
      <c r="L1" s="58"/>
      <c r="M1" s="58"/>
      <c r="N1" s="57"/>
      <c r="O1" s="57"/>
      <c r="P1" s="57"/>
      <c r="Q1" s="57"/>
    </row>
    <row r="2" spans="1:17" s="3" customFormat="1" ht="15.6">
      <c r="A2" s="57"/>
      <c r="B2" s="65" t="s">
        <v>92</v>
      </c>
      <c r="C2" s="57" t="s">
        <v>158</v>
      </c>
      <c r="D2" s="57"/>
      <c r="E2" s="57"/>
      <c r="F2" s="68" t="s">
        <v>93</v>
      </c>
      <c r="G2" s="69"/>
      <c r="H2" s="70"/>
      <c r="I2" s="70"/>
      <c r="K2" s="205" t="s">
        <v>224</v>
      </c>
      <c r="L2" s="58"/>
      <c r="M2" s="58"/>
      <c r="N2" s="57"/>
      <c r="O2" s="57"/>
      <c r="P2" s="57"/>
      <c r="Q2" s="57"/>
    </row>
    <row r="3" spans="1:17" s="3" customFormat="1" ht="13.8" thickBot="1">
      <c r="A3" s="71"/>
      <c r="B3" s="58"/>
      <c r="C3" s="57"/>
      <c r="D3" s="57"/>
      <c r="E3" s="57"/>
      <c r="F3" s="2"/>
      <c r="G3" s="72"/>
      <c r="H3" s="72"/>
      <c r="I3" s="72"/>
      <c r="K3" s="58"/>
      <c r="L3" s="58"/>
      <c r="M3" s="58"/>
      <c r="N3" s="57"/>
      <c r="O3" s="57"/>
      <c r="P3" s="57"/>
      <c r="Q3" s="57"/>
    </row>
    <row r="4" spans="1:17" s="3" customFormat="1">
      <c r="A4" s="73"/>
      <c r="B4" s="60"/>
      <c r="C4" s="74" t="s">
        <v>0</v>
      </c>
      <c r="D4" s="74" t="s">
        <v>1</v>
      </c>
      <c r="E4" s="75" t="s">
        <v>2</v>
      </c>
      <c r="F4" s="2"/>
      <c r="G4" s="72"/>
      <c r="H4" s="72"/>
      <c r="I4" s="72"/>
      <c r="K4" s="58"/>
      <c r="L4" s="58"/>
      <c r="M4" s="175" t="s">
        <v>412</v>
      </c>
      <c r="N4" s="206" t="s">
        <v>0</v>
      </c>
      <c r="O4" s="206" t="s">
        <v>1</v>
      </c>
      <c r="P4" s="206" t="s">
        <v>2</v>
      </c>
      <c r="Q4" s="57"/>
    </row>
    <row r="5" spans="1:17" s="3" customFormat="1">
      <c r="A5" s="76"/>
      <c r="B5" s="77"/>
      <c r="C5" s="78"/>
      <c r="D5" s="78"/>
      <c r="E5" s="78"/>
      <c r="F5" s="4"/>
      <c r="G5" s="72"/>
      <c r="H5" s="72"/>
      <c r="I5" s="72"/>
      <c r="K5" s="58"/>
      <c r="L5" s="58"/>
      <c r="M5" s="175" t="s">
        <v>226</v>
      </c>
      <c r="N5" s="57"/>
      <c r="O5" s="57"/>
      <c r="P5" s="57"/>
      <c r="Q5" s="57"/>
    </row>
    <row r="6" spans="1:17" s="3" customFormat="1" ht="15.6">
      <c r="A6" s="79" t="s">
        <v>3</v>
      </c>
      <c r="B6" s="77" t="s">
        <v>63</v>
      </c>
      <c r="C6" s="80">
        <v>140</v>
      </c>
      <c r="D6" s="80">
        <v>315</v>
      </c>
      <c r="E6" s="81">
        <f>D6+C6</f>
        <v>455</v>
      </c>
      <c r="F6" s="68"/>
      <c r="G6" s="82"/>
      <c r="H6" s="70"/>
      <c r="I6" s="70"/>
      <c r="K6" s="175" t="s">
        <v>3</v>
      </c>
      <c r="L6" s="58"/>
      <c r="M6" s="175" t="s">
        <v>227</v>
      </c>
      <c r="N6" s="151">
        <v>140</v>
      </c>
      <c r="O6" s="151">
        <v>315</v>
      </c>
      <c r="P6" s="151">
        <v>455</v>
      </c>
      <c r="Q6" s="57"/>
    </row>
    <row r="7" spans="1:17" s="3" customFormat="1" ht="15.6">
      <c r="A7" s="79"/>
      <c r="B7" s="77"/>
      <c r="C7" s="83"/>
      <c r="D7" s="83"/>
      <c r="E7" s="81"/>
      <c r="F7" s="68"/>
      <c r="G7" s="82"/>
      <c r="H7" s="82"/>
      <c r="I7" s="70"/>
      <c r="K7" s="58"/>
      <c r="L7" s="175" t="s">
        <v>4</v>
      </c>
      <c r="M7" s="58"/>
      <c r="N7" s="57"/>
      <c r="O7" s="57"/>
      <c r="P7" s="57"/>
      <c r="Q7" s="57"/>
    </row>
    <row r="8" spans="1:17" s="3" customFormat="1" ht="15.6">
      <c r="A8" s="79"/>
      <c r="B8" s="77" t="s">
        <v>4</v>
      </c>
      <c r="C8" s="83"/>
      <c r="D8" s="83"/>
      <c r="E8" s="81"/>
      <c r="F8" s="68"/>
      <c r="G8" s="82"/>
      <c r="H8" s="70"/>
      <c r="I8" s="82"/>
      <c r="K8" s="58"/>
      <c r="L8" s="207" t="s">
        <v>5</v>
      </c>
      <c r="M8" s="58"/>
      <c r="N8" s="57"/>
      <c r="O8" s="57"/>
      <c r="P8" s="57"/>
      <c r="Q8" s="57"/>
    </row>
    <row r="9" spans="1:17" s="3" customFormat="1" ht="15.6">
      <c r="A9" s="79"/>
      <c r="B9" s="84" t="s">
        <v>5</v>
      </c>
      <c r="C9" s="85"/>
      <c r="D9" s="85"/>
      <c r="E9" s="81"/>
      <c r="F9" s="2"/>
      <c r="G9" s="82"/>
      <c r="H9" s="86"/>
      <c r="I9" s="70"/>
      <c r="K9" s="174" t="s">
        <v>6</v>
      </c>
      <c r="L9" s="58"/>
      <c r="M9" s="58"/>
      <c r="N9" s="153">
        <v>2622</v>
      </c>
      <c r="O9" s="153">
        <v>1379</v>
      </c>
      <c r="P9" s="151">
        <v>4001</v>
      </c>
      <c r="Q9" s="57"/>
    </row>
    <row r="10" spans="1:17" s="3" customFormat="1" ht="15.6">
      <c r="A10" s="79"/>
      <c r="B10" s="87" t="s">
        <v>6</v>
      </c>
      <c r="C10" s="88">
        <v>2622</v>
      </c>
      <c r="D10" s="88">
        <v>1379</v>
      </c>
      <c r="E10" s="81">
        <f>D10+C10</f>
        <v>4001</v>
      </c>
      <c r="F10" s="89">
        <f ca="1">C10/OFFSET(C10,4,0)</f>
        <v>0.79095022624434386</v>
      </c>
      <c r="G10" s="89">
        <f t="shared" ref="G10:H10" ca="1" si="0">D10/OFFSET(D10,4,0)</f>
        <v>0.41561181434599154</v>
      </c>
      <c r="H10" s="89">
        <f t="shared" ca="1" si="0"/>
        <v>0.60319614050957338</v>
      </c>
      <c r="I10" s="70"/>
      <c r="K10" s="58"/>
      <c r="L10" s="174" t="s">
        <v>228</v>
      </c>
      <c r="M10" s="58"/>
      <c r="N10" s="153">
        <v>117</v>
      </c>
      <c r="O10" s="153">
        <v>672</v>
      </c>
      <c r="P10" s="151">
        <v>789</v>
      </c>
      <c r="Q10" s="57"/>
    </row>
    <row r="11" spans="1:17" s="3" customFormat="1">
      <c r="A11" s="79"/>
      <c r="B11" s="87" t="s">
        <v>7</v>
      </c>
      <c r="C11" s="88">
        <v>117</v>
      </c>
      <c r="D11" s="88">
        <v>672</v>
      </c>
      <c r="E11" s="81">
        <f t="shared" ref="E11:E14" si="1">D11+C11</f>
        <v>789</v>
      </c>
      <c r="F11" s="89">
        <f ca="1">C11/OFFSET(C11,3,0)</f>
        <v>3.5294117647058823E-2</v>
      </c>
      <c r="G11" s="89">
        <f t="shared" ref="G11:H11" ca="1" si="2">D11/OFFSET(D11,3,0)</f>
        <v>0.20253164556962025</v>
      </c>
      <c r="H11" s="89">
        <f t="shared" ca="1" si="2"/>
        <v>0.11895070104025328</v>
      </c>
      <c r="I11" s="72"/>
      <c r="K11" s="58"/>
      <c r="L11" s="174" t="s">
        <v>229</v>
      </c>
      <c r="M11" s="58"/>
      <c r="N11" s="153">
        <v>227</v>
      </c>
      <c r="O11" s="153">
        <v>312</v>
      </c>
      <c r="P11" s="151">
        <v>539</v>
      </c>
      <c r="Q11" s="57"/>
    </row>
    <row r="12" spans="1:17" s="3" customFormat="1">
      <c r="A12" s="79"/>
      <c r="B12" s="87" t="s">
        <v>8</v>
      </c>
      <c r="C12" s="88">
        <v>227</v>
      </c>
      <c r="D12" s="88">
        <v>312</v>
      </c>
      <c r="E12" s="81">
        <f t="shared" si="1"/>
        <v>539</v>
      </c>
      <c r="F12" s="89">
        <f ca="1">C12/OFFSET(C12,2,0)</f>
        <v>6.8476621417797895E-2</v>
      </c>
      <c r="G12" s="89">
        <f t="shared" ref="G12:H12" ca="1" si="3">D12/OFFSET(D12,2,0)</f>
        <v>9.403254972875226E-2</v>
      </c>
      <c r="H12" s="89">
        <f t="shared" ca="1" si="3"/>
        <v>8.12603648424544E-2</v>
      </c>
      <c r="I12" s="72"/>
      <c r="K12" s="58"/>
      <c r="L12" s="174" t="s">
        <v>9</v>
      </c>
      <c r="M12" s="58"/>
      <c r="N12" s="153">
        <v>349</v>
      </c>
      <c r="O12" s="153">
        <v>955</v>
      </c>
      <c r="P12" s="151">
        <v>1304</v>
      </c>
      <c r="Q12" s="57"/>
    </row>
    <row r="13" spans="1:17" s="3" customFormat="1">
      <c r="A13" s="79"/>
      <c r="B13" s="87" t="s">
        <v>9</v>
      </c>
      <c r="C13" s="88">
        <v>349</v>
      </c>
      <c r="D13" s="88">
        <v>955</v>
      </c>
      <c r="E13" s="81">
        <f t="shared" si="1"/>
        <v>1304</v>
      </c>
      <c r="F13" s="89">
        <f ca="1">C13/OFFSET(C13,1,0)</f>
        <v>0.1052790346907994</v>
      </c>
      <c r="G13" s="89">
        <f t="shared" ref="G13:H13" ca="1" si="4">D13/OFFSET(D13,1,0)</f>
        <v>0.28782399035563594</v>
      </c>
      <c r="H13" s="89">
        <f t="shared" ca="1" si="4"/>
        <v>0.19659279360771897</v>
      </c>
      <c r="I13" s="72"/>
      <c r="K13" s="175" t="s">
        <v>10</v>
      </c>
      <c r="L13" s="175" t="s">
        <v>11</v>
      </c>
      <c r="M13" s="58"/>
      <c r="N13" s="151">
        <v>3315</v>
      </c>
      <c r="O13" s="151">
        <v>3318</v>
      </c>
      <c r="P13" s="151">
        <v>6633</v>
      </c>
      <c r="Q13" s="57"/>
    </row>
    <row r="14" spans="1:17" s="3" customFormat="1">
      <c r="A14" s="79" t="s">
        <v>10</v>
      </c>
      <c r="B14" s="90" t="s">
        <v>11</v>
      </c>
      <c r="C14" s="91">
        <f>SUM(C10:C13)</f>
        <v>3315</v>
      </c>
      <c r="D14" s="91">
        <f>SUM(D10:D13)</f>
        <v>3318</v>
      </c>
      <c r="E14" s="81">
        <f t="shared" si="1"/>
        <v>6633</v>
      </c>
      <c r="F14" s="89"/>
      <c r="G14" s="89"/>
      <c r="H14" s="89"/>
      <c r="I14" s="72"/>
      <c r="K14" s="58"/>
      <c r="L14" s="58"/>
      <c r="M14" s="207" t="s">
        <v>58</v>
      </c>
      <c r="N14" s="57"/>
      <c r="O14" s="57"/>
      <c r="P14" s="57"/>
      <c r="Q14" s="57"/>
    </row>
    <row r="15" spans="1:17" s="3" customFormat="1">
      <c r="A15" s="79"/>
      <c r="B15" s="84" t="s">
        <v>58</v>
      </c>
      <c r="C15" s="92"/>
      <c r="D15" s="92"/>
      <c r="E15" s="81"/>
      <c r="F15" s="2"/>
      <c r="G15" s="72"/>
      <c r="H15" s="72"/>
      <c r="I15" s="72"/>
      <c r="K15" s="174" t="s">
        <v>6</v>
      </c>
      <c r="L15" s="58"/>
      <c r="M15" s="58"/>
      <c r="N15" s="153">
        <v>0</v>
      </c>
      <c r="O15" s="153">
        <v>0</v>
      </c>
      <c r="P15" s="151">
        <v>0</v>
      </c>
      <c r="Q15" s="57"/>
    </row>
    <row r="16" spans="1:17" s="3" customFormat="1">
      <c r="A16" s="79"/>
      <c r="B16" s="87" t="s">
        <v>6</v>
      </c>
      <c r="C16" s="92">
        <v>0</v>
      </c>
      <c r="D16" s="92">
        <v>0</v>
      </c>
      <c r="E16" s="81">
        <f t="shared" ref="E16:E72" si="5">D16+C16</f>
        <v>0</v>
      </c>
      <c r="F16" s="89">
        <f ca="1">C16/OFFSET(C16,4,0)</f>
        <v>0</v>
      </c>
      <c r="G16" s="89" t="e">
        <f t="shared" ref="G16:H16" ca="1" si="6">D16/OFFSET(D16,4,0)</f>
        <v>#DIV/0!</v>
      </c>
      <c r="H16" s="89">
        <f t="shared" ca="1" si="6"/>
        <v>0</v>
      </c>
      <c r="I16" s="72"/>
      <c r="K16" s="58"/>
      <c r="L16" s="174" t="s">
        <v>228</v>
      </c>
      <c r="M16" s="58"/>
      <c r="N16" s="153">
        <v>5</v>
      </c>
      <c r="O16" s="153">
        <v>0</v>
      </c>
      <c r="P16" s="151">
        <v>5</v>
      </c>
      <c r="Q16" s="57"/>
    </row>
    <row r="17" spans="1:17" s="3" customFormat="1">
      <c r="A17" s="79"/>
      <c r="B17" s="87" t="s">
        <v>7</v>
      </c>
      <c r="C17" s="92">
        <v>5</v>
      </c>
      <c r="D17" s="92">
        <v>0</v>
      </c>
      <c r="E17" s="81">
        <f t="shared" si="5"/>
        <v>5</v>
      </c>
      <c r="F17" s="89">
        <f ca="1">C17/OFFSET(C17,3,0)</f>
        <v>1</v>
      </c>
      <c r="G17" s="89" t="e">
        <f t="shared" ref="G17:H17" ca="1" si="7">D17/OFFSET(D17,3,0)</f>
        <v>#DIV/0!</v>
      </c>
      <c r="H17" s="89">
        <f t="shared" ca="1" si="7"/>
        <v>1</v>
      </c>
      <c r="I17" s="72"/>
      <c r="K17" s="58"/>
      <c r="L17" s="174" t="s">
        <v>229</v>
      </c>
      <c r="M17" s="58"/>
      <c r="N17" s="153">
        <v>0</v>
      </c>
      <c r="O17" s="153">
        <v>0</v>
      </c>
      <c r="P17" s="151">
        <v>0</v>
      </c>
      <c r="Q17" s="57"/>
    </row>
    <row r="18" spans="1:17" s="3" customFormat="1" ht="15.6">
      <c r="A18" s="79"/>
      <c r="B18" s="87" t="s">
        <v>8</v>
      </c>
      <c r="C18" s="92">
        <v>0</v>
      </c>
      <c r="D18" s="92">
        <v>0</v>
      </c>
      <c r="E18" s="81">
        <f t="shared" si="5"/>
        <v>0</v>
      </c>
      <c r="F18" s="89">
        <f ca="1">C18/OFFSET(C18,2,0)</f>
        <v>0</v>
      </c>
      <c r="G18" s="89" t="e">
        <f t="shared" ref="G18:H18" ca="1" si="8">D18/OFFSET(D18,2,0)</f>
        <v>#DIV/0!</v>
      </c>
      <c r="H18" s="89">
        <f t="shared" ca="1" si="8"/>
        <v>0</v>
      </c>
      <c r="I18" s="93"/>
      <c r="K18" s="58"/>
      <c r="L18" s="174" t="s">
        <v>9</v>
      </c>
      <c r="M18" s="58"/>
      <c r="N18" s="153">
        <v>0</v>
      </c>
      <c r="O18" s="153">
        <v>0</v>
      </c>
      <c r="P18" s="151">
        <v>0</v>
      </c>
      <c r="Q18" s="57"/>
    </row>
    <row r="19" spans="1:17" s="3" customFormat="1">
      <c r="A19" s="79"/>
      <c r="B19" s="87" t="s">
        <v>9</v>
      </c>
      <c r="C19" s="92">
        <v>0</v>
      </c>
      <c r="D19" s="92">
        <v>0</v>
      </c>
      <c r="E19" s="81">
        <f t="shared" si="5"/>
        <v>0</v>
      </c>
      <c r="F19" s="89">
        <f ca="1">C19/OFFSET(C19,1,0)</f>
        <v>0</v>
      </c>
      <c r="G19" s="89" t="e">
        <f t="shared" ref="G19:H19" ca="1" si="9">D19/OFFSET(D19,1,0)</f>
        <v>#DIV/0!</v>
      </c>
      <c r="H19" s="94">
        <f t="shared" ca="1" si="9"/>
        <v>0</v>
      </c>
      <c r="I19" s="72"/>
      <c r="K19" s="175" t="s">
        <v>12</v>
      </c>
      <c r="L19" s="58"/>
      <c r="M19" s="175" t="s">
        <v>13</v>
      </c>
      <c r="N19" s="151">
        <v>5</v>
      </c>
      <c r="O19" s="151">
        <v>0</v>
      </c>
      <c r="P19" s="151">
        <v>5</v>
      </c>
      <c r="Q19" s="57"/>
    </row>
    <row r="20" spans="1:17" s="3" customFormat="1">
      <c r="A20" s="79" t="s">
        <v>12</v>
      </c>
      <c r="B20" s="90" t="s">
        <v>13</v>
      </c>
      <c r="C20" s="81">
        <f>SUM(C16:C19)</f>
        <v>5</v>
      </c>
      <c r="D20" s="81">
        <f>SUM(D16:D19)</f>
        <v>0</v>
      </c>
      <c r="E20" s="81">
        <f t="shared" si="5"/>
        <v>5</v>
      </c>
      <c r="F20" s="89"/>
      <c r="G20" s="89"/>
      <c r="H20" s="89"/>
      <c r="I20" s="72"/>
      <c r="K20" s="58"/>
      <c r="L20" s="58"/>
      <c r="M20" s="207" t="s">
        <v>59</v>
      </c>
      <c r="N20" s="57"/>
      <c r="O20" s="57"/>
      <c r="P20" s="57"/>
      <c r="Q20" s="57"/>
    </row>
    <row r="21" spans="1:17" s="3" customFormat="1">
      <c r="A21" s="79"/>
      <c r="B21" s="84" t="s">
        <v>59</v>
      </c>
      <c r="C21" s="92"/>
      <c r="D21" s="92"/>
      <c r="E21" s="81"/>
      <c r="F21" s="2"/>
      <c r="G21" s="72"/>
      <c r="H21" s="72"/>
      <c r="I21" s="72"/>
      <c r="K21" s="174" t="s">
        <v>6</v>
      </c>
      <c r="L21" s="58"/>
      <c r="M21" s="58"/>
      <c r="N21" s="153">
        <v>0</v>
      </c>
      <c r="O21" s="153">
        <v>1</v>
      </c>
      <c r="P21" s="151">
        <v>1</v>
      </c>
      <c r="Q21" s="57"/>
    </row>
    <row r="22" spans="1:17" s="3" customFormat="1" ht="15.6">
      <c r="A22" s="79"/>
      <c r="B22" s="87" t="s">
        <v>6</v>
      </c>
      <c r="C22" s="95">
        <v>0</v>
      </c>
      <c r="D22" s="95">
        <v>1</v>
      </c>
      <c r="E22" s="81">
        <f t="shared" si="5"/>
        <v>1</v>
      </c>
      <c r="F22" s="89">
        <f ca="1">C22/OFFSET(C22,4,0)</f>
        <v>0</v>
      </c>
      <c r="G22" s="89">
        <f t="shared" ref="G22:H22" ca="1" si="10">D22/OFFSET(D22,4,0)</f>
        <v>0.33333333333333331</v>
      </c>
      <c r="H22" s="89">
        <f t="shared" ca="1" si="10"/>
        <v>0.125</v>
      </c>
      <c r="I22" s="93"/>
      <c r="K22" s="58"/>
      <c r="L22" s="174" t="s">
        <v>228</v>
      </c>
      <c r="M22" s="58"/>
      <c r="N22" s="153">
        <v>5</v>
      </c>
      <c r="O22" s="153">
        <v>0</v>
      </c>
      <c r="P22" s="151">
        <v>5</v>
      </c>
      <c r="Q22" s="57"/>
    </row>
    <row r="23" spans="1:17" s="3" customFormat="1">
      <c r="A23" s="79"/>
      <c r="B23" s="87" t="s">
        <v>7</v>
      </c>
      <c r="C23" s="95">
        <v>5</v>
      </c>
      <c r="D23" s="95">
        <v>0</v>
      </c>
      <c r="E23" s="81">
        <f t="shared" si="5"/>
        <v>5</v>
      </c>
      <c r="F23" s="89">
        <f ca="1">C23/OFFSET(C23,3,0)</f>
        <v>1</v>
      </c>
      <c r="G23" s="89">
        <f t="shared" ref="G23:H23" ca="1" si="11">D23/OFFSET(D23,3,0)</f>
        <v>0</v>
      </c>
      <c r="H23" s="89">
        <f t="shared" ca="1" si="11"/>
        <v>0.625</v>
      </c>
      <c r="I23" s="72"/>
      <c r="K23" s="58"/>
      <c r="L23" s="174" t="s">
        <v>229</v>
      </c>
      <c r="M23" s="58"/>
      <c r="N23" s="153">
        <v>0</v>
      </c>
      <c r="O23" s="153">
        <v>0</v>
      </c>
      <c r="P23" s="151">
        <v>0</v>
      </c>
      <c r="Q23" s="57"/>
    </row>
    <row r="24" spans="1:17" s="3" customFormat="1">
      <c r="A24" s="79"/>
      <c r="B24" s="87" t="s">
        <v>8</v>
      </c>
      <c r="C24" s="95">
        <v>0</v>
      </c>
      <c r="D24" s="95">
        <v>0</v>
      </c>
      <c r="E24" s="81">
        <f t="shared" si="5"/>
        <v>0</v>
      </c>
      <c r="F24" s="89">
        <f ca="1">C24/OFFSET(C24,2,0)</f>
        <v>0</v>
      </c>
      <c r="G24" s="89">
        <f t="shared" ref="G24:H24" ca="1" si="12">D24/OFFSET(D24,2,0)</f>
        <v>0</v>
      </c>
      <c r="H24" s="89">
        <f t="shared" ca="1" si="12"/>
        <v>0</v>
      </c>
      <c r="I24" s="72"/>
      <c r="K24" s="58"/>
      <c r="L24" s="174" t="s">
        <v>9</v>
      </c>
      <c r="M24" s="58"/>
      <c r="N24" s="153">
        <v>0</v>
      </c>
      <c r="O24" s="153">
        <v>2</v>
      </c>
      <c r="P24" s="151">
        <v>2</v>
      </c>
      <c r="Q24" s="57"/>
    </row>
    <row r="25" spans="1:17" s="3" customFormat="1">
      <c r="A25" s="79"/>
      <c r="B25" s="87" t="s">
        <v>9</v>
      </c>
      <c r="C25" s="95">
        <v>0</v>
      </c>
      <c r="D25" s="95">
        <v>2</v>
      </c>
      <c r="E25" s="81">
        <f t="shared" si="5"/>
        <v>2</v>
      </c>
      <c r="F25" s="89">
        <f ca="1">C25/OFFSET(C25,1,0)</f>
        <v>0</v>
      </c>
      <c r="G25" s="89">
        <f t="shared" ref="G25:H25" ca="1" si="13">D25/OFFSET(D25,1,0)</f>
        <v>0.66666666666666663</v>
      </c>
      <c r="H25" s="94">
        <f t="shared" ca="1" si="13"/>
        <v>0.25</v>
      </c>
      <c r="I25" s="72"/>
      <c r="K25" s="175" t="s">
        <v>14</v>
      </c>
      <c r="L25" s="58"/>
      <c r="M25" s="175" t="s">
        <v>15</v>
      </c>
      <c r="N25" s="151">
        <v>5</v>
      </c>
      <c r="O25" s="151">
        <v>3</v>
      </c>
      <c r="P25" s="151">
        <v>8</v>
      </c>
      <c r="Q25" s="57"/>
    </row>
    <row r="26" spans="1:17" s="3" customFormat="1">
      <c r="A26" s="79" t="s">
        <v>14</v>
      </c>
      <c r="B26" s="90" t="s">
        <v>15</v>
      </c>
      <c r="C26" s="81">
        <f>SUM(C22:C25)</f>
        <v>5</v>
      </c>
      <c r="D26" s="81">
        <f>SUM(D22:D25)</f>
        <v>3</v>
      </c>
      <c r="E26" s="81">
        <f t="shared" si="5"/>
        <v>8</v>
      </c>
      <c r="F26" s="89"/>
      <c r="G26" s="89"/>
      <c r="H26" s="89"/>
      <c r="I26" s="72"/>
      <c r="K26" s="58"/>
      <c r="L26" s="58"/>
      <c r="M26" s="207" t="s">
        <v>16</v>
      </c>
      <c r="N26" s="57"/>
      <c r="O26" s="57"/>
      <c r="P26" s="57"/>
      <c r="Q26" s="57"/>
    </row>
    <row r="27" spans="1:17" s="3" customFormat="1">
      <c r="A27" s="79"/>
      <c r="B27" s="84" t="s">
        <v>16</v>
      </c>
      <c r="C27" s="92"/>
      <c r="D27" s="92"/>
      <c r="E27" s="81"/>
      <c r="F27" s="2"/>
      <c r="G27" s="72"/>
      <c r="H27" s="72"/>
      <c r="I27" s="72"/>
      <c r="K27" s="174" t="s">
        <v>6</v>
      </c>
      <c r="L27" s="58"/>
      <c r="M27" s="58"/>
      <c r="N27" s="153">
        <v>0</v>
      </c>
      <c r="O27" s="153">
        <v>0</v>
      </c>
      <c r="P27" s="151">
        <v>0</v>
      </c>
      <c r="Q27" s="57"/>
    </row>
    <row r="28" spans="1:17" s="3" customFormat="1">
      <c r="A28" s="79"/>
      <c r="B28" s="87" t="s">
        <v>6</v>
      </c>
      <c r="C28" s="92">
        <v>0</v>
      </c>
      <c r="D28" s="92">
        <v>0</v>
      </c>
      <c r="E28" s="81">
        <f t="shared" si="5"/>
        <v>0</v>
      </c>
      <c r="F28" s="89">
        <f ca="1">C28/OFFSET(C28,4,0)</f>
        <v>0</v>
      </c>
      <c r="G28" s="89">
        <f t="shared" ref="G28:H28" ca="1" si="14">D28/OFFSET(D28,4,0)</f>
        <v>0</v>
      </c>
      <c r="H28" s="89">
        <f t="shared" ca="1" si="14"/>
        <v>0</v>
      </c>
      <c r="I28" s="72"/>
      <c r="K28" s="58"/>
      <c r="L28" s="174" t="s">
        <v>228</v>
      </c>
      <c r="M28" s="58"/>
      <c r="N28" s="153">
        <v>0</v>
      </c>
      <c r="O28" s="153">
        <v>0</v>
      </c>
      <c r="P28" s="151">
        <v>0</v>
      </c>
      <c r="Q28" s="57"/>
    </row>
    <row r="29" spans="1:17" s="3" customFormat="1" ht="15.6">
      <c r="A29" s="79"/>
      <c r="B29" s="87" t="s">
        <v>7</v>
      </c>
      <c r="C29" s="92">
        <v>0</v>
      </c>
      <c r="D29" s="92">
        <v>0</v>
      </c>
      <c r="E29" s="81">
        <f t="shared" si="5"/>
        <v>0</v>
      </c>
      <c r="F29" s="89">
        <f ca="1">C29/OFFSET(C29,3,0)</f>
        <v>0</v>
      </c>
      <c r="G29" s="89">
        <f t="shared" ref="G29:H29" ca="1" si="15">D29/OFFSET(D29,3,0)</f>
        <v>0</v>
      </c>
      <c r="H29" s="89">
        <f t="shared" ca="1" si="15"/>
        <v>0</v>
      </c>
      <c r="I29" s="70"/>
      <c r="K29" s="58"/>
      <c r="L29" s="174" t="s">
        <v>229</v>
      </c>
      <c r="M29" s="58"/>
      <c r="N29" s="153">
        <v>0</v>
      </c>
      <c r="O29" s="153">
        <v>0</v>
      </c>
      <c r="P29" s="151">
        <v>0</v>
      </c>
      <c r="Q29" s="57"/>
    </row>
    <row r="30" spans="1:17" s="3" customFormat="1">
      <c r="A30" s="79"/>
      <c r="B30" s="87" t="s">
        <v>8</v>
      </c>
      <c r="C30" s="92">
        <v>0</v>
      </c>
      <c r="D30" s="92">
        <v>0</v>
      </c>
      <c r="E30" s="81">
        <f t="shared" si="5"/>
        <v>0</v>
      </c>
      <c r="F30" s="89">
        <f ca="1">C30/OFFSET(C30,2,0)</f>
        <v>0</v>
      </c>
      <c r="G30" s="89">
        <f t="shared" ref="G30:H30" ca="1" si="16">D30/OFFSET(D30,2,0)</f>
        <v>0</v>
      </c>
      <c r="H30" s="89">
        <f t="shared" ca="1" si="16"/>
        <v>0</v>
      </c>
      <c r="I30" s="72"/>
      <c r="K30" s="58"/>
      <c r="L30" s="174" t="s">
        <v>9</v>
      </c>
      <c r="M30" s="58"/>
      <c r="N30" s="153">
        <v>124</v>
      </c>
      <c r="O30" s="153">
        <v>35</v>
      </c>
      <c r="P30" s="151">
        <v>159</v>
      </c>
      <c r="Q30" s="57"/>
    </row>
    <row r="31" spans="1:17" s="3" customFormat="1" ht="15.6">
      <c r="A31" s="79"/>
      <c r="B31" s="87" t="s">
        <v>9</v>
      </c>
      <c r="C31" s="92">
        <v>124</v>
      </c>
      <c r="D31" s="92">
        <v>35</v>
      </c>
      <c r="E31" s="81">
        <f t="shared" si="5"/>
        <v>159</v>
      </c>
      <c r="F31" s="89">
        <f ca="1">C31/OFFSET(C31,1,0)</f>
        <v>1</v>
      </c>
      <c r="G31" s="89">
        <f t="shared" ref="G31:H31" ca="1" si="17">D31/OFFSET(D31,1,0)</f>
        <v>1</v>
      </c>
      <c r="H31" s="94">
        <f t="shared" ca="1" si="17"/>
        <v>1</v>
      </c>
      <c r="I31" s="70"/>
      <c r="K31" s="175" t="s">
        <v>17</v>
      </c>
      <c r="L31" s="58"/>
      <c r="M31" s="175" t="s">
        <v>18</v>
      </c>
      <c r="N31" s="151">
        <v>124</v>
      </c>
      <c r="O31" s="151">
        <v>35</v>
      </c>
      <c r="P31" s="151">
        <v>159</v>
      </c>
      <c r="Q31" s="57"/>
    </row>
    <row r="32" spans="1:17" s="3" customFormat="1">
      <c r="A32" s="79" t="s">
        <v>17</v>
      </c>
      <c r="B32" s="90" t="s">
        <v>18</v>
      </c>
      <c r="C32" s="81">
        <f>SUM(C28:C31)</f>
        <v>124</v>
      </c>
      <c r="D32" s="81">
        <f>SUM(D28:D31)</f>
        <v>35</v>
      </c>
      <c r="E32" s="81">
        <f t="shared" si="5"/>
        <v>159</v>
      </c>
      <c r="F32" s="2"/>
      <c r="G32" s="72"/>
      <c r="H32" s="72"/>
      <c r="I32" s="72"/>
      <c r="K32" s="175" t="s">
        <v>19</v>
      </c>
      <c r="L32" s="175" t="s">
        <v>230</v>
      </c>
      <c r="M32" s="174" t="s">
        <v>231</v>
      </c>
      <c r="N32" s="151">
        <v>3449</v>
      </c>
      <c r="O32" s="151">
        <v>3356</v>
      </c>
      <c r="P32" s="151">
        <v>6805</v>
      </c>
      <c r="Q32" s="57"/>
    </row>
    <row r="33" spans="1:17" s="3" customFormat="1">
      <c r="A33" s="79" t="s">
        <v>19</v>
      </c>
      <c r="B33" s="96" t="s">
        <v>54</v>
      </c>
      <c r="C33" s="78">
        <f>C14+C20+C26+C32</f>
        <v>3449</v>
      </c>
      <c r="D33" s="78">
        <f>D14+D20+D26+D32</f>
        <v>3356</v>
      </c>
      <c r="E33" s="81">
        <f t="shared" si="5"/>
        <v>6805</v>
      </c>
      <c r="F33" s="68"/>
      <c r="G33" s="72"/>
      <c r="H33" s="72"/>
      <c r="I33" s="72"/>
      <c r="K33" s="208" t="s">
        <v>20</v>
      </c>
      <c r="L33" s="58"/>
      <c r="M33" s="221" t="s">
        <v>232</v>
      </c>
      <c r="N33" s="152">
        <v>124</v>
      </c>
      <c r="O33" s="152">
        <v>35</v>
      </c>
      <c r="P33" s="152">
        <v>159</v>
      </c>
      <c r="Q33" s="57"/>
    </row>
    <row r="34" spans="1:17" s="3" customFormat="1" ht="15.6">
      <c r="A34" s="97" t="s">
        <v>20</v>
      </c>
      <c r="B34" s="98" t="s">
        <v>21</v>
      </c>
      <c r="C34" s="99">
        <v>124</v>
      </c>
      <c r="D34" s="99">
        <v>35</v>
      </c>
      <c r="E34" s="81">
        <f t="shared" si="5"/>
        <v>159</v>
      </c>
      <c r="F34" s="68"/>
      <c r="G34" s="82"/>
      <c r="H34" s="100"/>
      <c r="I34" s="82"/>
      <c r="K34" s="175" t="s">
        <v>22</v>
      </c>
      <c r="L34" s="58"/>
      <c r="M34" s="175" t="s">
        <v>233</v>
      </c>
      <c r="N34" s="151">
        <v>3325</v>
      </c>
      <c r="O34" s="151">
        <v>3321</v>
      </c>
      <c r="P34" s="151">
        <v>6646</v>
      </c>
      <c r="Q34" s="57"/>
    </row>
    <row r="35" spans="1:17" s="3" customFormat="1" ht="15.6">
      <c r="A35" s="79" t="s">
        <v>22</v>
      </c>
      <c r="B35" s="77" t="s">
        <v>23</v>
      </c>
      <c r="C35" s="78">
        <f>C33-C34</f>
        <v>3325</v>
      </c>
      <c r="D35" s="78">
        <f>D33-D34</f>
        <v>3321</v>
      </c>
      <c r="E35" s="81">
        <f t="shared" si="5"/>
        <v>6646</v>
      </c>
      <c r="F35" s="68"/>
      <c r="G35" s="101"/>
      <c r="H35" s="102"/>
      <c r="I35" s="101"/>
      <c r="K35" s="58"/>
      <c r="L35" s="58"/>
      <c r="M35" s="175" t="s">
        <v>234</v>
      </c>
      <c r="N35" s="57"/>
      <c r="O35" s="57"/>
      <c r="P35" s="57"/>
      <c r="Q35" s="57"/>
    </row>
    <row r="36" spans="1:17" s="3" customFormat="1" ht="16.2" thickBot="1">
      <c r="A36" s="103"/>
      <c r="B36" s="104"/>
      <c r="C36" s="92"/>
      <c r="D36" s="92"/>
      <c r="E36" s="81"/>
      <c r="F36" s="68"/>
      <c r="G36" s="93"/>
      <c r="H36" s="70"/>
      <c r="I36" s="82"/>
      <c r="K36" s="174" t="s">
        <v>6</v>
      </c>
      <c r="L36" s="58"/>
      <c r="M36" s="58"/>
      <c r="N36" s="153">
        <v>1172</v>
      </c>
      <c r="O36" s="153">
        <v>732</v>
      </c>
      <c r="P36" s="151">
        <v>1904</v>
      </c>
      <c r="Q36" s="57"/>
    </row>
    <row r="37" spans="1:17" s="3" customFormat="1" ht="13.8" thickTop="1">
      <c r="A37" s="105"/>
      <c r="B37" s="106"/>
      <c r="C37" s="92"/>
      <c r="D37" s="92"/>
      <c r="E37" s="81"/>
      <c r="F37" s="2"/>
      <c r="G37" s="72"/>
      <c r="H37" s="72"/>
      <c r="I37" s="72"/>
      <c r="K37" s="58"/>
      <c r="L37" s="174" t="s">
        <v>228</v>
      </c>
      <c r="M37" s="58"/>
      <c r="N37" s="153">
        <v>65</v>
      </c>
      <c r="O37" s="153">
        <v>366</v>
      </c>
      <c r="P37" s="151">
        <v>431</v>
      </c>
      <c r="Q37" s="57"/>
    </row>
    <row r="38" spans="1:17" s="3" customFormat="1" ht="15.6">
      <c r="A38" s="79"/>
      <c r="B38" s="77" t="s">
        <v>24</v>
      </c>
      <c r="C38" s="92"/>
      <c r="D38" s="92"/>
      <c r="E38" s="81"/>
      <c r="F38" s="68"/>
      <c r="G38" s="70"/>
      <c r="H38" s="82"/>
      <c r="I38" s="82"/>
      <c r="K38" s="58"/>
      <c r="L38" s="174" t="s">
        <v>229</v>
      </c>
      <c r="M38" s="58"/>
      <c r="N38" s="153">
        <v>85</v>
      </c>
      <c r="O38" s="153">
        <v>139</v>
      </c>
      <c r="P38" s="151">
        <v>224</v>
      </c>
      <c r="Q38" s="57"/>
    </row>
    <row r="39" spans="1:17" s="3" customFormat="1">
      <c r="A39" s="79"/>
      <c r="B39" s="87" t="s">
        <v>6</v>
      </c>
      <c r="C39" s="107">
        <v>1172</v>
      </c>
      <c r="D39" s="107">
        <v>732</v>
      </c>
      <c r="E39" s="81">
        <f t="shared" si="5"/>
        <v>1904</v>
      </c>
      <c r="F39" s="89">
        <f ca="1">C39/OFFSET(C39,4,0)</f>
        <v>0.85485047410649162</v>
      </c>
      <c r="G39" s="89">
        <f t="shared" ref="G39:H39" ca="1" si="18">D39/OFFSET(D39,4,0)</f>
        <v>0.55707762557077622</v>
      </c>
      <c r="H39" s="89">
        <f t="shared" ca="1" si="18"/>
        <v>0.70912476722532591</v>
      </c>
      <c r="I39" s="72"/>
      <c r="K39" s="58"/>
      <c r="L39" s="174" t="s">
        <v>9</v>
      </c>
      <c r="M39" s="58"/>
      <c r="N39" s="153">
        <v>49</v>
      </c>
      <c r="O39" s="153">
        <v>77</v>
      </c>
      <c r="P39" s="151">
        <v>126</v>
      </c>
      <c r="Q39" s="57"/>
    </row>
    <row r="40" spans="1:17" s="3" customFormat="1">
      <c r="A40" s="79"/>
      <c r="B40" s="87" t="s">
        <v>7</v>
      </c>
      <c r="C40" s="107">
        <v>65</v>
      </c>
      <c r="D40" s="107">
        <v>366</v>
      </c>
      <c r="E40" s="81">
        <f t="shared" si="5"/>
        <v>431</v>
      </c>
      <c r="F40" s="89">
        <f ca="1">C40/OFFSET(C40,3,0)</f>
        <v>4.7410649161196208E-2</v>
      </c>
      <c r="G40" s="89">
        <f t="shared" ref="G40:H40" ca="1" si="19">D40/OFFSET(D40,3,0)</f>
        <v>0.27853881278538811</v>
      </c>
      <c r="H40" s="89">
        <f t="shared" ca="1" si="19"/>
        <v>0.16052141527001862</v>
      </c>
      <c r="I40" s="72"/>
      <c r="K40" s="175" t="s">
        <v>25</v>
      </c>
      <c r="L40" s="175" t="s">
        <v>26</v>
      </c>
      <c r="M40" s="58"/>
      <c r="N40" s="151">
        <v>1371</v>
      </c>
      <c r="O40" s="151">
        <v>1314</v>
      </c>
      <c r="P40" s="151">
        <v>2685</v>
      </c>
      <c r="Q40" s="57"/>
    </row>
    <row r="41" spans="1:17" s="3" customFormat="1">
      <c r="A41" s="79"/>
      <c r="B41" s="87" t="s">
        <v>8</v>
      </c>
      <c r="C41" s="107">
        <v>85</v>
      </c>
      <c r="D41" s="107">
        <v>139</v>
      </c>
      <c r="E41" s="81">
        <f t="shared" si="5"/>
        <v>224</v>
      </c>
      <c r="F41" s="89">
        <f ca="1">C41/OFFSET(C41,2,0)</f>
        <v>6.1998541210795038E-2</v>
      </c>
      <c r="G41" s="89">
        <f t="shared" ref="G41:H41" ca="1" si="20">D41/OFFSET(D41,2,0)</f>
        <v>0.10578386605783865</v>
      </c>
      <c r="H41" s="89">
        <f t="shared" ca="1" si="20"/>
        <v>8.3426443202979511E-2</v>
      </c>
      <c r="I41" s="72"/>
      <c r="K41" s="58"/>
      <c r="L41" s="58"/>
      <c r="M41" s="175" t="s">
        <v>235</v>
      </c>
      <c r="N41" s="57"/>
      <c r="O41" s="57"/>
      <c r="P41" s="57"/>
      <c r="Q41" s="57"/>
    </row>
    <row r="42" spans="1:17" s="3" customFormat="1">
      <c r="A42" s="79"/>
      <c r="B42" s="87" t="s">
        <v>9</v>
      </c>
      <c r="C42" s="107">
        <v>49</v>
      </c>
      <c r="D42" s="107">
        <v>77</v>
      </c>
      <c r="E42" s="81">
        <f t="shared" si="5"/>
        <v>126</v>
      </c>
      <c r="F42" s="89">
        <f ca="1">C42/OFFSET(C42,1,0)</f>
        <v>3.574033552151714E-2</v>
      </c>
      <c r="G42" s="89">
        <f t="shared" ref="G42:H42" ca="1" si="21">D42/OFFSET(D42,1,0)</f>
        <v>5.8599695585996953E-2</v>
      </c>
      <c r="H42" s="94">
        <f t="shared" ca="1" si="21"/>
        <v>4.6927374301675977E-2</v>
      </c>
      <c r="I42" s="72"/>
      <c r="K42" s="174" t="s">
        <v>6</v>
      </c>
      <c r="L42" s="58"/>
      <c r="M42" s="58"/>
      <c r="N42" s="153">
        <v>6</v>
      </c>
      <c r="O42" s="153">
        <v>1</v>
      </c>
      <c r="P42" s="151">
        <v>7</v>
      </c>
      <c r="Q42" s="57"/>
    </row>
    <row r="43" spans="1:17" s="3" customFormat="1">
      <c r="A43" s="79" t="s">
        <v>25</v>
      </c>
      <c r="B43" s="90" t="s">
        <v>26</v>
      </c>
      <c r="C43" s="78">
        <f>SUM(C39:C42)</f>
        <v>1371</v>
      </c>
      <c r="D43" s="78">
        <f>SUM(D39:D42)</f>
        <v>1314</v>
      </c>
      <c r="E43" s="81">
        <f t="shared" si="5"/>
        <v>2685</v>
      </c>
      <c r="F43" s="89"/>
      <c r="G43" s="89"/>
      <c r="H43" s="89"/>
      <c r="I43" s="72"/>
      <c r="K43" s="58"/>
      <c r="L43" s="174" t="s">
        <v>228</v>
      </c>
      <c r="M43" s="58"/>
      <c r="N43" s="153">
        <v>2</v>
      </c>
      <c r="O43" s="153">
        <v>7</v>
      </c>
      <c r="P43" s="151">
        <v>9</v>
      </c>
      <c r="Q43" s="57"/>
    </row>
    <row r="44" spans="1:17" s="3" customFormat="1">
      <c r="A44" s="79"/>
      <c r="B44" s="77"/>
      <c r="C44" s="92"/>
      <c r="D44" s="92"/>
      <c r="E44" s="81"/>
      <c r="F44" s="2"/>
      <c r="G44" s="72"/>
      <c r="H44" s="72"/>
      <c r="I44" s="72"/>
      <c r="K44" s="58"/>
      <c r="L44" s="174" t="s">
        <v>229</v>
      </c>
      <c r="M44" s="58"/>
      <c r="N44" s="153">
        <v>2</v>
      </c>
      <c r="O44" s="153">
        <v>0</v>
      </c>
      <c r="P44" s="151">
        <v>2</v>
      </c>
      <c r="Q44" s="57"/>
    </row>
    <row r="45" spans="1:17" s="3" customFormat="1">
      <c r="A45" s="79"/>
      <c r="B45" s="77" t="s">
        <v>60</v>
      </c>
      <c r="C45" s="92"/>
      <c r="D45" s="92"/>
      <c r="E45" s="81"/>
      <c r="F45" s="2"/>
      <c r="G45" s="72"/>
      <c r="H45" s="72"/>
      <c r="I45" s="72"/>
      <c r="K45" s="58"/>
      <c r="L45" s="174" t="s">
        <v>9</v>
      </c>
      <c r="M45" s="58"/>
      <c r="N45" s="153">
        <v>1</v>
      </c>
      <c r="O45" s="153">
        <v>2</v>
      </c>
      <c r="P45" s="151">
        <v>3</v>
      </c>
      <c r="Q45" s="57"/>
    </row>
    <row r="46" spans="1:17" s="3" customFormat="1">
      <c r="A46" s="79"/>
      <c r="B46" s="87" t="s">
        <v>6</v>
      </c>
      <c r="C46" s="108">
        <v>6</v>
      </c>
      <c r="D46" s="108">
        <v>1</v>
      </c>
      <c r="E46" s="81">
        <f t="shared" si="5"/>
        <v>7</v>
      </c>
      <c r="F46" s="89">
        <f ca="1">C46/OFFSET(C46,4,0)</f>
        <v>0.54545454545454541</v>
      </c>
      <c r="G46" s="89">
        <f t="shared" ref="G46:H46" ca="1" si="22">D46/OFFSET(D46,4,0)</f>
        <v>0.1</v>
      </c>
      <c r="H46" s="89">
        <f t="shared" ca="1" si="22"/>
        <v>0.33333333333333331</v>
      </c>
      <c r="I46" s="72"/>
      <c r="K46" s="175" t="s">
        <v>27</v>
      </c>
      <c r="L46" s="58"/>
      <c r="M46" s="175" t="s">
        <v>236</v>
      </c>
      <c r="N46" s="151">
        <v>11</v>
      </c>
      <c r="O46" s="151">
        <v>10</v>
      </c>
      <c r="P46" s="151">
        <v>21</v>
      </c>
      <c r="Q46" s="57"/>
    </row>
    <row r="47" spans="1:17" s="3" customFormat="1">
      <c r="A47" s="79"/>
      <c r="B47" s="87" t="s">
        <v>7</v>
      </c>
      <c r="C47" s="108">
        <v>2</v>
      </c>
      <c r="D47" s="108">
        <v>7</v>
      </c>
      <c r="E47" s="81">
        <f t="shared" si="5"/>
        <v>9</v>
      </c>
      <c r="F47" s="89">
        <f ca="1">C47/OFFSET(C47,3,0)</f>
        <v>0.18181818181818182</v>
      </c>
      <c r="G47" s="89">
        <f t="shared" ref="G47:H47" ca="1" si="23">D47/OFFSET(D47,3,0)</f>
        <v>0.7</v>
      </c>
      <c r="H47" s="89">
        <f t="shared" ca="1" si="23"/>
        <v>0.42857142857142855</v>
      </c>
      <c r="I47" s="72"/>
      <c r="K47" s="58"/>
      <c r="L47" s="58"/>
      <c r="M47" s="175" t="s">
        <v>237</v>
      </c>
      <c r="N47" s="57"/>
      <c r="O47" s="57"/>
      <c r="P47" s="57"/>
      <c r="Q47" s="57"/>
    </row>
    <row r="48" spans="1:17" s="3" customFormat="1">
      <c r="A48" s="79"/>
      <c r="B48" s="87" t="s">
        <v>8</v>
      </c>
      <c r="C48" s="108">
        <v>2</v>
      </c>
      <c r="D48" s="108">
        <v>0</v>
      </c>
      <c r="E48" s="81">
        <f t="shared" si="5"/>
        <v>2</v>
      </c>
      <c r="F48" s="89">
        <f ca="1">C48/OFFSET(C48,2,0)</f>
        <v>0.18181818181818182</v>
      </c>
      <c r="G48" s="89">
        <f t="shared" ref="G48:H48" ca="1" si="24">D48/OFFSET(D48,2,0)</f>
        <v>0</v>
      </c>
      <c r="H48" s="89">
        <f t="shared" ca="1" si="24"/>
        <v>9.5238095238095233E-2</v>
      </c>
      <c r="I48" s="72"/>
      <c r="K48" s="174" t="s">
        <v>6</v>
      </c>
      <c r="L48" s="58"/>
      <c r="M48" s="58"/>
      <c r="N48" s="153">
        <v>14</v>
      </c>
      <c r="O48" s="153">
        <v>258</v>
      </c>
      <c r="P48" s="151">
        <v>272</v>
      </c>
      <c r="Q48" s="57"/>
    </row>
    <row r="49" spans="1:17" s="3" customFormat="1" ht="14.4">
      <c r="A49" s="79"/>
      <c r="B49" s="87" t="s">
        <v>9</v>
      </c>
      <c r="C49" s="108">
        <v>1</v>
      </c>
      <c r="D49" s="108">
        <v>2</v>
      </c>
      <c r="E49" s="81">
        <f t="shared" si="5"/>
        <v>3</v>
      </c>
      <c r="F49" s="89">
        <f ca="1">C49/OFFSET(C49,1,0)</f>
        <v>9.0909090909090912E-2</v>
      </c>
      <c r="G49" s="89">
        <f t="shared" ref="G49:H49" ca="1" si="25">D49/OFFSET(D49,1,0)</f>
        <v>0.2</v>
      </c>
      <c r="H49" s="94">
        <f t="shared" ca="1" si="25"/>
        <v>0.14285714285714285</v>
      </c>
      <c r="I49" s="109"/>
      <c r="K49" s="58"/>
      <c r="L49" s="174" t="s">
        <v>228</v>
      </c>
      <c r="M49" s="58"/>
      <c r="N49" s="153">
        <v>3</v>
      </c>
      <c r="O49" s="153">
        <v>51</v>
      </c>
      <c r="P49" s="151">
        <v>54</v>
      </c>
      <c r="Q49" s="57"/>
    </row>
    <row r="50" spans="1:17" s="3" customFormat="1">
      <c r="A50" s="79" t="s">
        <v>27</v>
      </c>
      <c r="B50" s="77" t="s">
        <v>28</v>
      </c>
      <c r="C50" s="78">
        <f>SUM(C46:C49)</f>
        <v>11</v>
      </c>
      <c r="D50" s="78">
        <f>SUM(D46:D49)</f>
        <v>10</v>
      </c>
      <c r="E50" s="81">
        <f t="shared" si="5"/>
        <v>21</v>
      </c>
      <c r="F50" s="57"/>
      <c r="G50" s="57"/>
      <c r="H50" s="57"/>
      <c r="I50" s="72"/>
      <c r="K50" s="58"/>
      <c r="L50" s="174" t="s">
        <v>229</v>
      </c>
      <c r="M50" s="58"/>
      <c r="N50" s="153">
        <v>5</v>
      </c>
      <c r="O50" s="153">
        <v>49</v>
      </c>
      <c r="P50" s="151">
        <v>54</v>
      </c>
      <c r="Q50" s="57"/>
    </row>
    <row r="51" spans="1:17" s="3" customFormat="1" ht="14.4">
      <c r="A51" s="79"/>
      <c r="B51" s="77"/>
      <c r="C51" s="92"/>
      <c r="D51" s="92"/>
      <c r="E51" s="81"/>
      <c r="F51" s="68"/>
      <c r="G51" s="109"/>
      <c r="H51" s="110"/>
      <c r="I51" s="111"/>
      <c r="K51" s="58"/>
      <c r="L51" s="174" t="s">
        <v>9</v>
      </c>
      <c r="M51" s="58"/>
      <c r="N51" s="153">
        <v>3</v>
      </c>
      <c r="O51" s="153">
        <v>55</v>
      </c>
      <c r="P51" s="151">
        <v>58</v>
      </c>
      <c r="Q51" s="57"/>
    </row>
    <row r="52" spans="1:17" s="3" customFormat="1" ht="15.6">
      <c r="A52" s="79"/>
      <c r="B52" s="77" t="s">
        <v>61</v>
      </c>
      <c r="C52" s="92"/>
      <c r="D52" s="92"/>
      <c r="E52" s="81"/>
      <c r="F52" s="2"/>
      <c r="G52" s="112"/>
      <c r="H52" s="111"/>
      <c r="I52" s="113"/>
      <c r="K52" s="175" t="s">
        <v>29</v>
      </c>
      <c r="L52" s="58"/>
      <c r="M52" s="175" t="s">
        <v>238</v>
      </c>
      <c r="N52" s="151">
        <v>25</v>
      </c>
      <c r="O52" s="151">
        <v>413</v>
      </c>
      <c r="P52" s="151">
        <v>438</v>
      </c>
      <c r="Q52" s="57"/>
    </row>
    <row r="53" spans="1:17" s="3" customFormat="1" ht="14.4">
      <c r="A53" s="79"/>
      <c r="B53" s="87" t="s">
        <v>6</v>
      </c>
      <c r="C53" s="114">
        <v>14</v>
      </c>
      <c r="D53" s="114">
        <v>258</v>
      </c>
      <c r="E53" s="81">
        <f t="shared" si="5"/>
        <v>272</v>
      </c>
      <c r="F53" s="89">
        <f ca="1">C53/OFFSET(C53,4,0)</f>
        <v>0.56000000000000005</v>
      </c>
      <c r="G53" s="89">
        <f t="shared" ref="G53:H53" ca="1" si="26">D53/OFFSET(D53,4,0)</f>
        <v>0.62469733656174331</v>
      </c>
      <c r="H53" s="89">
        <f t="shared" ca="1" si="26"/>
        <v>0.62100456621004563</v>
      </c>
      <c r="I53" s="109"/>
      <c r="K53" s="58"/>
      <c r="L53" s="58"/>
      <c r="M53" s="58"/>
      <c r="N53" s="57"/>
      <c r="O53" s="57"/>
      <c r="P53" s="57"/>
      <c r="Q53" s="57"/>
    </row>
    <row r="54" spans="1:17" s="3" customFormat="1">
      <c r="A54" s="79"/>
      <c r="B54" s="87" t="s">
        <v>7</v>
      </c>
      <c r="C54" s="92">
        <v>3</v>
      </c>
      <c r="D54" s="92">
        <v>51</v>
      </c>
      <c r="E54" s="81">
        <f t="shared" si="5"/>
        <v>54</v>
      </c>
      <c r="F54" s="89">
        <f ca="1">C54/OFFSET(C54,3,0)</f>
        <v>0.12</v>
      </c>
      <c r="G54" s="89">
        <f t="shared" ref="G54:H54" ca="1" si="27">D54/OFFSET(D54,3,0)</f>
        <v>0.12348668280871671</v>
      </c>
      <c r="H54" s="89">
        <f t="shared" ca="1" si="27"/>
        <v>0.12328767123287671</v>
      </c>
      <c r="I54" s="72"/>
      <c r="K54" s="175" t="s">
        <v>239</v>
      </c>
      <c r="L54" s="175" t="s">
        <v>31</v>
      </c>
      <c r="M54" s="58"/>
      <c r="N54" s="151">
        <v>1404</v>
      </c>
      <c r="O54" s="151">
        <v>177</v>
      </c>
      <c r="P54" s="151">
        <v>1581</v>
      </c>
      <c r="Q54" s="57"/>
    </row>
    <row r="55" spans="1:17" s="3" customFormat="1">
      <c r="A55" s="79"/>
      <c r="B55" s="87" t="s">
        <v>8</v>
      </c>
      <c r="C55" s="92">
        <v>5</v>
      </c>
      <c r="D55" s="92">
        <v>49</v>
      </c>
      <c r="E55" s="81">
        <f t="shared" si="5"/>
        <v>54</v>
      </c>
      <c r="F55" s="89">
        <f ca="1">C55/OFFSET(C55,2,0)</f>
        <v>0.2</v>
      </c>
      <c r="G55" s="89">
        <f t="shared" ref="G55:H55" ca="1" si="28">D55/OFFSET(D55,2,0)</f>
        <v>0.11864406779661017</v>
      </c>
      <c r="H55" s="89">
        <f t="shared" ca="1" si="28"/>
        <v>0.12328767123287671</v>
      </c>
      <c r="I55" s="115"/>
      <c r="K55" s="58"/>
      <c r="L55" s="175" t="s">
        <v>240</v>
      </c>
      <c r="M55" s="58"/>
      <c r="N55" s="57"/>
      <c r="O55" s="57"/>
      <c r="P55" s="57"/>
      <c r="Q55" s="57"/>
    </row>
    <row r="56" spans="1:17" s="3" customFormat="1">
      <c r="A56" s="79"/>
      <c r="B56" s="87" t="s">
        <v>9</v>
      </c>
      <c r="C56" s="116">
        <v>3</v>
      </c>
      <c r="D56" s="116">
        <v>55</v>
      </c>
      <c r="E56" s="81">
        <f t="shared" si="5"/>
        <v>58</v>
      </c>
      <c r="F56" s="89">
        <f ca="1">C56/OFFSET(C56,1,0)</f>
        <v>0.12</v>
      </c>
      <c r="G56" s="89">
        <f t="shared" ref="G56:H56" ca="1" si="29">D56/OFFSET(D56,1,0)</f>
        <v>0.13317191283292978</v>
      </c>
      <c r="H56" s="94">
        <f t="shared" ca="1" si="29"/>
        <v>0.13242009132420091</v>
      </c>
      <c r="I56" s="72"/>
      <c r="K56" s="175" t="s">
        <v>33</v>
      </c>
      <c r="L56" s="174" t="s">
        <v>6</v>
      </c>
      <c r="M56" s="207" t="s">
        <v>241</v>
      </c>
      <c r="N56" s="153">
        <v>192</v>
      </c>
      <c r="O56" s="153">
        <v>177</v>
      </c>
      <c r="P56" s="151">
        <v>369</v>
      </c>
      <c r="Q56" s="57"/>
    </row>
    <row r="57" spans="1:17" s="3" customFormat="1">
      <c r="A57" s="79" t="s">
        <v>29</v>
      </c>
      <c r="B57" s="77" t="s">
        <v>30</v>
      </c>
      <c r="C57" s="78">
        <f>SUM(C53:C56)</f>
        <v>25</v>
      </c>
      <c r="D57" s="78">
        <f>SUM(D53:D56)</f>
        <v>413</v>
      </c>
      <c r="E57" s="81">
        <f t="shared" si="5"/>
        <v>438</v>
      </c>
      <c r="F57" s="57"/>
      <c r="G57" s="57"/>
      <c r="H57" s="57"/>
      <c r="I57" s="72"/>
      <c r="K57" s="175" t="s">
        <v>35</v>
      </c>
      <c r="L57" s="174" t="s">
        <v>228</v>
      </c>
      <c r="M57" s="207" t="s">
        <v>241</v>
      </c>
      <c r="N57" s="153">
        <v>27</v>
      </c>
      <c r="O57" s="153">
        <v>88</v>
      </c>
      <c r="P57" s="151">
        <v>115</v>
      </c>
      <c r="Q57" s="57"/>
    </row>
    <row r="58" spans="1:17" s="3" customFormat="1">
      <c r="A58" s="79"/>
      <c r="B58" s="77"/>
      <c r="C58" s="92"/>
      <c r="D58" s="92"/>
      <c r="E58" s="81"/>
      <c r="F58" s="2"/>
      <c r="G58" s="72"/>
      <c r="H58" s="72"/>
      <c r="I58" s="72"/>
      <c r="K58" s="175" t="s">
        <v>37</v>
      </c>
      <c r="L58" s="174" t="s">
        <v>229</v>
      </c>
      <c r="M58" s="207" t="s">
        <v>241</v>
      </c>
      <c r="N58" s="153">
        <v>43</v>
      </c>
      <c r="O58" s="153">
        <v>98</v>
      </c>
      <c r="P58" s="151">
        <v>141</v>
      </c>
      <c r="Q58" s="57"/>
    </row>
    <row r="59" spans="1:17" s="3" customFormat="1">
      <c r="A59" s="117" t="s">
        <v>72</v>
      </c>
      <c r="B59" s="77" t="s">
        <v>31</v>
      </c>
      <c r="C59" s="151">
        <v>1404</v>
      </c>
      <c r="D59" s="151">
        <v>177</v>
      </c>
      <c r="E59" s="81">
        <f t="shared" si="5"/>
        <v>1581</v>
      </c>
      <c r="F59" s="2"/>
      <c r="G59" s="72"/>
      <c r="H59" s="72"/>
      <c r="I59" s="72"/>
      <c r="K59" s="175" t="s">
        <v>39</v>
      </c>
      <c r="L59" s="58"/>
      <c r="M59" s="174" t="s">
        <v>242</v>
      </c>
      <c r="N59" s="153">
        <v>328</v>
      </c>
      <c r="O59" s="153">
        <v>802</v>
      </c>
      <c r="P59" s="151">
        <v>1130</v>
      </c>
      <c r="Q59" s="57"/>
    </row>
    <row r="60" spans="1:17" s="3" customFormat="1">
      <c r="A60" s="117" t="s">
        <v>73</v>
      </c>
      <c r="B60" s="119" t="s">
        <v>71</v>
      </c>
      <c r="C60" s="120"/>
      <c r="D60" s="120"/>
      <c r="E60" s="81">
        <f t="shared" si="5"/>
        <v>0</v>
      </c>
      <c r="F60" s="2"/>
      <c r="G60" s="72"/>
      <c r="H60" s="72"/>
      <c r="I60" s="72"/>
      <c r="K60" s="175" t="s">
        <v>41</v>
      </c>
      <c r="L60" s="175" t="s">
        <v>243</v>
      </c>
      <c r="M60" s="174" t="s">
        <v>244</v>
      </c>
      <c r="N60" s="151">
        <v>590</v>
      </c>
      <c r="O60" s="151">
        <v>1165</v>
      </c>
      <c r="P60" s="151">
        <v>1755</v>
      </c>
      <c r="Q60" s="57"/>
    </row>
    <row r="61" spans="1:17" s="3" customFormat="1" ht="14.4">
      <c r="A61" s="79"/>
      <c r="B61" s="77" t="s">
        <v>32</v>
      </c>
      <c r="C61" s="92"/>
      <c r="D61" s="92"/>
      <c r="E61" s="81"/>
      <c r="F61" s="2"/>
      <c r="G61" s="72"/>
      <c r="H61" s="110"/>
      <c r="I61" s="109"/>
      <c r="K61" s="208" t="s">
        <v>42</v>
      </c>
      <c r="L61" s="58"/>
      <c r="M61" s="221" t="s">
        <v>232</v>
      </c>
      <c r="N61" s="152">
        <v>124</v>
      </c>
      <c r="O61" s="152">
        <v>35</v>
      </c>
      <c r="P61" s="152">
        <v>159</v>
      </c>
      <c r="Q61" s="57"/>
    </row>
    <row r="62" spans="1:17" s="3" customFormat="1" ht="14.4">
      <c r="A62" s="79" t="s">
        <v>33</v>
      </c>
      <c r="B62" s="121" t="s">
        <v>34</v>
      </c>
      <c r="C62" s="122">
        <v>192</v>
      </c>
      <c r="D62" s="122">
        <v>177</v>
      </c>
      <c r="E62" s="81">
        <f t="shared" si="5"/>
        <v>369</v>
      </c>
      <c r="F62" s="89">
        <f ca="1">C62/OFFSET(C62,4,0)</f>
        <v>0.3254237288135593</v>
      </c>
      <c r="G62" s="89">
        <f t="shared" ref="G62:H62" ca="1" si="30">D62/OFFSET(D62,4,0)</f>
        <v>0.151931330472103</v>
      </c>
      <c r="H62" s="89">
        <f t="shared" ca="1" si="30"/>
        <v>0.21025641025641026</v>
      </c>
      <c r="I62" s="112"/>
      <c r="K62" s="175" t="s">
        <v>43</v>
      </c>
      <c r="L62" s="175" t="s">
        <v>44</v>
      </c>
      <c r="M62" s="58"/>
      <c r="N62" s="151">
        <v>466</v>
      </c>
      <c r="O62" s="151">
        <v>1130</v>
      </c>
      <c r="P62" s="151">
        <v>1596</v>
      </c>
      <c r="Q62" s="57"/>
    </row>
    <row r="63" spans="1:17" s="3" customFormat="1">
      <c r="A63" s="79" t="s">
        <v>35</v>
      </c>
      <c r="B63" s="121" t="s">
        <v>36</v>
      </c>
      <c r="C63" s="122">
        <v>27</v>
      </c>
      <c r="D63" s="122">
        <v>88</v>
      </c>
      <c r="E63" s="81">
        <f t="shared" si="5"/>
        <v>115</v>
      </c>
      <c r="F63" s="89">
        <f ca="1">C63/OFFSET(C63,3,0)</f>
        <v>4.576271186440678E-2</v>
      </c>
      <c r="G63" s="89">
        <f t="shared" ref="G63:H63" ca="1" si="31">D63/OFFSET(D63,3,0)</f>
        <v>7.5536480686695273E-2</v>
      </c>
      <c r="H63" s="89">
        <f t="shared" ca="1" si="31"/>
        <v>6.5527065527065526E-2</v>
      </c>
      <c r="I63" s="72"/>
      <c r="K63" s="58"/>
      <c r="L63" s="58"/>
      <c r="M63" s="175" t="s">
        <v>245</v>
      </c>
      <c r="N63" s="57"/>
      <c r="O63" s="57"/>
      <c r="P63" s="57"/>
      <c r="Q63" s="57"/>
    </row>
    <row r="64" spans="1:17" s="3" customFormat="1">
      <c r="A64" s="79" t="s">
        <v>37</v>
      </c>
      <c r="B64" s="121" t="s">
        <v>38</v>
      </c>
      <c r="C64" s="122">
        <v>43</v>
      </c>
      <c r="D64" s="122">
        <v>98</v>
      </c>
      <c r="E64" s="81">
        <f t="shared" si="5"/>
        <v>141</v>
      </c>
      <c r="F64" s="89">
        <f ca="1">C64/OFFSET(C64,2,0)</f>
        <v>7.2881355932203393E-2</v>
      </c>
      <c r="G64" s="89">
        <f t="shared" ref="G64:H64" ca="1" si="32">D64/OFFSET(D64,2,0)</f>
        <v>8.4120171673819744E-2</v>
      </c>
      <c r="H64" s="89">
        <f t="shared" ca="1" si="32"/>
        <v>8.0341880341880348E-2</v>
      </c>
      <c r="K64" s="175" t="s">
        <v>45</v>
      </c>
      <c r="L64" s="207" t="s">
        <v>246</v>
      </c>
      <c r="M64" s="58"/>
      <c r="N64" s="153">
        <v>3277</v>
      </c>
      <c r="O64" s="153">
        <v>3044</v>
      </c>
      <c r="P64" s="153">
        <v>6321</v>
      </c>
      <c r="Q64" s="57"/>
    </row>
    <row r="65" spans="1:17" s="3" customFormat="1">
      <c r="A65" s="79" t="s">
        <v>39</v>
      </c>
      <c r="B65" s="121" t="s">
        <v>40</v>
      </c>
      <c r="C65" s="122">
        <v>328</v>
      </c>
      <c r="D65" s="122">
        <v>802</v>
      </c>
      <c r="E65" s="81">
        <f t="shared" si="5"/>
        <v>1130</v>
      </c>
      <c r="F65" s="89">
        <f ca="1">C65/OFFSET(C65,1,0)</f>
        <v>0.55593220338983051</v>
      </c>
      <c r="G65" s="89">
        <f t="shared" ref="G65:H65" ca="1" si="33">D65/OFFSET(D65,1,0)</f>
        <v>0.68841201716738198</v>
      </c>
      <c r="H65" s="94">
        <f t="shared" ca="1" si="33"/>
        <v>0.64387464387464388</v>
      </c>
      <c r="K65" s="175" t="s">
        <v>47</v>
      </c>
      <c r="L65" s="175" t="s">
        <v>48</v>
      </c>
      <c r="M65" s="58"/>
      <c r="N65" s="151">
        <v>25</v>
      </c>
      <c r="O65" s="151">
        <v>167</v>
      </c>
      <c r="P65" s="151">
        <v>192</v>
      </c>
      <c r="Q65" s="57"/>
    </row>
    <row r="66" spans="1:17" s="3" customFormat="1">
      <c r="A66" s="79" t="s">
        <v>41</v>
      </c>
      <c r="B66" s="96" t="s">
        <v>55</v>
      </c>
      <c r="C66" s="78">
        <f>SUM(C62:C65)</f>
        <v>590</v>
      </c>
      <c r="D66" s="78">
        <f>SUM(D62:D65)</f>
        <v>1165</v>
      </c>
      <c r="E66" s="81">
        <f t="shared" si="5"/>
        <v>1755</v>
      </c>
      <c r="F66" s="89">
        <f>C66/C33</f>
        <v>0.17106407654392577</v>
      </c>
      <c r="G66" s="89">
        <f t="shared" ref="G66:H66" si="34">D66/D33</f>
        <v>0.34713945172824789</v>
      </c>
      <c r="H66" s="89">
        <f t="shared" si="34"/>
        <v>0.25789860396767084</v>
      </c>
      <c r="K66" s="58"/>
      <c r="L66" s="58"/>
      <c r="M66" s="175" t="s">
        <v>247</v>
      </c>
      <c r="N66" s="57"/>
      <c r="O66" s="57"/>
      <c r="P66" s="57"/>
      <c r="Q66" s="57"/>
    </row>
    <row r="67" spans="1:17" s="3" customFormat="1">
      <c r="A67" s="97" t="s">
        <v>42</v>
      </c>
      <c r="B67" s="98" t="s">
        <v>21</v>
      </c>
      <c r="C67" s="152">
        <v>124</v>
      </c>
      <c r="D67" s="152">
        <v>35</v>
      </c>
      <c r="E67" s="81">
        <f t="shared" si="5"/>
        <v>159</v>
      </c>
      <c r="F67" s="2"/>
      <c r="G67" s="72"/>
      <c r="H67" s="72"/>
      <c r="K67" s="175" t="s">
        <v>49</v>
      </c>
      <c r="L67" s="207" t="s">
        <v>248</v>
      </c>
      <c r="M67" s="58"/>
      <c r="N67" s="153">
        <v>3302</v>
      </c>
      <c r="O67" s="153">
        <v>3211</v>
      </c>
      <c r="P67" s="153">
        <v>6513</v>
      </c>
      <c r="Q67" s="57"/>
    </row>
    <row r="68" spans="1:17" s="3" customFormat="1" ht="14.4">
      <c r="A68" s="79" t="s">
        <v>43</v>
      </c>
      <c r="B68" s="77" t="s">
        <v>44</v>
      </c>
      <c r="C68" s="78">
        <f>C66-C67</f>
        <v>466</v>
      </c>
      <c r="D68" s="78">
        <f>D66-D67</f>
        <v>1130</v>
      </c>
      <c r="E68" s="81">
        <f t="shared" si="5"/>
        <v>1596</v>
      </c>
      <c r="F68" s="2"/>
      <c r="G68" s="111"/>
      <c r="H68" s="123"/>
      <c r="K68" s="175" t="s">
        <v>51</v>
      </c>
      <c r="L68" s="175" t="s">
        <v>249</v>
      </c>
      <c r="M68" s="58"/>
      <c r="N68" s="151">
        <v>163</v>
      </c>
      <c r="O68" s="151">
        <v>425</v>
      </c>
      <c r="P68" s="151">
        <v>588</v>
      </c>
      <c r="Q68" s="57"/>
    </row>
    <row r="69" spans="1:17" s="3" customFormat="1">
      <c r="A69" s="79"/>
      <c r="B69" s="77"/>
      <c r="C69" s="92"/>
      <c r="D69" s="92"/>
      <c r="E69" s="81"/>
      <c r="F69" s="2"/>
      <c r="G69" s="72"/>
      <c r="H69" s="72"/>
      <c r="K69" s="58"/>
      <c r="L69" s="58"/>
      <c r="M69" s="228" t="s">
        <v>250</v>
      </c>
      <c r="N69" s="57"/>
      <c r="O69" s="57"/>
      <c r="P69" s="57"/>
      <c r="Q69" s="57"/>
    </row>
    <row r="70" spans="1:17" s="3" customFormat="1" ht="14.4">
      <c r="A70" s="79" t="s">
        <v>45</v>
      </c>
      <c r="B70" s="77" t="s">
        <v>46</v>
      </c>
      <c r="C70" s="91">
        <f>C43+C50+C57+C59+C60+C68</f>
        <v>3277</v>
      </c>
      <c r="D70" s="91">
        <f>D43+D50+D57+D59+D60+D68</f>
        <v>3044</v>
      </c>
      <c r="E70" s="81">
        <f t="shared" si="5"/>
        <v>6321</v>
      </c>
      <c r="F70" s="2"/>
      <c r="G70" s="124"/>
      <c r="H70" s="112"/>
      <c r="K70" s="58"/>
      <c r="L70" s="58"/>
      <c r="M70" s="228" t="s">
        <v>251</v>
      </c>
      <c r="N70" s="209">
        <v>163</v>
      </c>
      <c r="O70" s="209">
        <v>425</v>
      </c>
      <c r="P70" s="209">
        <v>588</v>
      </c>
      <c r="Q70" s="57"/>
    </row>
    <row r="71" spans="1:17" s="3" customFormat="1">
      <c r="A71" s="79"/>
      <c r="B71" s="125"/>
      <c r="C71" s="92"/>
      <c r="D71" s="92"/>
      <c r="E71" s="81"/>
      <c r="F71" s="2"/>
      <c r="G71" s="72"/>
      <c r="H71" s="72"/>
      <c r="K71" s="58"/>
      <c r="L71" s="58"/>
      <c r="M71" s="58"/>
      <c r="N71" s="57"/>
      <c r="O71" s="57"/>
      <c r="P71" s="57"/>
      <c r="Q71" s="57"/>
    </row>
    <row r="72" spans="1:17" s="3" customFormat="1" ht="14.4">
      <c r="A72" s="79" t="s">
        <v>47</v>
      </c>
      <c r="B72" s="77" t="s">
        <v>48</v>
      </c>
      <c r="C72" s="78">
        <v>25</v>
      </c>
      <c r="D72" s="78">
        <v>167</v>
      </c>
      <c r="E72" s="81">
        <f t="shared" si="5"/>
        <v>192</v>
      </c>
      <c r="F72" s="68"/>
      <c r="G72" s="126"/>
      <c r="H72" s="127"/>
      <c r="K72" s="228" t="s">
        <v>252</v>
      </c>
      <c r="L72" s="58"/>
      <c r="M72" s="58"/>
      <c r="N72" s="57"/>
      <c r="O72" s="57"/>
      <c r="P72" s="57"/>
      <c r="Q72" s="57"/>
    </row>
    <row r="73" spans="1:17" s="3" customFormat="1">
      <c r="A73" s="79"/>
      <c r="B73" s="125"/>
      <c r="C73" s="92"/>
      <c r="D73" s="92"/>
      <c r="E73" s="81"/>
      <c r="F73" s="2"/>
      <c r="G73" s="72"/>
      <c r="H73" s="72"/>
      <c r="I73" s="72"/>
      <c r="K73" s="228" t="s">
        <v>253</v>
      </c>
      <c r="L73" s="58"/>
      <c r="M73" s="58"/>
      <c r="N73" s="57"/>
      <c r="O73" s="57"/>
      <c r="P73" s="57"/>
      <c r="Q73" s="57"/>
    </row>
    <row r="74" spans="1:17" s="3" customFormat="1">
      <c r="A74" s="79" t="s">
        <v>49</v>
      </c>
      <c r="B74" s="77" t="s">
        <v>50</v>
      </c>
      <c r="C74" s="81">
        <f>C70+C72</f>
        <v>3302</v>
      </c>
      <c r="D74" s="81">
        <f>D70+D72</f>
        <v>3211</v>
      </c>
      <c r="E74" s="81">
        <f>D74+C74</f>
        <v>6513</v>
      </c>
      <c r="F74" s="2"/>
      <c r="G74" s="72"/>
      <c r="H74" s="72"/>
      <c r="I74" s="72"/>
      <c r="K74" s="228" t="s">
        <v>254</v>
      </c>
      <c r="L74" s="58"/>
      <c r="M74" s="58"/>
      <c r="N74" s="57"/>
      <c r="O74" s="57"/>
      <c r="P74" s="57"/>
      <c r="Q74" s="57"/>
    </row>
    <row r="75" spans="1:17" s="3" customFormat="1">
      <c r="A75" s="79"/>
      <c r="B75" s="77" t="s">
        <v>94</v>
      </c>
      <c r="C75" s="92"/>
      <c r="D75" s="92"/>
      <c r="E75" s="81">
        <f>D75+C75</f>
        <v>0</v>
      </c>
      <c r="F75" s="2"/>
      <c r="G75" s="72"/>
      <c r="H75" s="72"/>
      <c r="I75" s="72"/>
      <c r="K75" s="58"/>
      <c r="L75" s="58"/>
      <c r="M75" s="58"/>
      <c r="N75" s="57"/>
      <c r="O75" s="57"/>
      <c r="P75" s="57"/>
      <c r="Q75" s="57"/>
    </row>
    <row r="76" spans="1:17" s="3" customFormat="1" ht="13.8" thickBot="1">
      <c r="A76" s="128" t="s">
        <v>51</v>
      </c>
      <c r="B76" s="129" t="s">
        <v>64</v>
      </c>
      <c r="C76" s="130">
        <v>163</v>
      </c>
      <c r="D76" s="130">
        <v>425</v>
      </c>
      <c r="E76" s="81">
        <f>D76+C76</f>
        <v>588</v>
      </c>
      <c r="F76" s="2"/>
      <c r="G76" s="72"/>
      <c r="H76" s="72"/>
      <c r="I76" s="72"/>
      <c r="K76" s="173" t="s">
        <v>306</v>
      </c>
      <c r="L76" s="58"/>
      <c r="M76" s="58"/>
      <c r="N76" s="57"/>
      <c r="O76" s="57"/>
      <c r="P76" s="57"/>
      <c r="Q76" s="57"/>
    </row>
    <row r="77" spans="1:17" s="3" customFormat="1" ht="30.75" customHeight="1">
      <c r="A77" s="296" t="s">
        <v>56</v>
      </c>
      <c r="B77" s="297"/>
      <c r="C77" s="131">
        <f>C6+C33-C67-C74</f>
        <v>163</v>
      </c>
      <c r="D77" s="131">
        <f>D6+D33-D67-D74</f>
        <v>425</v>
      </c>
      <c r="E77" s="132">
        <f>(E6+E33)-(E67+E74)</f>
        <v>588</v>
      </c>
      <c r="F77" s="2"/>
      <c r="G77" s="72"/>
      <c r="H77" s="72"/>
      <c r="I77" s="72"/>
      <c r="K77" s="58"/>
      <c r="L77" s="58"/>
      <c r="M77" s="58"/>
      <c r="N77" s="57"/>
      <c r="O77" s="57"/>
      <c r="P77" s="57"/>
      <c r="Q77" s="57"/>
    </row>
    <row r="78" spans="1:17" s="3" customFormat="1" ht="16.2" customHeight="1">
      <c r="A78" s="133"/>
      <c r="B78" s="61" t="s">
        <v>67</v>
      </c>
      <c r="C78" s="134">
        <f>(C43+C57+C59+C60+C50)/(C43+C57+C59+C68+C60+C50)</f>
        <v>0.85779676533414706</v>
      </c>
      <c r="D78" s="134">
        <f t="shared" ref="D78:E78" si="35">(D43+D57+D59+D60+D50)/(D43+D57+D59+D68+D60+D50)</f>
        <v>0.62877792378449404</v>
      </c>
      <c r="E78" s="134">
        <f t="shared" si="35"/>
        <v>0.74750830564784054</v>
      </c>
      <c r="F78" s="135"/>
      <c r="G78" s="72"/>
      <c r="H78" s="72"/>
      <c r="I78" s="72"/>
      <c r="K78" s="173" t="s">
        <v>256</v>
      </c>
      <c r="L78" s="58"/>
      <c r="M78" s="58"/>
      <c r="N78" s="57"/>
      <c r="O78" s="57"/>
      <c r="P78" s="57"/>
      <c r="Q78" s="57"/>
    </row>
    <row r="79" spans="1:17" s="3" customFormat="1" ht="16.2" customHeight="1">
      <c r="A79" s="133"/>
      <c r="B79" s="61" t="s">
        <v>68</v>
      </c>
      <c r="C79" s="134">
        <f>(C43+C57+C59+C60+C50)/(C43+C57+C59+C68+C72+C67+C60+C50)</f>
        <v>0.82049036777583184</v>
      </c>
      <c r="D79" s="134">
        <f t="shared" ref="D79:E79" si="36">(D43+D57+D59+D60+D50)/(D43+D57+D59+D68+D72+D67+D60+D50)</f>
        <v>0.58964879852125696</v>
      </c>
      <c r="E79" s="134">
        <f t="shared" si="36"/>
        <v>0.70818345323741005</v>
      </c>
      <c r="F79" s="2"/>
      <c r="G79" s="72"/>
      <c r="H79" s="72"/>
      <c r="I79" s="72"/>
      <c r="K79" s="173" t="s">
        <v>257</v>
      </c>
      <c r="L79" s="58"/>
      <c r="M79" s="58"/>
      <c r="N79" s="57"/>
      <c r="O79" s="57"/>
      <c r="P79" s="57"/>
      <c r="Q79" s="57"/>
    </row>
    <row r="80" spans="1:17" ht="16.2" customHeight="1">
      <c r="A80" s="133"/>
      <c r="B80" s="61" t="s">
        <v>70</v>
      </c>
      <c r="C80" s="134">
        <f>C59/C35</f>
        <v>0.42225563909774438</v>
      </c>
      <c r="D80" s="134">
        <f t="shared" ref="D80:E80" si="37">D59/D35</f>
        <v>5.3297199638663056E-2</v>
      </c>
      <c r="E80" s="134">
        <f t="shared" si="37"/>
        <v>0.23788745109840506</v>
      </c>
      <c r="K80" s="173" t="s">
        <v>258</v>
      </c>
    </row>
    <row r="81" spans="1:17" ht="16.2" customHeight="1">
      <c r="A81" s="133"/>
      <c r="B81" s="61" t="s">
        <v>69</v>
      </c>
      <c r="C81" s="134">
        <f>D66/E66</f>
        <v>0.66381766381766383</v>
      </c>
      <c r="D81" s="134"/>
      <c r="E81" s="134"/>
    </row>
    <row r="82" spans="1:17" ht="16.2" customHeight="1">
      <c r="A82" s="133"/>
      <c r="B82" s="61" t="s">
        <v>89</v>
      </c>
      <c r="C82" s="136">
        <f>C20/C35</f>
        <v>1.5037593984962407E-3</v>
      </c>
      <c r="D82" s="136">
        <f t="shared" ref="D82:E82" si="38">D20/D35</f>
        <v>0</v>
      </c>
      <c r="E82" s="136">
        <f t="shared" si="38"/>
        <v>7.5233222991272946E-4</v>
      </c>
      <c r="K82" s="173" t="s">
        <v>259</v>
      </c>
      <c r="L82" s="173" t="s">
        <v>260</v>
      </c>
    </row>
    <row r="83" spans="1:17" ht="16.2" customHeight="1">
      <c r="A83" s="133"/>
      <c r="B83" s="61" t="s">
        <v>95</v>
      </c>
      <c r="C83" s="136">
        <f>(C43+C50+C57+C59+C60)/(C6+C33)</f>
        <v>0.78322652549456673</v>
      </c>
      <c r="D83" s="136">
        <f t="shared" ref="D83:E83" si="39">(D43+D50+D57+D59+D60)/(D6+D33)</f>
        <v>0.52138381912285481</v>
      </c>
      <c r="E83" s="136">
        <f t="shared" si="39"/>
        <v>0.65082644628099173</v>
      </c>
    </row>
    <row r="84" spans="1:17" ht="82.2" customHeight="1">
      <c r="A84" s="298" t="s">
        <v>57</v>
      </c>
      <c r="B84" s="299"/>
      <c r="C84" s="299"/>
      <c r="D84" s="299"/>
      <c r="E84" s="299"/>
    </row>
    <row r="85" spans="1:17">
      <c r="A85" s="137"/>
    </row>
    <row r="86" spans="1:17" s="139" customFormat="1" ht="19.5" customHeight="1">
      <c r="A86" s="138" t="s">
        <v>62</v>
      </c>
      <c r="B86" s="62"/>
      <c r="F86" s="2"/>
      <c r="G86" s="72"/>
      <c r="H86" s="72"/>
      <c r="I86" s="72"/>
      <c r="J86" s="5"/>
      <c r="K86" s="58"/>
      <c r="L86" s="58"/>
      <c r="M86" s="58"/>
      <c r="N86" s="57"/>
      <c r="O86" s="57"/>
      <c r="P86" s="57"/>
      <c r="Q86" s="57"/>
    </row>
    <row r="87" spans="1:17" s="139" customFormat="1" ht="19.5" customHeight="1">
      <c r="A87" s="138"/>
      <c r="B87" s="62"/>
      <c r="F87" s="2"/>
      <c r="G87" s="72"/>
      <c r="H87" s="72"/>
      <c r="I87" s="72"/>
      <c r="J87" s="5"/>
      <c r="K87" s="58"/>
      <c r="L87" s="58"/>
      <c r="M87" s="58"/>
      <c r="N87" s="57"/>
      <c r="O87" s="57"/>
      <c r="P87" s="57"/>
      <c r="Q87" s="57"/>
    </row>
    <row r="88" spans="1:17" s="139" customFormat="1" ht="19.5" customHeight="1">
      <c r="A88" s="138"/>
      <c r="B88" s="62"/>
      <c r="F88" s="2"/>
      <c r="G88" s="72"/>
      <c r="H88" s="72"/>
      <c r="I88" s="72"/>
      <c r="J88" s="5"/>
      <c r="K88" s="58"/>
      <c r="L88" s="58"/>
      <c r="M88" s="58"/>
      <c r="N88" s="57"/>
      <c r="O88" s="57"/>
      <c r="P88" s="57"/>
      <c r="Q88" s="57"/>
    </row>
    <row r="89" spans="1:17" s="139" customFormat="1" ht="19.5" customHeight="1">
      <c r="A89" s="138"/>
      <c r="B89" s="62"/>
      <c r="F89" s="2"/>
      <c r="G89" s="72"/>
      <c r="H89" s="72"/>
      <c r="I89" s="72"/>
      <c r="J89" s="5"/>
      <c r="K89" s="58"/>
      <c r="L89" s="58"/>
      <c r="M89" s="58"/>
      <c r="N89" s="57"/>
      <c r="O89" s="57"/>
      <c r="P89" s="57"/>
      <c r="Q89" s="57"/>
    </row>
    <row r="90" spans="1:17" s="139" customFormat="1" ht="19.5" customHeight="1">
      <c r="A90" s="138"/>
      <c r="B90" s="62"/>
      <c r="F90" s="2"/>
      <c r="G90" s="72"/>
      <c r="H90" s="72"/>
      <c r="I90" s="72"/>
      <c r="J90" s="5"/>
      <c r="K90" s="58"/>
      <c r="L90" s="58"/>
      <c r="M90" s="58"/>
      <c r="N90" s="57"/>
      <c r="O90" s="57"/>
      <c r="P90" s="57"/>
      <c r="Q90" s="57"/>
    </row>
    <row r="91" spans="1:17" s="139" customFormat="1" ht="19.5" customHeight="1">
      <c r="A91" s="138"/>
      <c r="B91" s="62"/>
      <c r="F91" s="2"/>
      <c r="G91" s="72"/>
      <c r="H91" s="72"/>
      <c r="I91" s="72"/>
      <c r="J91" s="5"/>
      <c r="K91" s="58"/>
      <c r="L91" s="58"/>
      <c r="M91" s="58"/>
      <c r="N91" s="57"/>
      <c r="O91" s="57"/>
      <c r="P91" s="57"/>
      <c r="Q91" s="57"/>
    </row>
    <row r="92" spans="1:17" s="139" customFormat="1" ht="19.5" customHeight="1">
      <c r="A92" s="138"/>
      <c r="B92" s="62"/>
      <c r="F92" s="2"/>
      <c r="G92" s="72"/>
      <c r="H92" s="72"/>
      <c r="I92" s="72"/>
      <c r="J92" s="5"/>
      <c r="K92" s="58"/>
      <c r="L92" s="58"/>
      <c r="M92" s="58"/>
      <c r="N92" s="57"/>
      <c r="O92" s="57"/>
      <c r="P92" s="57"/>
      <c r="Q92" s="57"/>
    </row>
    <row r="93" spans="1:17" s="139" customFormat="1" ht="19.5" customHeight="1">
      <c r="A93" s="138"/>
      <c r="B93" s="1" t="s">
        <v>65</v>
      </c>
      <c r="C93" s="139">
        <f>(C74-C68)/C74</f>
        <v>0.85887341005451245</v>
      </c>
      <c r="D93" s="1" t="s">
        <v>66</v>
      </c>
      <c r="E93" s="139">
        <f>(D74-D68)/D74</f>
        <v>0.6480847088134537</v>
      </c>
      <c r="F93" s="2"/>
      <c r="G93" s="72"/>
      <c r="H93" s="72"/>
      <c r="I93" s="72"/>
      <c r="J93" s="5"/>
      <c r="K93" s="58"/>
      <c r="L93" s="58"/>
      <c r="M93" s="58"/>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57"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2.77734375" style="72" customWidth="1"/>
    <col min="10" max="10" width="2.77734375" style="3" customWidth="1"/>
    <col min="11" max="11" width="2.77734375" style="58" customWidth="1"/>
    <col min="12" max="12" width="14.6640625" style="57" customWidth="1"/>
    <col min="13" max="13" width="11.21875" style="210" customWidth="1"/>
    <col min="14" max="14" width="6.88671875" style="57" bestFit="1" customWidth="1"/>
    <col min="15" max="15" width="3.88671875" style="57" bestFit="1" customWidth="1"/>
    <col min="16" max="16" width="7.88671875" style="57" bestFit="1" customWidth="1"/>
    <col min="17" max="16384" width="8.88671875" style="57"/>
  </cols>
  <sheetData>
    <row r="1" spans="1:16" s="3" customFormat="1">
      <c r="A1" s="57"/>
      <c r="B1" s="65" t="s">
        <v>90</v>
      </c>
      <c r="C1" s="57"/>
      <c r="D1" s="57"/>
      <c r="E1" s="57"/>
      <c r="F1" s="2" t="s">
        <v>91</v>
      </c>
      <c r="G1" s="66"/>
      <c r="H1" s="67"/>
      <c r="I1" s="67"/>
      <c r="K1" s="58"/>
      <c r="L1" s="57"/>
      <c r="M1" s="210"/>
      <c r="N1" s="57"/>
      <c r="O1" s="57"/>
      <c r="P1" s="57"/>
    </row>
    <row r="2" spans="1:16" s="3" customFormat="1" ht="15.6">
      <c r="A2" s="57"/>
      <c r="B2" s="65" t="s">
        <v>92</v>
      </c>
      <c r="C2" s="57" t="s">
        <v>425</v>
      </c>
      <c r="D2" s="57"/>
      <c r="E2" s="57"/>
      <c r="F2" s="68" t="s">
        <v>93</v>
      </c>
      <c r="G2" s="69"/>
      <c r="H2" s="70"/>
      <c r="I2" s="70"/>
      <c r="K2" s="235" t="s">
        <v>424</v>
      </c>
      <c r="L2" s="57"/>
      <c r="M2" s="210"/>
      <c r="N2" s="57"/>
      <c r="O2" s="57"/>
      <c r="P2" s="57"/>
    </row>
    <row r="3" spans="1:16" s="3" customFormat="1" ht="13.8" thickBot="1">
      <c r="A3" s="71"/>
      <c r="B3" s="58"/>
      <c r="C3" s="57"/>
      <c r="D3" s="57"/>
      <c r="E3" s="57"/>
      <c r="F3" s="2"/>
      <c r="G3" s="72"/>
      <c r="H3" s="72"/>
      <c r="I3" s="72"/>
      <c r="K3" s="58"/>
      <c r="L3" s="57"/>
      <c r="M3" s="210"/>
      <c r="N3" s="57"/>
      <c r="O3" s="57"/>
      <c r="P3" s="57"/>
    </row>
    <row r="4" spans="1:16" s="3" customFormat="1">
      <c r="A4" s="73"/>
      <c r="B4" s="60"/>
      <c r="C4" s="74" t="s">
        <v>0</v>
      </c>
      <c r="D4" s="74" t="s">
        <v>1</v>
      </c>
      <c r="E4" s="75" t="s">
        <v>2</v>
      </c>
      <c r="F4" s="2"/>
      <c r="G4" s="72"/>
      <c r="H4" s="72"/>
      <c r="I4" s="72"/>
      <c r="K4" s="235" t="s">
        <v>287</v>
      </c>
      <c r="L4" s="57"/>
      <c r="M4" s="210"/>
      <c r="N4" s="57"/>
      <c r="O4" s="57"/>
      <c r="P4" s="57"/>
    </row>
    <row r="5" spans="1:16" s="3" customFormat="1">
      <c r="A5" s="76"/>
      <c r="B5" s="77"/>
      <c r="C5" s="78"/>
      <c r="D5" s="78"/>
      <c r="E5" s="78"/>
      <c r="F5" s="4"/>
      <c r="G5" s="72"/>
      <c r="H5" s="72"/>
      <c r="I5" s="72"/>
      <c r="K5" s="58"/>
      <c r="L5" s="57"/>
      <c r="M5" s="210"/>
      <c r="N5" s="57"/>
      <c r="O5" s="57"/>
      <c r="P5" s="57"/>
    </row>
    <row r="6" spans="1:16" s="3" customFormat="1" ht="15.6">
      <c r="A6" s="79" t="s">
        <v>3</v>
      </c>
      <c r="B6" s="77" t="s">
        <v>63</v>
      </c>
      <c r="C6" s="151">
        <v>163</v>
      </c>
      <c r="D6" s="151">
        <v>425</v>
      </c>
      <c r="E6" s="81">
        <f>D6+C6</f>
        <v>588</v>
      </c>
      <c r="F6" s="68"/>
      <c r="G6" s="82"/>
      <c r="H6" s="70"/>
      <c r="I6" s="70"/>
      <c r="K6" s="58"/>
      <c r="L6" s="57"/>
      <c r="M6" s="211" t="s">
        <v>414</v>
      </c>
      <c r="N6" s="206" t="s">
        <v>0</v>
      </c>
      <c r="O6" s="206" t="s">
        <v>1</v>
      </c>
      <c r="P6" s="206" t="s">
        <v>2</v>
      </c>
    </row>
    <row r="7" spans="1:16" s="3" customFormat="1" ht="15.6">
      <c r="A7" s="79"/>
      <c r="B7" s="77"/>
      <c r="C7" s="83"/>
      <c r="D7" s="83"/>
      <c r="E7" s="81"/>
      <c r="F7" s="68"/>
      <c r="G7" s="82"/>
      <c r="H7" s="82"/>
      <c r="I7" s="70"/>
      <c r="K7" s="58"/>
      <c r="L7" s="206" t="s">
        <v>415</v>
      </c>
      <c r="M7" s="210"/>
      <c r="N7" s="57"/>
      <c r="O7" s="57"/>
      <c r="P7" s="57"/>
    </row>
    <row r="8" spans="1:16" s="3" customFormat="1" ht="15.6">
      <c r="A8" s="79"/>
      <c r="B8" s="77" t="s">
        <v>4</v>
      </c>
      <c r="C8" s="83"/>
      <c r="D8" s="83"/>
      <c r="E8" s="81"/>
      <c r="F8" s="68"/>
      <c r="G8" s="82"/>
      <c r="H8" s="70"/>
      <c r="I8" s="82"/>
      <c r="K8" s="175" t="s">
        <v>3</v>
      </c>
      <c r="L8" s="57"/>
      <c r="M8" s="211" t="s">
        <v>416</v>
      </c>
      <c r="N8" s="151">
        <v>163</v>
      </c>
      <c r="O8" s="151">
        <v>425</v>
      </c>
      <c r="P8" s="151">
        <v>588</v>
      </c>
    </row>
    <row r="9" spans="1:16" s="3" customFormat="1" ht="15.6">
      <c r="A9" s="79"/>
      <c r="B9" s="84" t="s">
        <v>5</v>
      </c>
      <c r="C9" s="85"/>
      <c r="D9" s="85"/>
      <c r="E9" s="81"/>
      <c r="F9" s="2"/>
      <c r="G9" s="82"/>
      <c r="H9" s="86"/>
      <c r="I9" s="70"/>
      <c r="K9" s="58"/>
      <c r="L9" s="206" t="s">
        <v>4</v>
      </c>
      <c r="M9" s="210"/>
      <c r="N9" s="57"/>
      <c r="O9" s="57"/>
      <c r="P9" s="57"/>
    </row>
    <row r="10" spans="1:16" s="3" customFormat="1" ht="15.6">
      <c r="A10" s="79"/>
      <c r="B10" s="87" t="s">
        <v>6</v>
      </c>
      <c r="C10" s="153">
        <v>2318</v>
      </c>
      <c r="D10" s="153">
        <v>1073</v>
      </c>
      <c r="E10" s="81">
        <f>D10+C10</f>
        <v>3391</v>
      </c>
      <c r="F10" s="89">
        <f ca="1">C10/OFFSET(C10,4,0)</f>
        <v>0.76350461133069825</v>
      </c>
      <c r="G10" s="89">
        <f t="shared" ref="G10:H10" ca="1" si="0">D10/OFFSET(D10,4,0)</f>
        <v>0.42766042247907532</v>
      </c>
      <c r="H10" s="89">
        <f t="shared" ca="1" si="0"/>
        <v>0.61154192966636611</v>
      </c>
      <c r="I10" s="70"/>
      <c r="K10" s="58"/>
      <c r="L10" s="215" t="s">
        <v>5</v>
      </c>
      <c r="M10" s="210"/>
      <c r="N10" s="57"/>
      <c r="O10" s="57"/>
      <c r="P10" s="57"/>
    </row>
    <row r="11" spans="1:16" s="3" customFormat="1">
      <c r="A11" s="79"/>
      <c r="B11" s="87" t="s">
        <v>7</v>
      </c>
      <c r="C11" s="153">
        <v>232</v>
      </c>
      <c r="D11" s="153">
        <v>542</v>
      </c>
      <c r="E11" s="81">
        <f t="shared" ref="E11:E14" si="1">D11+C11</f>
        <v>774</v>
      </c>
      <c r="F11" s="89">
        <f ca="1">C11/OFFSET(C11,3,0)</f>
        <v>7.6416337285902497E-2</v>
      </c>
      <c r="G11" s="89">
        <f t="shared" ref="G11:H11" ca="1" si="2">D11/OFFSET(D11,3,0)</f>
        <v>0.21602231964926266</v>
      </c>
      <c r="H11" s="89">
        <f t="shared" ca="1" si="2"/>
        <v>0.13958521190261497</v>
      </c>
      <c r="I11" s="72"/>
      <c r="K11" s="174" t="s">
        <v>6</v>
      </c>
      <c r="L11" s="57"/>
      <c r="M11" s="210"/>
      <c r="N11" s="153">
        <v>2318</v>
      </c>
      <c r="O11" s="153">
        <v>1073</v>
      </c>
      <c r="P11" s="151">
        <v>3391</v>
      </c>
    </row>
    <row r="12" spans="1:16" s="3" customFormat="1">
      <c r="A12" s="79"/>
      <c r="B12" s="87" t="s">
        <v>8</v>
      </c>
      <c r="C12" s="153">
        <v>202</v>
      </c>
      <c r="D12" s="153">
        <v>193</v>
      </c>
      <c r="E12" s="81">
        <f t="shared" si="1"/>
        <v>395</v>
      </c>
      <c r="F12" s="89">
        <f ca="1">C12/OFFSET(C12,2,0)</f>
        <v>6.6534914361001313E-2</v>
      </c>
      <c r="G12" s="89">
        <f t="shared" ref="G12:H12" ca="1" si="3">D12/OFFSET(D12,2,0)</f>
        <v>7.6923076923076927E-2</v>
      </c>
      <c r="H12" s="89">
        <f t="shared" ca="1" si="3"/>
        <v>7.1235347159603252E-2</v>
      </c>
      <c r="I12" s="72"/>
      <c r="K12" s="58"/>
      <c r="L12" s="216" t="s">
        <v>228</v>
      </c>
      <c r="M12" s="210"/>
      <c r="N12" s="153">
        <v>232</v>
      </c>
      <c r="O12" s="153">
        <v>542</v>
      </c>
      <c r="P12" s="151">
        <v>774</v>
      </c>
    </row>
    <row r="13" spans="1:16" s="3" customFormat="1">
      <c r="A13" s="79"/>
      <c r="B13" s="87" t="s">
        <v>9</v>
      </c>
      <c r="C13" s="153">
        <v>284</v>
      </c>
      <c r="D13" s="153">
        <v>701</v>
      </c>
      <c r="E13" s="81">
        <f t="shared" si="1"/>
        <v>985</v>
      </c>
      <c r="F13" s="89">
        <f ca="1">C13/OFFSET(C13,1,0)</f>
        <v>9.3544137022397889E-2</v>
      </c>
      <c r="G13" s="89">
        <f t="shared" ref="G13:H13" ca="1" si="4">D13/OFFSET(D13,1,0)</f>
        <v>0.27939418094858509</v>
      </c>
      <c r="H13" s="89">
        <f t="shared" ca="1" si="4"/>
        <v>0.17763751127141569</v>
      </c>
      <c r="I13" s="72"/>
      <c r="K13" s="58"/>
      <c r="L13" s="216" t="s">
        <v>229</v>
      </c>
      <c r="M13" s="210"/>
      <c r="N13" s="153">
        <v>202</v>
      </c>
      <c r="O13" s="153">
        <v>193</v>
      </c>
      <c r="P13" s="151">
        <v>395</v>
      </c>
    </row>
    <row r="14" spans="1:16" s="3" customFormat="1">
      <c r="A14" s="79" t="s">
        <v>10</v>
      </c>
      <c r="B14" s="90" t="s">
        <v>11</v>
      </c>
      <c r="C14" s="91">
        <f>SUM(C10:C13)</f>
        <v>3036</v>
      </c>
      <c r="D14" s="91">
        <f>SUM(D10:D13)</f>
        <v>2509</v>
      </c>
      <c r="E14" s="81">
        <f t="shared" si="1"/>
        <v>5545</v>
      </c>
      <c r="F14" s="89"/>
      <c r="G14" s="89"/>
      <c r="H14" s="89"/>
      <c r="I14" s="72"/>
      <c r="K14" s="58"/>
      <c r="L14" s="216" t="s">
        <v>9</v>
      </c>
      <c r="M14" s="210"/>
      <c r="N14" s="153">
        <v>284</v>
      </c>
      <c r="O14" s="153">
        <v>701</v>
      </c>
      <c r="P14" s="151">
        <v>985</v>
      </c>
    </row>
    <row r="15" spans="1:16" s="3" customFormat="1">
      <c r="A15" s="79"/>
      <c r="B15" s="84" t="s">
        <v>58</v>
      </c>
      <c r="C15" s="92"/>
      <c r="D15" s="92"/>
      <c r="E15" s="81"/>
      <c r="F15" s="2"/>
      <c r="G15" s="72"/>
      <c r="H15" s="72"/>
      <c r="I15" s="72"/>
      <c r="K15" s="175" t="s">
        <v>10</v>
      </c>
      <c r="L15" s="206" t="s">
        <v>11</v>
      </c>
      <c r="M15" s="210"/>
      <c r="N15" s="151">
        <v>3036</v>
      </c>
      <c r="O15" s="151">
        <v>2509</v>
      </c>
      <c r="P15" s="151">
        <v>5545</v>
      </c>
    </row>
    <row r="16" spans="1:16" s="3" customFormat="1">
      <c r="A16" s="79"/>
      <c r="B16" s="87" t="s">
        <v>6</v>
      </c>
      <c r="C16" s="92">
        <v>0</v>
      </c>
      <c r="D16" s="92">
        <v>0</v>
      </c>
      <c r="E16" s="81">
        <f t="shared" ref="E16:E72" si="5">D16+C16</f>
        <v>0</v>
      </c>
      <c r="F16" s="89" t="e">
        <f ca="1">C16/OFFSET(C16,4,0)</f>
        <v>#DIV/0!</v>
      </c>
      <c r="G16" s="89" t="e">
        <f t="shared" ref="G16:H16" ca="1" si="6">D16/OFFSET(D16,4,0)</f>
        <v>#DIV/0!</v>
      </c>
      <c r="H16" s="89" t="e">
        <f t="shared" ca="1" si="6"/>
        <v>#DIV/0!</v>
      </c>
      <c r="I16" s="72"/>
      <c r="K16" s="58"/>
      <c r="L16" s="57"/>
      <c r="M16" s="212" t="s">
        <v>266</v>
      </c>
      <c r="N16" s="57"/>
      <c r="O16" s="57"/>
      <c r="P16" s="57"/>
    </row>
    <row r="17" spans="1:16" s="3" customFormat="1">
      <c r="A17" s="79"/>
      <c r="B17" s="87" t="s">
        <v>7</v>
      </c>
      <c r="C17" s="92">
        <v>0</v>
      </c>
      <c r="D17" s="92">
        <v>0</v>
      </c>
      <c r="E17" s="81">
        <f t="shared" si="5"/>
        <v>0</v>
      </c>
      <c r="F17" s="89" t="e">
        <f ca="1">C17/OFFSET(C17,3,0)</f>
        <v>#DIV/0!</v>
      </c>
      <c r="G17" s="89" t="e">
        <f t="shared" ref="G17:H17" ca="1" si="7">D17/OFFSET(D17,3,0)</f>
        <v>#DIV/0!</v>
      </c>
      <c r="H17" s="89" t="e">
        <f t="shared" ca="1" si="7"/>
        <v>#DIV/0!</v>
      </c>
      <c r="I17" s="72"/>
      <c r="K17" s="174" t="s">
        <v>6</v>
      </c>
      <c r="L17" s="57"/>
      <c r="M17" s="210"/>
      <c r="N17" s="153">
        <v>0</v>
      </c>
      <c r="O17" s="153">
        <v>0</v>
      </c>
      <c r="P17" s="151">
        <v>0</v>
      </c>
    </row>
    <row r="18" spans="1:16" s="3" customFormat="1" ht="15.6">
      <c r="A18" s="79"/>
      <c r="B18" s="87" t="s">
        <v>8</v>
      </c>
      <c r="C18" s="92">
        <v>0</v>
      </c>
      <c r="D18" s="92">
        <v>0</v>
      </c>
      <c r="E18" s="81">
        <f t="shared" si="5"/>
        <v>0</v>
      </c>
      <c r="F18" s="89" t="e">
        <f ca="1">C18/OFFSET(C18,2,0)</f>
        <v>#DIV/0!</v>
      </c>
      <c r="G18" s="89" t="e">
        <f t="shared" ref="G18:H18" ca="1" si="8">D18/OFFSET(D18,2,0)</f>
        <v>#DIV/0!</v>
      </c>
      <c r="H18" s="89" t="e">
        <f t="shared" ca="1" si="8"/>
        <v>#DIV/0!</v>
      </c>
      <c r="I18" s="93"/>
      <c r="K18" s="58"/>
      <c r="L18" s="216" t="s">
        <v>228</v>
      </c>
      <c r="M18" s="210"/>
      <c r="N18" s="153">
        <v>0</v>
      </c>
      <c r="O18" s="153">
        <v>0</v>
      </c>
      <c r="P18" s="151">
        <v>0</v>
      </c>
    </row>
    <row r="19" spans="1:16" s="3" customFormat="1">
      <c r="A19" s="79"/>
      <c r="B19" s="87" t="s">
        <v>9</v>
      </c>
      <c r="C19" s="92">
        <v>0</v>
      </c>
      <c r="D19" s="92">
        <v>0</v>
      </c>
      <c r="E19" s="81">
        <f t="shared" si="5"/>
        <v>0</v>
      </c>
      <c r="F19" s="89" t="e">
        <f ca="1">C19/OFFSET(C19,1,0)</f>
        <v>#DIV/0!</v>
      </c>
      <c r="G19" s="89" t="e">
        <f t="shared" ref="G19:H19" ca="1" si="9">D19/OFFSET(D19,1,0)</f>
        <v>#DIV/0!</v>
      </c>
      <c r="H19" s="94" t="e">
        <f t="shared" ca="1" si="9"/>
        <v>#DIV/0!</v>
      </c>
      <c r="I19" s="72"/>
      <c r="K19" s="58"/>
      <c r="L19" s="216" t="s">
        <v>229</v>
      </c>
      <c r="M19" s="210"/>
      <c r="N19" s="153">
        <v>0</v>
      </c>
      <c r="O19" s="153">
        <v>0</v>
      </c>
      <c r="P19" s="151">
        <v>0</v>
      </c>
    </row>
    <row r="20" spans="1:16" s="3" customFormat="1">
      <c r="A20" s="79" t="s">
        <v>12</v>
      </c>
      <c r="B20" s="90" t="s">
        <v>13</v>
      </c>
      <c r="C20" s="81">
        <f>SUM(C16:C19)</f>
        <v>0</v>
      </c>
      <c r="D20" s="81">
        <f>SUM(D16:D19)</f>
        <v>0</v>
      </c>
      <c r="E20" s="81">
        <f t="shared" si="5"/>
        <v>0</v>
      </c>
      <c r="F20" s="89"/>
      <c r="G20" s="89"/>
      <c r="H20" s="89"/>
      <c r="I20" s="72"/>
      <c r="K20" s="58"/>
      <c r="L20" s="216" t="s">
        <v>9</v>
      </c>
      <c r="M20" s="210"/>
      <c r="N20" s="153">
        <v>0</v>
      </c>
      <c r="O20" s="153">
        <v>0</v>
      </c>
      <c r="P20" s="151">
        <v>0</v>
      </c>
    </row>
    <row r="21" spans="1:16" s="3" customFormat="1">
      <c r="A21" s="79"/>
      <c r="B21" s="84" t="s">
        <v>59</v>
      </c>
      <c r="C21" s="92"/>
      <c r="D21" s="92"/>
      <c r="E21" s="81"/>
      <c r="F21" s="2"/>
      <c r="G21" s="72"/>
      <c r="H21" s="72"/>
      <c r="I21" s="72"/>
      <c r="K21" s="175" t="s">
        <v>12</v>
      </c>
      <c r="L21" s="57"/>
      <c r="M21" s="211" t="s">
        <v>13</v>
      </c>
      <c r="N21" s="151">
        <v>0</v>
      </c>
      <c r="O21" s="151">
        <v>0</v>
      </c>
      <c r="P21" s="151">
        <v>0</v>
      </c>
    </row>
    <row r="22" spans="1:16" s="3" customFormat="1" ht="15.6">
      <c r="A22" s="79"/>
      <c r="B22" s="87" t="s">
        <v>6</v>
      </c>
      <c r="C22" s="95">
        <v>0</v>
      </c>
      <c r="D22" s="95">
        <v>0</v>
      </c>
      <c r="E22" s="81">
        <f t="shared" si="5"/>
        <v>0</v>
      </c>
      <c r="F22" s="89" t="e">
        <f ca="1">C22/OFFSET(C22,4,0)</f>
        <v>#DIV/0!</v>
      </c>
      <c r="G22" s="89" t="e">
        <f t="shared" ref="G22:H22" ca="1" si="10">D22/OFFSET(D22,4,0)</f>
        <v>#DIV/0!</v>
      </c>
      <c r="H22" s="89" t="e">
        <f t="shared" ca="1" si="10"/>
        <v>#DIV/0!</v>
      </c>
      <c r="I22" s="93"/>
      <c r="K22" s="58"/>
      <c r="L22" s="57"/>
      <c r="M22" s="212" t="s">
        <v>267</v>
      </c>
      <c r="N22" s="57"/>
      <c r="O22" s="57"/>
      <c r="P22" s="57"/>
    </row>
    <row r="23" spans="1:16" s="3" customFormat="1">
      <c r="A23" s="79"/>
      <c r="B23" s="87" t="s">
        <v>7</v>
      </c>
      <c r="C23" s="95">
        <v>0</v>
      </c>
      <c r="D23" s="95">
        <v>0</v>
      </c>
      <c r="E23" s="81">
        <f t="shared" si="5"/>
        <v>0</v>
      </c>
      <c r="F23" s="89" t="e">
        <f ca="1">C23/OFFSET(C23,3,0)</f>
        <v>#DIV/0!</v>
      </c>
      <c r="G23" s="89" t="e">
        <f t="shared" ref="G23:H23" ca="1" si="11">D23/OFFSET(D23,3,0)</f>
        <v>#DIV/0!</v>
      </c>
      <c r="H23" s="89" t="e">
        <f t="shared" ca="1" si="11"/>
        <v>#DIV/0!</v>
      </c>
      <c r="I23" s="72"/>
      <c r="K23" s="174" t="s">
        <v>6</v>
      </c>
      <c r="L23" s="57"/>
      <c r="M23" s="210"/>
      <c r="N23" s="153">
        <v>0</v>
      </c>
      <c r="O23" s="153">
        <v>0</v>
      </c>
      <c r="P23" s="151">
        <v>0</v>
      </c>
    </row>
    <row r="24" spans="1:16" s="3" customFormat="1">
      <c r="A24" s="79"/>
      <c r="B24" s="87" t="s">
        <v>8</v>
      </c>
      <c r="C24" s="95">
        <v>0</v>
      </c>
      <c r="D24" s="95">
        <v>0</v>
      </c>
      <c r="E24" s="81">
        <f t="shared" si="5"/>
        <v>0</v>
      </c>
      <c r="F24" s="89" t="e">
        <f ca="1">C24/OFFSET(C24,2,0)</f>
        <v>#DIV/0!</v>
      </c>
      <c r="G24" s="89" t="e">
        <f t="shared" ref="G24:H24" ca="1" si="12">D24/OFFSET(D24,2,0)</f>
        <v>#DIV/0!</v>
      </c>
      <c r="H24" s="89" t="e">
        <f t="shared" ca="1" si="12"/>
        <v>#DIV/0!</v>
      </c>
      <c r="I24" s="72"/>
      <c r="K24" s="58"/>
      <c r="L24" s="216" t="s">
        <v>228</v>
      </c>
      <c r="M24" s="210"/>
      <c r="N24" s="153">
        <v>0</v>
      </c>
      <c r="O24" s="153">
        <v>0</v>
      </c>
      <c r="P24" s="151">
        <v>0</v>
      </c>
    </row>
    <row r="25" spans="1:16" s="3" customFormat="1">
      <c r="A25" s="79"/>
      <c r="B25" s="87" t="s">
        <v>9</v>
      </c>
      <c r="C25" s="95">
        <v>0</v>
      </c>
      <c r="D25" s="95">
        <v>0</v>
      </c>
      <c r="E25" s="81">
        <f t="shared" si="5"/>
        <v>0</v>
      </c>
      <c r="F25" s="89" t="e">
        <f ca="1">C25/OFFSET(C25,1,0)</f>
        <v>#DIV/0!</v>
      </c>
      <c r="G25" s="89" t="e">
        <f t="shared" ref="G25:H25" ca="1" si="13">D25/OFFSET(D25,1,0)</f>
        <v>#DIV/0!</v>
      </c>
      <c r="H25" s="94" t="e">
        <f t="shared" ca="1" si="13"/>
        <v>#DIV/0!</v>
      </c>
      <c r="I25" s="72"/>
      <c r="K25" s="58"/>
      <c r="L25" s="216" t="s">
        <v>229</v>
      </c>
      <c r="M25" s="210"/>
      <c r="N25" s="153">
        <v>0</v>
      </c>
      <c r="O25" s="153">
        <v>0</v>
      </c>
      <c r="P25" s="151">
        <v>0</v>
      </c>
    </row>
    <row r="26" spans="1:16" s="3" customFormat="1">
      <c r="A26" s="79" t="s">
        <v>14</v>
      </c>
      <c r="B26" s="90" t="s">
        <v>15</v>
      </c>
      <c r="C26" s="81">
        <f>SUM(C22:C25)</f>
        <v>0</v>
      </c>
      <c r="D26" s="81">
        <f>SUM(D22:D25)</f>
        <v>0</v>
      </c>
      <c r="E26" s="81">
        <f t="shared" si="5"/>
        <v>0</v>
      </c>
      <c r="F26" s="89"/>
      <c r="G26" s="89"/>
      <c r="H26" s="89"/>
      <c r="I26" s="72"/>
      <c r="K26" s="58"/>
      <c r="L26" s="216" t="s">
        <v>9</v>
      </c>
      <c r="M26" s="210"/>
      <c r="N26" s="153">
        <v>0</v>
      </c>
      <c r="O26" s="153">
        <v>0</v>
      </c>
      <c r="P26" s="151">
        <v>0</v>
      </c>
    </row>
    <row r="27" spans="1:16" s="3" customFormat="1">
      <c r="A27" s="79"/>
      <c r="B27" s="84" t="s">
        <v>16</v>
      </c>
      <c r="C27" s="92"/>
      <c r="D27" s="92"/>
      <c r="E27" s="81"/>
      <c r="F27" s="2"/>
      <c r="G27" s="72"/>
      <c r="H27" s="72"/>
      <c r="I27" s="72"/>
      <c r="K27" s="175" t="s">
        <v>14</v>
      </c>
      <c r="L27" s="57"/>
      <c r="M27" s="211" t="s">
        <v>15</v>
      </c>
      <c r="N27" s="151">
        <v>0</v>
      </c>
      <c r="O27" s="151">
        <v>0</v>
      </c>
      <c r="P27" s="151">
        <v>0</v>
      </c>
    </row>
    <row r="28" spans="1:16" s="3" customFormat="1">
      <c r="A28" s="79"/>
      <c r="B28" s="87" t="s">
        <v>6</v>
      </c>
      <c r="C28" s="92">
        <v>0</v>
      </c>
      <c r="D28" s="92">
        <v>0</v>
      </c>
      <c r="E28" s="81">
        <f t="shared" si="5"/>
        <v>0</v>
      </c>
      <c r="F28" s="89">
        <f ca="1">C28/OFFSET(C28,4,0)</f>
        <v>0</v>
      </c>
      <c r="G28" s="89">
        <f t="shared" ref="G28:H28" ca="1" si="14">D28/OFFSET(D28,4,0)</f>
        <v>0</v>
      </c>
      <c r="H28" s="89">
        <f t="shared" ca="1" si="14"/>
        <v>0</v>
      </c>
      <c r="I28" s="72"/>
      <c r="K28" s="58"/>
      <c r="L28" s="57"/>
      <c r="M28" s="212" t="s">
        <v>16</v>
      </c>
      <c r="N28" s="57"/>
      <c r="O28" s="57"/>
      <c r="P28" s="57"/>
    </row>
    <row r="29" spans="1:16" s="3" customFormat="1" ht="15.6">
      <c r="A29" s="79"/>
      <c r="B29" s="87" t="s">
        <v>7</v>
      </c>
      <c r="C29" s="92">
        <v>0</v>
      </c>
      <c r="D29" s="92">
        <v>0</v>
      </c>
      <c r="E29" s="81">
        <f t="shared" si="5"/>
        <v>0</v>
      </c>
      <c r="F29" s="89">
        <f ca="1">C29/OFFSET(C29,3,0)</f>
        <v>0</v>
      </c>
      <c r="G29" s="89">
        <f t="shared" ref="G29:H29" ca="1" si="15">D29/OFFSET(D29,3,0)</f>
        <v>0</v>
      </c>
      <c r="H29" s="89">
        <f t="shared" ca="1" si="15"/>
        <v>0</v>
      </c>
      <c r="I29" s="70"/>
      <c r="K29" s="174" t="s">
        <v>6</v>
      </c>
      <c r="L29" s="57"/>
      <c r="M29" s="210"/>
      <c r="N29" s="153">
        <v>0</v>
      </c>
      <c r="O29" s="153">
        <v>0</v>
      </c>
      <c r="P29" s="151">
        <v>0</v>
      </c>
    </row>
    <row r="30" spans="1:16" s="3" customFormat="1">
      <c r="A30" s="79"/>
      <c r="B30" s="87" t="s">
        <v>8</v>
      </c>
      <c r="C30" s="92">
        <v>0</v>
      </c>
      <c r="D30" s="92">
        <v>0</v>
      </c>
      <c r="E30" s="81">
        <f t="shared" si="5"/>
        <v>0</v>
      </c>
      <c r="F30" s="89">
        <f ca="1">C30/OFFSET(C30,2,0)</f>
        <v>0</v>
      </c>
      <c r="G30" s="89">
        <f t="shared" ref="G30:H30" ca="1" si="16">D30/OFFSET(D30,2,0)</f>
        <v>0</v>
      </c>
      <c r="H30" s="89">
        <f t="shared" ca="1" si="16"/>
        <v>0</v>
      </c>
      <c r="I30" s="72"/>
      <c r="K30" s="58"/>
      <c r="L30" s="216" t="s">
        <v>228</v>
      </c>
      <c r="M30" s="210"/>
      <c r="N30" s="153">
        <v>0</v>
      </c>
      <c r="O30" s="153">
        <v>0</v>
      </c>
      <c r="P30" s="151">
        <v>0</v>
      </c>
    </row>
    <row r="31" spans="1:16" s="3" customFormat="1" ht="15.6">
      <c r="A31" s="79"/>
      <c r="B31" s="87" t="s">
        <v>9</v>
      </c>
      <c r="C31" s="153">
        <v>120</v>
      </c>
      <c r="D31" s="153">
        <v>38</v>
      </c>
      <c r="E31" s="81">
        <f t="shared" si="5"/>
        <v>158</v>
      </c>
      <c r="F31" s="89">
        <f ca="1">C31/OFFSET(C31,1,0)</f>
        <v>1</v>
      </c>
      <c r="G31" s="89">
        <f t="shared" ref="G31:H31" ca="1" si="17">D31/OFFSET(D31,1,0)</f>
        <v>1</v>
      </c>
      <c r="H31" s="94">
        <f t="shared" ca="1" si="17"/>
        <v>1</v>
      </c>
      <c r="I31" s="70"/>
      <c r="K31" s="58"/>
      <c r="L31" s="216" t="s">
        <v>229</v>
      </c>
      <c r="M31" s="210"/>
      <c r="N31" s="153">
        <v>0</v>
      </c>
      <c r="O31" s="153">
        <v>0</v>
      </c>
      <c r="P31" s="151">
        <v>0</v>
      </c>
    </row>
    <row r="32" spans="1:16" s="3" customFormat="1">
      <c r="A32" s="79" t="s">
        <v>17</v>
      </c>
      <c r="B32" s="90" t="s">
        <v>18</v>
      </c>
      <c r="C32" s="81">
        <f>SUM(C28:C31)</f>
        <v>120</v>
      </c>
      <c r="D32" s="81">
        <f>SUM(D28:D31)</f>
        <v>38</v>
      </c>
      <c r="E32" s="81">
        <f t="shared" si="5"/>
        <v>158</v>
      </c>
      <c r="F32" s="2"/>
      <c r="G32" s="72"/>
      <c r="H32" s="72"/>
      <c r="I32" s="72"/>
      <c r="K32" s="58"/>
      <c r="L32" s="216" t="s">
        <v>9</v>
      </c>
      <c r="M32" s="210"/>
      <c r="N32" s="153">
        <v>25</v>
      </c>
      <c r="O32" s="153">
        <v>7</v>
      </c>
      <c r="P32" s="151">
        <v>32</v>
      </c>
    </row>
    <row r="33" spans="1:16" s="3" customFormat="1">
      <c r="A33" s="79" t="s">
        <v>19</v>
      </c>
      <c r="B33" s="96" t="s">
        <v>54</v>
      </c>
      <c r="C33" s="78">
        <f>C14+C20+C26+C32</f>
        <v>3156</v>
      </c>
      <c r="D33" s="78">
        <f>D14+D20+D26+D32</f>
        <v>2547</v>
      </c>
      <c r="E33" s="81">
        <f t="shared" si="5"/>
        <v>5703</v>
      </c>
      <c r="F33" s="68"/>
      <c r="G33" s="72"/>
      <c r="H33" s="72"/>
      <c r="I33" s="72"/>
      <c r="K33" s="175" t="s">
        <v>17</v>
      </c>
      <c r="L33" s="57"/>
      <c r="M33" s="211" t="s">
        <v>18</v>
      </c>
      <c r="N33" s="153">
        <v>120</v>
      </c>
      <c r="O33" s="153">
        <v>38</v>
      </c>
      <c r="P33" s="151">
        <v>158</v>
      </c>
    </row>
    <row r="34" spans="1:16" s="3" customFormat="1" ht="15.6">
      <c r="A34" s="97" t="s">
        <v>20</v>
      </c>
      <c r="B34" s="98" t="s">
        <v>21</v>
      </c>
      <c r="C34" s="152">
        <v>120</v>
      </c>
      <c r="D34" s="152">
        <v>38</v>
      </c>
      <c r="E34" s="81">
        <f t="shared" si="5"/>
        <v>158</v>
      </c>
      <c r="F34" s="68"/>
      <c r="G34" s="82"/>
      <c r="H34" s="100"/>
      <c r="I34" s="82"/>
      <c r="K34" s="175" t="s">
        <v>19</v>
      </c>
      <c r="L34" s="206" t="s">
        <v>230</v>
      </c>
      <c r="M34" s="213" t="s">
        <v>231</v>
      </c>
      <c r="N34" s="151">
        <v>3156</v>
      </c>
      <c r="O34" s="151">
        <v>2547</v>
      </c>
      <c r="P34" s="151">
        <v>5703</v>
      </c>
    </row>
    <row r="35" spans="1:16" s="3" customFormat="1" ht="15.6">
      <c r="A35" s="79" t="s">
        <v>22</v>
      </c>
      <c r="B35" s="77" t="s">
        <v>23</v>
      </c>
      <c r="C35" s="78">
        <f>C33-C34</f>
        <v>3036</v>
      </c>
      <c r="D35" s="78">
        <f>D33-D34</f>
        <v>2509</v>
      </c>
      <c r="E35" s="81">
        <f t="shared" si="5"/>
        <v>5545</v>
      </c>
      <c r="F35" s="68"/>
      <c r="G35" s="101"/>
      <c r="H35" s="102"/>
      <c r="I35" s="101"/>
      <c r="K35" s="208" t="s">
        <v>20</v>
      </c>
      <c r="L35" s="57"/>
      <c r="M35" s="214" t="s">
        <v>232</v>
      </c>
      <c r="N35" s="152">
        <v>120</v>
      </c>
      <c r="O35" s="152">
        <v>38</v>
      </c>
      <c r="P35" s="152">
        <v>158</v>
      </c>
    </row>
    <row r="36" spans="1:16" s="3" customFormat="1" ht="16.2" thickBot="1">
      <c r="A36" s="103"/>
      <c r="B36" s="104"/>
      <c r="C36" s="92"/>
      <c r="D36" s="92"/>
      <c r="E36" s="81"/>
      <c r="F36" s="68"/>
      <c r="G36" s="93"/>
      <c r="H36" s="70"/>
      <c r="I36" s="82"/>
      <c r="K36" s="175" t="s">
        <v>22</v>
      </c>
      <c r="L36" s="57"/>
      <c r="M36" s="211" t="s">
        <v>233</v>
      </c>
      <c r="N36" s="151">
        <v>3036</v>
      </c>
      <c r="O36" s="151">
        <v>2509</v>
      </c>
      <c r="P36" s="151">
        <v>5545</v>
      </c>
    </row>
    <row r="37" spans="1:16" s="3" customFormat="1" ht="13.8" thickTop="1">
      <c r="A37" s="105"/>
      <c r="B37" s="106"/>
      <c r="C37" s="92"/>
      <c r="D37" s="92"/>
      <c r="E37" s="81"/>
      <c r="F37" s="2"/>
      <c r="G37" s="72"/>
      <c r="H37" s="72"/>
      <c r="I37" s="72"/>
      <c r="K37" s="58"/>
      <c r="L37" s="57"/>
      <c r="M37" s="211" t="s">
        <v>234</v>
      </c>
      <c r="N37" s="57"/>
      <c r="O37" s="57"/>
      <c r="P37" s="57"/>
    </row>
    <row r="38" spans="1:16" s="3" customFormat="1" ht="15.6">
      <c r="A38" s="79"/>
      <c r="B38" s="77" t="s">
        <v>24</v>
      </c>
      <c r="C38" s="92"/>
      <c r="D38" s="92"/>
      <c r="E38" s="81"/>
      <c r="F38" s="68"/>
      <c r="G38" s="70"/>
      <c r="H38" s="82"/>
      <c r="I38" s="82"/>
      <c r="K38" s="174" t="s">
        <v>6</v>
      </c>
      <c r="L38" s="57"/>
      <c r="M38" s="210"/>
      <c r="N38" s="153">
        <v>977</v>
      </c>
      <c r="O38" s="153">
        <v>631</v>
      </c>
      <c r="P38" s="151">
        <v>1608</v>
      </c>
    </row>
    <row r="39" spans="1:16" s="3" customFormat="1">
      <c r="A39" s="79"/>
      <c r="B39" s="87" t="s">
        <v>6</v>
      </c>
      <c r="C39" s="107">
        <v>977</v>
      </c>
      <c r="D39" s="107">
        <v>631</v>
      </c>
      <c r="E39" s="81">
        <f t="shared" si="5"/>
        <v>1608</v>
      </c>
      <c r="F39" s="89">
        <f ca="1">C39/OFFSET(C39,4,0)</f>
        <v>0.84662045060658575</v>
      </c>
      <c r="G39" s="89">
        <f t="shared" ref="G39:H39" ca="1" si="18">D39/OFFSET(D39,4,0)</f>
        <v>0.52235099337748347</v>
      </c>
      <c r="H39" s="89">
        <f t="shared" ca="1" si="18"/>
        <v>0.68077900084674003</v>
      </c>
      <c r="I39" s="72"/>
      <c r="K39" s="58"/>
      <c r="L39" s="216" t="s">
        <v>228</v>
      </c>
      <c r="M39" s="210"/>
      <c r="N39" s="153">
        <v>78</v>
      </c>
      <c r="O39" s="153">
        <v>365</v>
      </c>
      <c r="P39" s="151">
        <v>443</v>
      </c>
    </row>
    <row r="40" spans="1:16" s="3" customFormat="1">
      <c r="A40" s="79"/>
      <c r="B40" s="87" t="s">
        <v>7</v>
      </c>
      <c r="C40" s="107">
        <v>78</v>
      </c>
      <c r="D40" s="107">
        <v>365</v>
      </c>
      <c r="E40" s="81">
        <f t="shared" si="5"/>
        <v>443</v>
      </c>
      <c r="F40" s="89">
        <f ca="1">C40/OFFSET(C40,3,0)</f>
        <v>6.7590987868284227E-2</v>
      </c>
      <c r="G40" s="89">
        <f t="shared" ref="G40:H40" ca="1" si="19">D40/OFFSET(D40,3,0)</f>
        <v>0.30215231788079472</v>
      </c>
      <c r="H40" s="89">
        <f t="shared" ca="1" si="19"/>
        <v>0.18755292125317527</v>
      </c>
      <c r="I40" s="72"/>
      <c r="K40" s="58"/>
      <c r="L40" s="216" t="s">
        <v>229</v>
      </c>
      <c r="M40" s="210"/>
      <c r="N40" s="153">
        <v>66</v>
      </c>
      <c r="O40" s="153">
        <v>124</v>
      </c>
      <c r="P40" s="151">
        <v>190</v>
      </c>
    </row>
    <row r="41" spans="1:16" s="3" customFormat="1">
      <c r="A41" s="79"/>
      <c r="B41" s="87" t="s">
        <v>8</v>
      </c>
      <c r="C41" s="107">
        <v>66</v>
      </c>
      <c r="D41" s="107">
        <v>124</v>
      </c>
      <c r="E41" s="81">
        <f t="shared" si="5"/>
        <v>190</v>
      </c>
      <c r="F41" s="89">
        <f ca="1">C41/OFFSET(C41,2,0)</f>
        <v>5.7192374350086658E-2</v>
      </c>
      <c r="G41" s="89">
        <f t="shared" ref="G41:H41" ca="1" si="20">D41/OFFSET(D41,2,0)</f>
        <v>0.10264900662251655</v>
      </c>
      <c r="H41" s="89">
        <f t="shared" ca="1" si="20"/>
        <v>8.0440304826418285E-2</v>
      </c>
      <c r="I41" s="72"/>
      <c r="K41" s="58"/>
      <c r="L41" s="216" t="s">
        <v>9</v>
      </c>
      <c r="M41" s="210"/>
      <c r="N41" s="153">
        <v>33</v>
      </c>
      <c r="O41" s="153">
        <v>88</v>
      </c>
      <c r="P41" s="151">
        <v>121</v>
      </c>
    </row>
    <row r="42" spans="1:16" s="3" customFormat="1">
      <c r="A42" s="79"/>
      <c r="B42" s="87" t="s">
        <v>9</v>
      </c>
      <c r="C42" s="107">
        <v>33</v>
      </c>
      <c r="D42" s="107">
        <v>88</v>
      </c>
      <c r="E42" s="81">
        <f t="shared" si="5"/>
        <v>121</v>
      </c>
      <c r="F42" s="89">
        <f ca="1">C42/OFFSET(C42,1,0)</f>
        <v>2.8596187175043329E-2</v>
      </c>
      <c r="G42" s="89">
        <f t="shared" ref="G42:H42" ca="1" si="21">D42/OFFSET(D42,1,0)</f>
        <v>7.2847682119205295E-2</v>
      </c>
      <c r="H42" s="94">
        <f t="shared" ca="1" si="21"/>
        <v>5.1227773073666383E-2</v>
      </c>
      <c r="I42" s="72"/>
      <c r="K42" s="175" t="s">
        <v>25</v>
      </c>
      <c r="L42" s="206" t="s">
        <v>26</v>
      </c>
      <c r="M42" s="210"/>
      <c r="N42" s="151">
        <v>1154</v>
      </c>
      <c r="O42" s="151">
        <v>1208</v>
      </c>
      <c r="P42" s="151">
        <v>2362</v>
      </c>
    </row>
    <row r="43" spans="1:16" s="3" customFormat="1">
      <c r="A43" s="79" t="s">
        <v>25</v>
      </c>
      <c r="B43" s="90" t="s">
        <v>26</v>
      </c>
      <c r="C43" s="78">
        <f>SUM(C39:C42)</f>
        <v>1154</v>
      </c>
      <c r="D43" s="78">
        <f>SUM(D39:D42)</f>
        <v>1208</v>
      </c>
      <c r="E43" s="81">
        <f t="shared" si="5"/>
        <v>2362</v>
      </c>
      <c r="F43" s="89"/>
      <c r="G43" s="89"/>
      <c r="H43" s="89"/>
      <c r="I43" s="72"/>
      <c r="K43" s="58"/>
      <c r="L43" s="57"/>
      <c r="M43" s="211" t="s">
        <v>268</v>
      </c>
      <c r="N43" s="57"/>
      <c r="O43" s="57"/>
      <c r="P43" s="57"/>
    </row>
    <row r="44" spans="1:16" s="3" customFormat="1">
      <c r="A44" s="79"/>
      <c r="B44" s="77"/>
      <c r="C44" s="92"/>
      <c r="D44" s="92"/>
      <c r="E44" s="81"/>
      <c r="F44" s="2"/>
      <c r="G44" s="72"/>
      <c r="H44" s="72"/>
      <c r="I44" s="72"/>
      <c r="K44" s="174" t="s">
        <v>6</v>
      </c>
      <c r="L44" s="57"/>
      <c r="M44" s="210"/>
      <c r="N44" s="153">
        <v>5</v>
      </c>
      <c r="O44" s="153">
        <v>21</v>
      </c>
      <c r="P44" s="151">
        <v>26</v>
      </c>
    </row>
    <row r="45" spans="1:16" s="3" customFormat="1">
      <c r="A45" s="79"/>
      <c r="B45" s="77" t="s">
        <v>60</v>
      </c>
      <c r="C45" s="92"/>
      <c r="D45" s="92"/>
      <c r="E45" s="81"/>
      <c r="F45" s="2"/>
      <c r="G45" s="72"/>
      <c r="H45" s="72"/>
      <c r="I45" s="72"/>
      <c r="K45" s="58"/>
      <c r="L45" s="216" t="s">
        <v>228</v>
      </c>
      <c r="M45" s="210"/>
      <c r="N45" s="153">
        <v>1</v>
      </c>
      <c r="O45" s="153">
        <v>14</v>
      </c>
      <c r="P45" s="151">
        <v>15</v>
      </c>
    </row>
    <row r="46" spans="1:16" s="3" customFormat="1">
      <c r="A46" s="79"/>
      <c r="B46" s="87" t="s">
        <v>6</v>
      </c>
      <c r="C46" s="108">
        <v>5</v>
      </c>
      <c r="D46" s="108">
        <v>21</v>
      </c>
      <c r="E46" s="81">
        <f t="shared" si="5"/>
        <v>26</v>
      </c>
      <c r="F46" s="89">
        <f ca="1">C46/OFFSET(C46,4,0)</f>
        <v>0.7142857142857143</v>
      </c>
      <c r="G46" s="89">
        <f t="shared" ref="G46:H46" ca="1" si="22">D46/OFFSET(D46,4,0)</f>
        <v>0.52500000000000002</v>
      </c>
      <c r="H46" s="89">
        <f t="shared" ca="1" si="22"/>
        <v>0.55319148936170215</v>
      </c>
      <c r="I46" s="72"/>
      <c r="K46" s="58"/>
      <c r="L46" s="216" t="s">
        <v>229</v>
      </c>
      <c r="M46" s="210"/>
      <c r="N46" s="153">
        <v>0</v>
      </c>
      <c r="O46" s="153">
        <v>2</v>
      </c>
      <c r="P46" s="151">
        <v>2</v>
      </c>
    </row>
    <row r="47" spans="1:16" s="3" customFormat="1">
      <c r="A47" s="79"/>
      <c r="B47" s="87" t="s">
        <v>7</v>
      </c>
      <c r="C47" s="108">
        <v>1</v>
      </c>
      <c r="D47" s="108">
        <v>14</v>
      </c>
      <c r="E47" s="81">
        <f t="shared" si="5"/>
        <v>15</v>
      </c>
      <c r="F47" s="89">
        <f ca="1">C47/OFFSET(C47,3,0)</f>
        <v>0.14285714285714285</v>
      </c>
      <c r="G47" s="89">
        <f t="shared" ref="G47:H47" ca="1" si="23">D47/OFFSET(D47,3,0)</f>
        <v>0.35</v>
      </c>
      <c r="H47" s="89">
        <f t="shared" ca="1" si="23"/>
        <v>0.31914893617021278</v>
      </c>
      <c r="I47" s="72"/>
      <c r="K47" s="58"/>
      <c r="L47" s="216" t="s">
        <v>9</v>
      </c>
      <c r="M47" s="210"/>
      <c r="N47" s="153">
        <v>1</v>
      </c>
      <c r="O47" s="153">
        <v>3</v>
      </c>
      <c r="P47" s="151">
        <v>4</v>
      </c>
    </row>
    <row r="48" spans="1:16" s="3" customFormat="1">
      <c r="A48" s="79"/>
      <c r="B48" s="87" t="s">
        <v>8</v>
      </c>
      <c r="C48" s="108">
        <v>0</v>
      </c>
      <c r="D48" s="108">
        <v>2</v>
      </c>
      <c r="E48" s="81">
        <f t="shared" si="5"/>
        <v>2</v>
      </c>
      <c r="F48" s="89">
        <f ca="1">C48/OFFSET(C48,2,0)</f>
        <v>0</v>
      </c>
      <c r="G48" s="89">
        <f t="shared" ref="G48:H48" ca="1" si="24">D48/OFFSET(D48,2,0)</f>
        <v>0.05</v>
      </c>
      <c r="H48" s="89">
        <f t="shared" ca="1" si="24"/>
        <v>4.2553191489361701E-2</v>
      </c>
      <c r="I48" s="72"/>
      <c r="K48" s="175" t="s">
        <v>27</v>
      </c>
      <c r="L48" s="57"/>
      <c r="M48" s="211" t="s">
        <v>236</v>
      </c>
      <c r="N48" s="151">
        <v>7</v>
      </c>
      <c r="O48" s="151">
        <v>40</v>
      </c>
      <c r="P48" s="151">
        <v>47</v>
      </c>
    </row>
    <row r="49" spans="1:16" s="3" customFormat="1" ht="14.4">
      <c r="A49" s="79"/>
      <c r="B49" s="87" t="s">
        <v>9</v>
      </c>
      <c r="C49" s="108">
        <v>1</v>
      </c>
      <c r="D49" s="108">
        <v>3</v>
      </c>
      <c r="E49" s="81">
        <f t="shared" si="5"/>
        <v>4</v>
      </c>
      <c r="F49" s="89">
        <f ca="1">C49/OFFSET(C49,1,0)</f>
        <v>0.14285714285714285</v>
      </c>
      <c r="G49" s="89">
        <f t="shared" ref="G49:H49" ca="1" si="25">D49/OFFSET(D49,1,0)</f>
        <v>7.4999999999999997E-2</v>
      </c>
      <c r="H49" s="94">
        <f t="shared" ca="1" si="25"/>
        <v>8.5106382978723402E-2</v>
      </c>
      <c r="I49" s="109"/>
      <c r="K49" s="58"/>
      <c r="L49" s="57"/>
      <c r="M49" s="211" t="s">
        <v>269</v>
      </c>
      <c r="N49" s="57"/>
      <c r="O49" s="57"/>
      <c r="P49" s="57"/>
    </row>
    <row r="50" spans="1:16" s="3" customFormat="1">
      <c r="A50" s="79" t="s">
        <v>27</v>
      </c>
      <c r="B50" s="77" t="s">
        <v>28</v>
      </c>
      <c r="C50" s="78">
        <f>SUM(C46:C49)</f>
        <v>7</v>
      </c>
      <c r="D50" s="78">
        <f>SUM(D46:D49)</f>
        <v>40</v>
      </c>
      <c r="E50" s="81">
        <f t="shared" si="5"/>
        <v>47</v>
      </c>
      <c r="F50" s="57"/>
      <c r="G50" s="57"/>
      <c r="H50" s="57"/>
      <c r="I50" s="72"/>
      <c r="K50" s="174" t="s">
        <v>6</v>
      </c>
      <c r="L50" s="57"/>
      <c r="M50" s="210"/>
      <c r="N50" s="153">
        <v>10</v>
      </c>
      <c r="O50" s="153">
        <v>112</v>
      </c>
      <c r="P50" s="151">
        <v>122</v>
      </c>
    </row>
    <row r="51" spans="1:16" s="3" customFormat="1" ht="14.4">
      <c r="A51" s="79"/>
      <c r="B51" s="77"/>
      <c r="C51" s="92"/>
      <c r="D51" s="92"/>
      <c r="E51" s="81"/>
      <c r="F51" s="68"/>
      <c r="G51" s="109"/>
      <c r="H51" s="110"/>
      <c r="I51" s="111"/>
      <c r="K51" s="58"/>
      <c r="L51" s="216" t="s">
        <v>228</v>
      </c>
      <c r="M51" s="210"/>
      <c r="N51" s="153">
        <v>9</v>
      </c>
      <c r="O51" s="153">
        <v>47</v>
      </c>
      <c r="P51" s="151">
        <v>56</v>
      </c>
    </row>
    <row r="52" spans="1:16" s="3" customFormat="1" ht="15.6">
      <c r="A52" s="79"/>
      <c r="B52" s="77" t="s">
        <v>61</v>
      </c>
      <c r="C52" s="92"/>
      <c r="D52" s="92"/>
      <c r="E52" s="81"/>
      <c r="F52" s="2"/>
      <c r="G52" s="112"/>
      <c r="H52" s="111"/>
      <c r="I52" s="113"/>
      <c r="K52" s="58"/>
      <c r="L52" s="216" t="s">
        <v>229</v>
      </c>
      <c r="M52" s="210"/>
      <c r="N52" s="153">
        <v>1</v>
      </c>
      <c r="O52" s="153">
        <v>43</v>
      </c>
      <c r="P52" s="151">
        <v>44</v>
      </c>
    </row>
    <row r="53" spans="1:16" s="3" customFormat="1" ht="14.4">
      <c r="A53" s="79"/>
      <c r="B53" s="87" t="s">
        <v>6</v>
      </c>
      <c r="C53" s="153">
        <v>10</v>
      </c>
      <c r="D53" s="153">
        <v>112</v>
      </c>
      <c r="E53" s="81">
        <f t="shared" si="5"/>
        <v>122</v>
      </c>
      <c r="F53" s="89">
        <f ca="1">C53/OFFSET(C53,4,0)</f>
        <v>0.5</v>
      </c>
      <c r="G53" s="89">
        <f t="shared" ref="G53:H53" ca="1" si="26">D53/OFFSET(D53,4,0)</f>
        <v>0.48695652173913045</v>
      </c>
      <c r="H53" s="89">
        <f t="shared" ca="1" si="26"/>
        <v>0.48799999999999999</v>
      </c>
      <c r="I53" s="109"/>
      <c r="K53" s="58"/>
      <c r="L53" s="216" t="s">
        <v>9</v>
      </c>
      <c r="M53" s="210"/>
      <c r="N53" s="153">
        <v>0</v>
      </c>
      <c r="O53" s="153">
        <v>28</v>
      </c>
      <c r="P53" s="151">
        <v>28</v>
      </c>
    </row>
    <row r="54" spans="1:16" s="3" customFormat="1">
      <c r="A54" s="79"/>
      <c r="B54" s="87" t="s">
        <v>7</v>
      </c>
      <c r="C54" s="153">
        <v>9</v>
      </c>
      <c r="D54" s="153">
        <v>47</v>
      </c>
      <c r="E54" s="81">
        <f t="shared" si="5"/>
        <v>56</v>
      </c>
      <c r="F54" s="89">
        <f ca="1">C54/OFFSET(C54,3,0)</f>
        <v>0.45</v>
      </c>
      <c r="G54" s="89">
        <f t="shared" ref="G54:H54" ca="1" si="27">D54/OFFSET(D54,3,0)</f>
        <v>0.20434782608695654</v>
      </c>
      <c r="H54" s="89">
        <f t="shared" ca="1" si="27"/>
        <v>0.224</v>
      </c>
      <c r="I54" s="72"/>
      <c r="K54" s="175" t="s">
        <v>29</v>
      </c>
      <c r="L54" s="57"/>
      <c r="M54" s="211" t="s">
        <v>238</v>
      </c>
      <c r="N54" s="151">
        <v>20</v>
      </c>
      <c r="O54" s="151">
        <v>230</v>
      </c>
      <c r="P54" s="151">
        <v>250</v>
      </c>
    </row>
    <row r="55" spans="1:16" s="3" customFormat="1">
      <c r="A55" s="79"/>
      <c r="B55" s="87" t="s">
        <v>8</v>
      </c>
      <c r="C55" s="153">
        <v>1</v>
      </c>
      <c r="D55" s="153">
        <v>43</v>
      </c>
      <c r="E55" s="81">
        <f t="shared" si="5"/>
        <v>44</v>
      </c>
      <c r="F55" s="89">
        <f ca="1">C55/OFFSET(C55,2,0)</f>
        <v>0.05</v>
      </c>
      <c r="G55" s="89">
        <f t="shared" ref="G55:H55" ca="1" si="28">D55/OFFSET(D55,2,0)</f>
        <v>0.18695652173913044</v>
      </c>
      <c r="H55" s="89">
        <f t="shared" ca="1" si="28"/>
        <v>0.17599999999999999</v>
      </c>
      <c r="I55" s="115"/>
      <c r="K55" s="58"/>
      <c r="L55" s="57"/>
      <c r="M55" s="210"/>
      <c r="N55" s="57"/>
      <c r="O55" s="57"/>
      <c r="P55" s="57"/>
    </row>
    <row r="56" spans="1:16" s="3" customFormat="1">
      <c r="A56" s="79"/>
      <c r="B56" s="87" t="s">
        <v>9</v>
      </c>
      <c r="C56" s="153">
        <v>0</v>
      </c>
      <c r="D56" s="153">
        <v>28</v>
      </c>
      <c r="E56" s="81">
        <f t="shared" si="5"/>
        <v>28</v>
      </c>
      <c r="F56" s="89">
        <f ca="1">C56/OFFSET(C56,1,0)</f>
        <v>0</v>
      </c>
      <c r="G56" s="89">
        <f t="shared" ref="G56:H56" ca="1" si="29">D56/OFFSET(D56,1,0)</f>
        <v>0.12173913043478261</v>
      </c>
      <c r="H56" s="94">
        <f t="shared" ca="1" si="29"/>
        <v>0.112</v>
      </c>
      <c r="I56" s="72"/>
      <c r="K56" s="235" t="s">
        <v>424</v>
      </c>
      <c r="L56" s="57"/>
      <c r="M56" s="210"/>
      <c r="N56" s="57"/>
      <c r="O56" s="57"/>
      <c r="P56" s="57"/>
    </row>
    <row r="57" spans="1:16" s="3" customFormat="1">
      <c r="A57" s="79" t="s">
        <v>29</v>
      </c>
      <c r="B57" s="77" t="s">
        <v>30</v>
      </c>
      <c r="C57" s="78">
        <f>SUM(C53:C56)</f>
        <v>20</v>
      </c>
      <c r="D57" s="78">
        <f>SUM(D53:D56)</f>
        <v>230</v>
      </c>
      <c r="E57" s="81">
        <f t="shared" si="5"/>
        <v>250</v>
      </c>
      <c r="F57" s="57"/>
      <c r="G57" s="57"/>
      <c r="H57" s="57"/>
      <c r="I57" s="72"/>
      <c r="K57" s="58"/>
      <c r="L57" s="57"/>
      <c r="M57" s="210"/>
      <c r="N57" s="57"/>
      <c r="O57" s="57"/>
      <c r="P57" s="57"/>
    </row>
    <row r="58" spans="1:16" s="3" customFormat="1">
      <c r="A58" s="79"/>
      <c r="B58" s="77"/>
      <c r="C58" s="92"/>
      <c r="D58" s="92"/>
      <c r="E58" s="81"/>
      <c r="F58" s="2"/>
      <c r="G58" s="72"/>
      <c r="H58" s="72"/>
      <c r="I58" s="72"/>
      <c r="K58" s="235" t="s">
        <v>287</v>
      </c>
      <c r="L58" s="57"/>
      <c r="M58" s="210"/>
      <c r="N58" s="57"/>
      <c r="O58" s="57"/>
      <c r="P58" s="57"/>
    </row>
    <row r="59" spans="1:16" s="3" customFormat="1">
      <c r="A59" s="117" t="s">
        <v>72</v>
      </c>
      <c r="B59" s="77" t="s">
        <v>31</v>
      </c>
      <c r="C59" s="118">
        <v>1374</v>
      </c>
      <c r="D59" s="118">
        <v>199</v>
      </c>
      <c r="E59" s="81">
        <f t="shared" si="5"/>
        <v>1573</v>
      </c>
      <c r="F59" s="2"/>
      <c r="G59" s="72"/>
      <c r="H59" s="72"/>
      <c r="I59" s="72"/>
      <c r="K59" s="58"/>
      <c r="L59" s="57"/>
      <c r="M59" s="210"/>
      <c r="N59" s="57"/>
      <c r="O59" s="57"/>
      <c r="P59" s="57"/>
    </row>
    <row r="60" spans="1:16" s="3" customFormat="1">
      <c r="A60" s="117" t="s">
        <v>73</v>
      </c>
      <c r="B60" s="119" t="s">
        <v>71</v>
      </c>
      <c r="C60" s="120"/>
      <c r="D60" s="120"/>
      <c r="E60" s="81">
        <f t="shared" si="5"/>
        <v>0</v>
      </c>
      <c r="F60" s="2"/>
      <c r="G60" s="72"/>
      <c r="H60" s="72"/>
      <c r="I60" s="72"/>
      <c r="K60" s="58"/>
      <c r="L60" s="57"/>
      <c r="M60" s="211" t="s">
        <v>414</v>
      </c>
      <c r="N60" s="206" t="s">
        <v>0</v>
      </c>
      <c r="O60" s="206" t="s">
        <v>1</v>
      </c>
      <c r="P60" s="206" t="s">
        <v>2</v>
      </c>
    </row>
    <row r="61" spans="1:16" s="3" customFormat="1" ht="14.4">
      <c r="A61" s="79"/>
      <c r="B61" s="77" t="s">
        <v>32</v>
      </c>
      <c r="C61" s="92"/>
      <c r="D61" s="92"/>
      <c r="E61" s="81"/>
      <c r="F61" s="2"/>
      <c r="G61" s="72"/>
      <c r="H61" s="110"/>
      <c r="I61" s="109"/>
      <c r="K61" s="175" t="s">
        <v>239</v>
      </c>
      <c r="L61" s="206" t="s">
        <v>31</v>
      </c>
      <c r="M61" s="210"/>
      <c r="N61" s="153">
        <v>1374</v>
      </c>
      <c r="O61" s="153">
        <v>199</v>
      </c>
      <c r="P61" s="151">
        <v>1573</v>
      </c>
    </row>
    <row r="62" spans="1:16" s="3" customFormat="1" ht="14.4">
      <c r="A62" s="79" t="s">
        <v>33</v>
      </c>
      <c r="B62" s="121" t="s">
        <v>34</v>
      </c>
      <c r="C62" s="122">
        <v>168</v>
      </c>
      <c r="D62" s="122">
        <v>140</v>
      </c>
      <c r="E62" s="81">
        <f t="shared" si="5"/>
        <v>308</v>
      </c>
      <c r="F62" s="89">
        <f ca="1">C62/OFFSET(C62,4,0)</f>
        <v>0.34567901234567899</v>
      </c>
      <c r="G62" s="89">
        <f t="shared" ref="G62:H62" ca="1" si="30">D62/OFFSET(D62,4,0)</f>
        <v>0.15837104072398189</v>
      </c>
      <c r="H62" s="89">
        <f t="shared" ca="1" si="30"/>
        <v>0.22481751824817517</v>
      </c>
      <c r="I62" s="112"/>
      <c r="K62" s="58"/>
      <c r="L62" s="206" t="s">
        <v>240</v>
      </c>
      <c r="M62" s="210"/>
      <c r="N62" s="57"/>
      <c r="O62" s="57"/>
      <c r="P62" s="57"/>
    </row>
    <row r="63" spans="1:16" s="3" customFormat="1">
      <c r="A63" s="79" t="s">
        <v>35</v>
      </c>
      <c r="B63" s="121" t="s">
        <v>36</v>
      </c>
      <c r="C63" s="122">
        <v>27</v>
      </c>
      <c r="D63" s="122">
        <v>81</v>
      </c>
      <c r="E63" s="81">
        <f t="shared" si="5"/>
        <v>108</v>
      </c>
      <c r="F63" s="89">
        <f ca="1">C63/OFFSET(C63,3,0)</f>
        <v>5.5555555555555552E-2</v>
      </c>
      <c r="G63" s="89">
        <f t="shared" ref="G63:H63" ca="1" si="31">D63/OFFSET(D63,3,0)</f>
        <v>9.1628959276018093E-2</v>
      </c>
      <c r="H63" s="89">
        <f t="shared" ca="1" si="31"/>
        <v>7.8832116788321166E-2</v>
      </c>
      <c r="I63" s="72"/>
      <c r="K63" s="175" t="s">
        <v>33</v>
      </c>
      <c r="L63" s="216" t="s">
        <v>6</v>
      </c>
      <c r="M63" s="212" t="s">
        <v>241</v>
      </c>
      <c r="N63" s="153">
        <v>168</v>
      </c>
      <c r="O63" s="153">
        <v>140</v>
      </c>
      <c r="P63" s="151">
        <v>308</v>
      </c>
    </row>
    <row r="64" spans="1:16" s="3" customFormat="1">
      <c r="A64" s="79" t="s">
        <v>37</v>
      </c>
      <c r="B64" s="121" t="s">
        <v>38</v>
      </c>
      <c r="C64" s="122">
        <v>34</v>
      </c>
      <c r="D64" s="122">
        <v>55</v>
      </c>
      <c r="E64" s="81">
        <f t="shared" si="5"/>
        <v>89</v>
      </c>
      <c r="F64" s="89">
        <f ca="1">C64/OFFSET(C64,2,0)</f>
        <v>6.9958847736625515E-2</v>
      </c>
      <c r="G64" s="89">
        <f t="shared" ref="G64:H64" ca="1" si="32">D64/OFFSET(D64,2,0)</f>
        <v>6.2217194570135748E-2</v>
      </c>
      <c r="H64" s="89">
        <f t="shared" ca="1" si="32"/>
        <v>6.4963503649635032E-2</v>
      </c>
      <c r="K64" s="175" t="s">
        <v>35</v>
      </c>
      <c r="L64" s="216" t="s">
        <v>228</v>
      </c>
      <c r="M64" s="212" t="s">
        <v>241</v>
      </c>
      <c r="N64" s="153">
        <v>27</v>
      </c>
      <c r="O64" s="153">
        <v>81</v>
      </c>
      <c r="P64" s="151">
        <v>108</v>
      </c>
    </row>
    <row r="65" spans="1:16" s="3" customFormat="1">
      <c r="A65" s="79" t="s">
        <v>39</v>
      </c>
      <c r="B65" s="121" t="s">
        <v>40</v>
      </c>
      <c r="C65" s="122">
        <v>257</v>
      </c>
      <c r="D65" s="122">
        <v>608</v>
      </c>
      <c r="E65" s="81">
        <f t="shared" si="5"/>
        <v>865</v>
      </c>
      <c r="F65" s="89">
        <f ca="1">C65/OFFSET(C65,1,0)</f>
        <v>0.5288065843621399</v>
      </c>
      <c r="G65" s="89">
        <f t="shared" ref="G65:H65" ca="1" si="33">D65/OFFSET(D65,1,0)</f>
        <v>0.68778280542986425</v>
      </c>
      <c r="H65" s="94">
        <f t="shared" ca="1" si="33"/>
        <v>0.63138686131386856</v>
      </c>
      <c r="K65" s="175" t="s">
        <v>37</v>
      </c>
      <c r="L65" s="216" t="s">
        <v>229</v>
      </c>
      <c r="M65" s="212" t="s">
        <v>241</v>
      </c>
      <c r="N65" s="153">
        <v>34</v>
      </c>
      <c r="O65" s="153">
        <v>55</v>
      </c>
      <c r="P65" s="151">
        <v>89</v>
      </c>
    </row>
    <row r="66" spans="1:16" s="3" customFormat="1">
      <c r="A66" s="79" t="s">
        <v>41</v>
      </c>
      <c r="B66" s="96" t="s">
        <v>55</v>
      </c>
      <c r="C66" s="78">
        <f>SUM(C62:C65)</f>
        <v>486</v>
      </c>
      <c r="D66" s="78">
        <f>SUM(D62:D65)</f>
        <v>884</v>
      </c>
      <c r="E66" s="81">
        <f t="shared" si="5"/>
        <v>1370</v>
      </c>
      <c r="F66" s="89">
        <f>C66/C33</f>
        <v>0.15399239543726237</v>
      </c>
      <c r="G66" s="89">
        <f t="shared" ref="G66:H66" si="34">D66/D33</f>
        <v>0.34707499018453081</v>
      </c>
      <c r="H66" s="89">
        <f t="shared" si="34"/>
        <v>0.24022444327546905</v>
      </c>
      <c r="K66" s="175" t="s">
        <v>39</v>
      </c>
      <c r="L66" s="57"/>
      <c r="M66" s="213" t="s">
        <v>242</v>
      </c>
      <c r="N66" s="153">
        <v>257</v>
      </c>
      <c r="O66" s="153">
        <v>608</v>
      </c>
      <c r="P66" s="151">
        <v>865</v>
      </c>
    </row>
    <row r="67" spans="1:16" s="3" customFormat="1">
      <c r="A67" s="97" t="s">
        <v>42</v>
      </c>
      <c r="B67" s="98" t="s">
        <v>21</v>
      </c>
      <c r="C67" s="152">
        <v>120</v>
      </c>
      <c r="D67" s="152">
        <v>38</v>
      </c>
      <c r="E67" s="81">
        <f t="shared" si="5"/>
        <v>158</v>
      </c>
      <c r="F67" s="2"/>
      <c r="G67" s="72"/>
      <c r="H67" s="72"/>
      <c r="K67" s="175" t="s">
        <v>41</v>
      </c>
      <c r="L67" s="206" t="s">
        <v>243</v>
      </c>
      <c r="M67" s="213" t="s">
        <v>244</v>
      </c>
      <c r="N67" s="151">
        <v>486</v>
      </c>
      <c r="O67" s="151">
        <v>884</v>
      </c>
      <c r="P67" s="151">
        <v>1370</v>
      </c>
    </row>
    <row r="68" spans="1:16" s="3" customFormat="1" ht="14.4">
      <c r="A68" s="79" t="s">
        <v>43</v>
      </c>
      <c r="B68" s="77" t="s">
        <v>44</v>
      </c>
      <c r="C68" s="78">
        <f>C66-C67</f>
        <v>366</v>
      </c>
      <c r="D68" s="78">
        <f>D66-D67</f>
        <v>846</v>
      </c>
      <c r="E68" s="81">
        <f t="shared" si="5"/>
        <v>1212</v>
      </c>
      <c r="F68" s="2"/>
      <c r="G68" s="111"/>
      <c r="H68" s="123"/>
      <c r="K68" s="208" t="s">
        <v>42</v>
      </c>
      <c r="L68" s="57"/>
      <c r="M68" s="214" t="s">
        <v>232</v>
      </c>
      <c r="N68" s="152">
        <v>120</v>
      </c>
      <c r="O68" s="152">
        <v>38</v>
      </c>
      <c r="P68" s="152">
        <v>158</v>
      </c>
    </row>
    <row r="69" spans="1:16" s="3" customFormat="1">
      <c r="A69" s="79"/>
      <c r="B69" s="77"/>
      <c r="C69" s="92"/>
      <c r="D69" s="92"/>
      <c r="E69" s="81"/>
      <c r="F69" s="2"/>
      <c r="G69" s="72"/>
      <c r="H69" s="72"/>
      <c r="K69" s="175" t="s">
        <v>43</v>
      </c>
      <c r="L69" s="57"/>
      <c r="M69" s="211" t="s">
        <v>44</v>
      </c>
      <c r="N69" s="151">
        <v>366</v>
      </c>
      <c r="O69" s="151">
        <v>846</v>
      </c>
      <c r="P69" s="151">
        <v>1212</v>
      </c>
    </row>
    <row r="70" spans="1:16" s="3" customFormat="1" ht="14.4">
      <c r="A70" s="79" t="s">
        <v>45</v>
      </c>
      <c r="B70" s="77" t="s">
        <v>46</v>
      </c>
      <c r="C70" s="91">
        <f>C43+C50+C57+C59+C60+C68</f>
        <v>2921</v>
      </c>
      <c r="D70" s="91">
        <f>D43+D50+D57+D59+D60+D68</f>
        <v>2523</v>
      </c>
      <c r="E70" s="81">
        <f t="shared" si="5"/>
        <v>5444</v>
      </c>
      <c r="F70" s="2"/>
      <c r="G70" s="124"/>
      <c r="H70" s="112"/>
      <c r="K70" s="58"/>
      <c r="L70" s="57"/>
      <c r="M70" s="211" t="s">
        <v>245</v>
      </c>
      <c r="N70" s="57"/>
      <c r="O70" s="57"/>
      <c r="P70" s="57"/>
    </row>
    <row r="71" spans="1:16" s="3" customFormat="1">
      <c r="A71" s="79"/>
      <c r="B71" s="125"/>
      <c r="C71" s="92"/>
      <c r="D71" s="92"/>
      <c r="E71" s="81"/>
      <c r="F71" s="2"/>
      <c r="G71" s="72"/>
      <c r="H71" s="72"/>
      <c r="K71" s="175" t="s">
        <v>45</v>
      </c>
      <c r="L71" s="215" t="s">
        <v>246</v>
      </c>
      <c r="M71" s="210"/>
      <c r="N71" s="153">
        <v>2921</v>
      </c>
      <c r="O71" s="153">
        <v>2523</v>
      </c>
      <c r="P71" s="153">
        <v>5444</v>
      </c>
    </row>
    <row r="72" spans="1:16" s="3" customFormat="1" ht="14.4">
      <c r="A72" s="79" t="s">
        <v>47</v>
      </c>
      <c r="B72" s="77" t="s">
        <v>48</v>
      </c>
      <c r="C72" s="153">
        <v>33</v>
      </c>
      <c r="D72" s="153">
        <v>156</v>
      </c>
      <c r="E72" s="81">
        <f t="shared" si="5"/>
        <v>189</v>
      </c>
      <c r="F72" s="68"/>
      <c r="G72" s="126"/>
      <c r="H72" s="127"/>
      <c r="K72" s="175" t="s">
        <v>47</v>
      </c>
      <c r="L72" s="206" t="s">
        <v>48</v>
      </c>
      <c r="M72" s="210"/>
      <c r="N72" s="153">
        <v>33</v>
      </c>
      <c r="O72" s="153">
        <v>156</v>
      </c>
      <c r="P72" s="151">
        <v>189</v>
      </c>
    </row>
    <row r="73" spans="1:16" s="3" customFormat="1">
      <c r="A73" s="79"/>
      <c r="B73" s="125"/>
      <c r="C73" s="92"/>
      <c r="D73" s="92"/>
      <c r="E73" s="81"/>
      <c r="F73" s="2"/>
      <c r="G73" s="72"/>
      <c r="H73" s="72"/>
      <c r="I73" s="72"/>
      <c r="K73" s="58"/>
      <c r="L73" s="57"/>
      <c r="M73" s="211" t="s">
        <v>247</v>
      </c>
      <c r="N73" s="57"/>
      <c r="O73" s="57"/>
      <c r="P73" s="57"/>
    </row>
    <row r="74" spans="1:16" s="3" customFormat="1">
      <c r="A74" s="79" t="s">
        <v>49</v>
      </c>
      <c r="B74" s="77" t="s">
        <v>50</v>
      </c>
      <c r="C74" s="81">
        <f>C70+C72</f>
        <v>2954</v>
      </c>
      <c r="D74" s="81">
        <f>D70+D72</f>
        <v>2679</v>
      </c>
      <c r="E74" s="81">
        <f>D74+C74</f>
        <v>5633</v>
      </c>
      <c r="F74" s="2"/>
      <c r="G74" s="72"/>
      <c r="H74" s="72"/>
      <c r="I74" s="72"/>
      <c r="K74" s="175" t="s">
        <v>49</v>
      </c>
      <c r="L74" s="215" t="s">
        <v>248</v>
      </c>
      <c r="M74" s="210"/>
      <c r="N74" s="153">
        <v>2954</v>
      </c>
      <c r="O74" s="153">
        <v>2679</v>
      </c>
      <c r="P74" s="153">
        <v>5633</v>
      </c>
    </row>
    <row r="75" spans="1:16" s="3" customFormat="1">
      <c r="A75" s="79"/>
      <c r="B75" s="77" t="s">
        <v>94</v>
      </c>
      <c r="C75" s="92"/>
      <c r="D75" s="92"/>
      <c r="E75" s="81">
        <f>D75+C75</f>
        <v>0</v>
      </c>
      <c r="F75" s="2"/>
      <c r="G75" s="72"/>
      <c r="H75" s="72"/>
      <c r="I75" s="72"/>
      <c r="K75" s="175" t="s">
        <v>51</v>
      </c>
      <c r="L75" s="206" t="s">
        <v>421</v>
      </c>
      <c r="M75" s="210"/>
      <c r="N75" s="151">
        <v>245</v>
      </c>
      <c r="O75" s="151">
        <v>255</v>
      </c>
      <c r="P75" s="151">
        <v>500</v>
      </c>
    </row>
    <row r="76" spans="1:16" s="3" customFormat="1" ht="13.8" thickBot="1">
      <c r="A76" s="128" t="s">
        <v>51</v>
      </c>
      <c r="B76" s="129" t="s">
        <v>64</v>
      </c>
      <c r="C76" s="151">
        <v>245</v>
      </c>
      <c r="D76" s="151">
        <v>255</v>
      </c>
      <c r="E76" s="81">
        <f>D76+C76</f>
        <v>500</v>
      </c>
      <c r="F76" s="2"/>
      <c r="G76" s="72"/>
      <c r="H76" s="72"/>
      <c r="I76" s="72"/>
      <c r="K76" s="58"/>
      <c r="L76" s="57"/>
      <c r="M76" s="210"/>
      <c r="N76" s="216" t="s">
        <v>271</v>
      </c>
      <c r="O76" s="57"/>
      <c r="P76" s="216" t="s">
        <v>422</v>
      </c>
    </row>
    <row r="77" spans="1:16" s="3" customFormat="1" ht="30.75" customHeight="1">
      <c r="A77" s="296" t="s">
        <v>56</v>
      </c>
      <c r="B77" s="297"/>
      <c r="C77" s="131">
        <f>C6+C33-C67-C74</f>
        <v>245</v>
      </c>
      <c r="D77" s="131">
        <f>D6+D33-D67-D74</f>
        <v>255</v>
      </c>
      <c r="E77" s="132">
        <f>(E6+E33)-(E67+E74)</f>
        <v>500</v>
      </c>
      <c r="F77" s="2"/>
      <c r="G77" s="72"/>
      <c r="H77" s="72"/>
      <c r="I77" s="72"/>
      <c r="K77" s="58"/>
      <c r="L77" s="57"/>
      <c r="M77" s="210"/>
      <c r="N77" s="216" t="s">
        <v>273</v>
      </c>
      <c r="O77" s="57"/>
      <c r="P77" s="216" t="s">
        <v>423</v>
      </c>
    </row>
    <row r="78" spans="1:16" s="3" customFormat="1" ht="16.2" customHeight="1">
      <c r="A78" s="133"/>
      <c r="B78" s="61" t="s">
        <v>67</v>
      </c>
      <c r="C78" s="134">
        <f>(C43+C57+C59+C60+C50)/(C43+C57+C59+C68+C60+C50)</f>
        <v>0.87470044505306399</v>
      </c>
      <c r="D78" s="134">
        <f t="shared" ref="D78:E78" si="35">(D43+D57+D59+D60+D50)/(D43+D57+D59+D68+D60+D50)</f>
        <v>0.66468489892984539</v>
      </c>
      <c r="E78" s="134">
        <f t="shared" si="35"/>
        <v>0.7773695811903012</v>
      </c>
      <c r="F78" s="135"/>
      <c r="G78" s="72"/>
      <c r="H78" s="72"/>
      <c r="I78" s="72"/>
      <c r="K78" s="58"/>
      <c r="L78" s="57"/>
      <c r="M78" s="210"/>
      <c r="N78" s="216" t="s">
        <v>275</v>
      </c>
      <c r="O78" s="57"/>
      <c r="P78" s="216" t="s">
        <v>276</v>
      </c>
    </row>
    <row r="79" spans="1:16" s="3" customFormat="1" ht="16.2" customHeight="1">
      <c r="A79" s="133"/>
      <c r="B79" s="61" t="s">
        <v>68</v>
      </c>
      <c r="C79" s="134">
        <f>(C43+C57+C59+C60+C50)/(C43+C57+C59+C68+C72+C67+C60+C50)</f>
        <v>0.83116460637605727</v>
      </c>
      <c r="D79" s="134">
        <f t="shared" ref="D79:E79" si="36">(D43+D57+D59+D60+D50)/(D43+D57+D59+D68+D72+D67+D60+D50)</f>
        <v>0.61722488038277512</v>
      </c>
      <c r="E79" s="134">
        <f t="shared" si="36"/>
        <v>0.73078915558625457</v>
      </c>
      <c r="F79" s="2"/>
      <c r="G79" s="72"/>
      <c r="H79" s="72"/>
      <c r="I79" s="72"/>
      <c r="K79" s="58"/>
      <c r="L79" s="216" t="s">
        <v>277</v>
      </c>
      <c r="M79" s="210"/>
      <c r="N79" s="153">
        <v>6133</v>
      </c>
      <c r="O79" s="57"/>
      <c r="P79" s="153">
        <v>6133</v>
      </c>
    </row>
    <row r="80" spans="1:16" ht="16.2" customHeight="1">
      <c r="A80" s="133"/>
      <c r="B80" s="61" t="s">
        <v>70</v>
      </c>
      <c r="C80" s="134">
        <f>C59/C35</f>
        <v>0.4525691699604743</v>
      </c>
      <c r="D80" s="134">
        <f t="shared" ref="D80:E80" si="37">D59/D35</f>
        <v>7.9314467915504186E-2</v>
      </c>
      <c r="E80" s="134">
        <f t="shared" si="37"/>
        <v>0.28367899008115421</v>
      </c>
      <c r="L80" s="216" t="s">
        <v>278</v>
      </c>
      <c r="P80" s="236">
        <v>0.78</v>
      </c>
    </row>
    <row r="81" spans="1:16" ht="16.2" customHeight="1">
      <c r="A81" s="133"/>
      <c r="B81" s="61" t="s">
        <v>69</v>
      </c>
      <c r="C81" s="134">
        <f>D66/E66</f>
        <v>0.64525547445255471</v>
      </c>
      <c r="D81" s="134"/>
      <c r="E81" s="134"/>
    </row>
    <row r="82" spans="1:16" ht="16.2" customHeight="1">
      <c r="A82" s="133"/>
      <c r="B82" s="61" t="s">
        <v>89</v>
      </c>
      <c r="C82" s="136">
        <f>C20/C35</f>
        <v>0</v>
      </c>
      <c r="D82" s="136">
        <f t="shared" ref="D82:E82" si="38">D20/D35</f>
        <v>0</v>
      </c>
      <c r="E82" s="136">
        <f t="shared" si="38"/>
        <v>0</v>
      </c>
    </row>
    <row r="83" spans="1:16" ht="16.2" customHeight="1">
      <c r="A83" s="133"/>
      <c r="B83" s="61" t="s">
        <v>95</v>
      </c>
      <c r="C83" s="136">
        <f>(C43+C50+C57+C59+C60)/(C6+C33)</f>
        <v>0.76981018379029831</v>
      </c>
      <c r="D83" s="136">
        <f t="shared" ref="D83:E83" si="39">(D43+D50+D57+D59+D60)/(D6+D33)</f>
        <v>0.5642664872139973</v>
      </c>
      <c r="E83" s="136">
        <f t="shared" si="39"/>
        <v>0.67270704180575425</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7"/>
      <c r="M86" s="210"/>
      <c r="N86" s="57"/>
      <c r="O86" s="57"/>
      <c r="P86" s="57"/>
    </row>
    <row r="87" spans="1:16" s="139" customFormat="1" ht="19.5" customHeight="1">
      <c r="A87" s="138"/>
      <c r="B87" s="62"/>
      <c r="F87" s="2"/>
      <c r="G87" s="72"/>
      <c r="H87" s="72"/>
      <c r="I87" s="72"/>
      <c r="J87" s="5"/>
      <c r="K87" s="58"/>
      <c r="L87" s="57"/>
      <c r="M87" s="210"/>
      <c r="N87" s="57"/>
      <c r="O87" s="57"/>
      <c r="P87" s="57"/>
    </row>
    <row r="88" spans="1:16" s="139" customFormat="1" ht="19.5" customHeight="1">
      <c r="A88" s="138"/>
      <c r="B88" s="62"/>
      <c r="F88" s="2"/>
      <c r="G88" s="72"/>
      <c r="H88" s="72"/>
      <c r="I88" s="72"/>
      <c r="J88" s="5"/>
      <c r="K88" s="58"/>
      <c r="L88" s="57"/>
      <c r="M88" s="210"/>
      <c r="N88" s="57"/>
      <c r="O88" s="57"/>
      <c r="P88" s="57"/>
    </row>
    <row r="89" spans="1:16" s="139" customFormat="1" ht="19.5" customHeight="1">
      <c r="A89" s="138"/>
      <c r="B89" s="62"/>
      <c r="F89" s="2"/>
      <c r="G89" s="72"/>
      <c r="H89" s="72"/>
      <c r="I89" s="72"/>
      <c r="J89" s="5"/>
      <c r="K89" s="58"/>
      <c r="L89" s="57"/>
      <c r="M89" s="210"/>
      <c r="N89" s="57"/>
      <c r="O89" s="57"/>
      <c r="P89" s="57"/>
    </row>
    <row r="90" spans="1:16" s="139" customFormat="1" ht="19.5" customHeight="1">
      <c r="A90" s="138"/>
      <c r="B90" s="62"/>
      <c r="F90" s="2"/>
      <c r="G90" s="72"/>
      <c r="H90" s="72"/>
      <c r="I90" s="72"/>
      <c r="J90" s="5"/>
      <c r="K90" s="58"/>
      <c r="L90" s="57"/>
      <c r="M90" s="210"/>
      <c r="N90" s="57"/>
      <c r="O90" s="57"/>
      <c r="P90" s="57"/>
    </row>
    <row r="91" spans="1:16" s="139" customFormat="1" ht="19.5" customHeight="1">
      <c r="A91" s="138"/>
      <c r="B91" s="62"/>
      <c r="F91" s="2"/>
      <c r="G91" s="72"/>
      <c r="H91" s="72"/>
      <c r="I91" s="72"/>
      <c r="J91" s="5"/>
      <c r="K91" s="58"/>
      <c r="L91" s="57"/>
      <c r="M91" s="210"/>
      <c r="N91" s="57"/>
      <c r="O91" s="57"/>
      <c r="P91" s="57"/>
    </row>
    <row r="92" spans="1:16" s="139" customFormat="1" ht="19.5" customHeight="1">
      <c r="A92" s="138"/>
      <c r="B92" s="62"/>
      <c r="F92" s="2"/>
      <c r="G92" s="72"/>
      <c r="H92" s="72"/>
      <c r="I92" s="72"/>
      <c r="J92" s="5"/>
      <c r="K92" s="58"/>
      <c r="L92" s="57"/>
      <c r="M92" s="210"/>
      <c r="N92" s="57"/>
      <c r="O92" s="57"/>
      <c r="P92" s="57"/>
    </row>
    <row r="93" spans="1:16" s="139" customFormat="1" ht="19.5" customHeight="1">
      <c r="A93" s="138"/>
      <c r="B93" s="1" t="s">
        <v>65</v>
      </c>
      <c r="C93" s="139">
        <f>(C74-C68)/C74</f>
        <v>0.87610020311442116</v>
      </c>
      <c r="D93" s="1" t="s">
        <v>66</v>
      </c>
      <c r="E93" s="139">
        <f>(D74-D68)/D74</f>
        <v>0.68421052631578949</v>
      </c>
      <c r="F93" s="2"/>
      <c r="G93" s="72"/>
      <c r="H93" s="72"/>
      <c r="I93" s="72"/>
      <c r="J93" s="5"/>
      <c r="K93" s="58"/>
      <c r="L93" s="57"/>
      <c r="M93" s="210"/>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5"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4.44140625" style="72" customWidth="1"/>
    <col min="10" max="10" width="4.44140625" style="3" customWidth="1"/>
    <col min="11" max="11" width="4.44140625" style="58" customWidth="1"/>
    <col min="12" max="12" width="18.33203125" style="58" customWidth="1"/>
    <col min="13" max="13" width="9.77734375" style="210" customWidth="1"/>
    <col min="14" max="16" width="4.33203125" style="57" customWidth="1"/>
    <col min="17" max="16384" width="8.88671875" style="57"/>
  </cols>
  <sheetData>
    <row r="1" spans="1:16" s="3" customFormat="1">
      <c r="A1" s="57"/>
      <c r="B1" s="65" t="s">
        <v>90</v>
      </c>
      <c r="C1" s="57"/>
      <c r="D1" s="57"/>
      <c r="E1" s="57"/>
      <c r="F1" s="2" t="s">
        <v>91</v>
      </c>
      <c r="G1" s="66"/>
      <c r="H1" s="67"/>
      <c r="I1" s="67"/>
      <c r="K1" s="58"/>
      <c r="L1" s="58"/>
      <c r="M1" s="210"/>
      <c r="N1" s="57"/>
      <c r="O1" s="57"/>
      <c r="P1" s="57"/>
    </row>
    <row r="2" spans="1:16" s="3" customFormat="1" ht="15.6">
      <c r="A2" s="57"/>
      <c r="B2" s="65" t="s">
        <v>92</v>
      </c>
      <c r="C2" s="57" t="s">
        <v>428</v>
      </c>
      <c r="D2" s="57"/>
      <c r="E2" s="57"/>
      <c r="F2" s="68" t="s">
        <v>93</v>
      </c>
      <c r="G2" s="69"/>
      <c r="H2" s="70"/>
      <c r="I2" s="70"/>
      <c r="K2" s="205" t="s">
        <v>426</v>
      </c>
      <c r="L2" s="58"/>
      <c r="M2" s="210"/>
      <c r="N2" s="57"/>
      <c r="O2" s="57"/>
      <c r="P2" s="57"/>
    </row>
    <row r="3" spans="1:16" s="3" customFormat="1" ht="13.8" thickBot="1">
      <c r="A3" s="71"/>
      <c r="B3" s="58"/>
      <c r="C3" s="57"/>
      <c r="D3" s="57"/>
      <c r="E3" s="57"/>
      <c r="F3" s="2"/>
      <c r="G3" s="72"/>
      <c r="H3" s="72"/>
      <c r="I3" s="72"/>
      <c r="K3" s="58"/>
      <c r="L3" s="58"/>
      <c r="M3" s="210"/>
      <c r="N3" s="57"/>
      <c r="O3" s="57"/>
      <c r="P3" s="57"/>
    </row>
    <row r="4" spans="1:16" s="3" customFormat="1" ht="13.8">
      <c r="A4" s="73"/>
      <c r="B4" s="60"/>
      <c r="C4" s="74" t="s">
        <v>0</v>
      </c>
      <c r="D4" s="74" t="s">
        <v>1</v>
      </c>
      <c r="E4" s="75" t="s">
        <v>2</v>
      </c>
      <c r="F4" s="2"/>
      <c r="G4" s="72"/>
      <c r="H4" s="72"/>
      <c r="I4" s="72"/>
      <c r="K4" s="205" t="s">
        <v>287</v>
      </c>
      <c r="L4" s="58"/>
      <c r="M4" s="210"/>
      <c r="N4" s="57"/>
      <c r="O4" s="57"/>
      <c r="P4" s="57"/>
    </row>
    <row r="5" spans="1:16" s="3" customFormat="1">
      <c r="A5" s="76"/>
      <c r="B5" s="77"/>
      <c r="C5" s="78"/>
      <c r="D5" s="78"/>
      <c r="E5" s="78"/>
      <c r="F5" s="4"/>
      <c r="G5" s="72"/>
      <c r="H5" s="72"/>
      <c r="I5" s="72"/>
      <c r="K5" s="58"/>
      <c r="L5" s="58"/>
      <c r="M5" s="210"/>
      <c r="N5" s="57"/>
      <c r="O5" s="57"/>
      <c r="P5" s="57"/>
    </row>
    <row r="6" spans="1:16" s="3" customFormat="1" ht="15.6">
      <c r="A6" s="79" t="s">
        <v>3</v>
      </c>
      <c r="B6" s="77" t="s">
        <v>63</v>
      </c>
      <c r="C6" s="80">
        <v>160</v>
      </c>
      <c r="D6" s="80">
        <v>255</v>
      </c>
      <c r="E6" s="81">
        <f>D6+C6</f>
        <v>415</v>
      </c>
      <c r="F6" s="68"/>
      <c r="G6" s="82"/>
      <c r="H6" s="70"/>
      <c r="I6" s="70"/>
      <c r="K6" s="58"/>
      <c r="L6" s="58"/>
      <c r="M6" s="211" t="s">
        <v>414</v>
      </c>
      <c r="N6" s="206" t="s">
        <v>0</v>
      </c>
      <c r="O6" s="206" t="s">
        <v>1</v>
      </c>
      <c r="P6" s="206" t="s">
        <v>2</v>
      </c>
    </row>
    <row r="7" spans="1:16" s="3" customFormat="1" ht="15.6">
      <c r="A7" s="79"/>
      <c r="B7" s="77"/>
      <c r="C7" s="83"/>
      <c r="D7" s="83"/>
      <c r="E7" s="81"/>
      <c r="F7" s="68"/>
      <c r="G7" s="82"/>
      <c r="H7" s="82"/>
      <c r="I7" s="70"/>
      <c r="K7" s="58"/>
      <c r="L7" s="175" t="s">
        <v>427</v>
      </c>
      <c r="M7" s="210"/>
      <c r="N7" s="57"/>
      <c r="O7" s="57"/>
      <c r="P7" s="57"/>
    </row>
    <row r="8" spans="1:16" s="3" customFormat="1" ht="15.6">
      <c r="A8" s="79"/>
      <c r="B8" s="77" t="s">
        <v>4</v>
      </c>
      <c r="C8" s="83"/>
      <c r="D8" s="83"/>
      <c r="E8" s="81"/>
      <c r="F8" s="68"/>
      <c r="G8" s="82"/>
      <c r="H8" s="70"/>
      <c r="I8" s="82"/>
      <c r="K8" s="175" t="s">
        <v>3</v>
      </c>
      <c r="L8" s="58"/>
      <c r="M8" s="211" t="s">
        <v>416</v>
      </c>
      <c r="N8" s="151">
        <v>160</v>
      </c>
      <c r="O8" s="151">
        <v>255</v>
      </c>
      <c r="P8" s="151">
        <v>415</v>
      </c>
    </row>
    <row r="9" spans="1:16" s="3" customFormat="1" ht="15.6">
      <c r="A9" s="79"/>
      <c r="B9" s="84" t="s">
        <v>5</v>
      </c>
      <c r="C9" s="85"/>
      <c r="D9" s="85"/>
      <c r="E9" s="81"/>
      <c r="F9" s="2"/>
      <c r="G9" s="82"/>
      <c r="H9" s="86"/>
      <c r="I9" s="70"/>
      <c r="K9" s="58"/>
      <c r="L9" s="175" t="s">
        <v>4</v>
      </c>
      <c r="M9" s="210"/>
      <c r="N9" s="57"/>
      <c r="O9" s="57"/>
      <c r="P9" s="57"/>
    </row>
    <row r="10" spans="1:16" s="3" customFormat="1" ht="15.6">
      <c r="A10" s="79"/>
      <c r="B10" s="87" t="s">
        <v>6</v>
      </c>
      <c r="C10" s="88">
        <v>2374</v>
      </c>
      <c r="D10" s="88">
        <v>1018</v>
      </c>
      <c r="E10" s="81">
        <f>D10+C10</f>
        <v>3392</v>
      </c>
      <c r="F10" s="89">
        <f ca="1">C10/OFFSET(C10,4,0)</f>
        <v>0.81552731020267955</v>
      </c>
      <c r="G10" s="89">
        <f t="shared" ref="G10:H10" ca="1" si="0">D10/OFFSET(D10,4,0)</f>
        <v>0.48871819491118579</v>
      </c>
      <c r="H10" s="89">
        <f t="shared" ca="1" si="0"/>
        <v>0.67921505806968363</v>
      </c>
      <c r="I10" s="70"/>
      <c r="K10" s="58"/>
      <c r="L10" s="207" t="s">
        <v>5</v>
      </c>
      <c r="M10" s="210"/>
      <c r="N10" s="57"/>
      <c r="O10" s="57"/>
      <c r="P10" s="57"/>
    </row>
    <row r="11" spans="1:16" s="3" customFormat="1">
      <c r="A11" s="79"/>
      <c r="B11" s="87" t="s">
        <v>7</v>
      </c>
      <c r="C11" s="88">
        <v>137</v>
      </c>
      <c r="D11" s="88">
        <v>296</v>
      </c>
      <c r="E11" s="81">
        <f t="shared" ref="E11:E14" si="1">D11+C11</f>
        <v>433</v>
      </c>
      <c r="F11" s="89">
        <f ca="1">C11/OFFSET(C11,3,0)</f>
        <v>4.7062864994847131E-2</v>
      </c>
      <c r="G11" s="89">
        <f t="shared" ref="G11:H11" ca="1" si="2">D11/OFFSET(D11,3,0)</f>
        <v>0.14210273643783006</v>
      </c>
      <c r="H11" s="89">
        <f t="shared" ca="1" si="2"/>
        <v>8.6704044853824588E-2</v>
      </c>
      <c r="I11" s="72"/>
      <c r="K11" s="174" t="s">
        <v>6</v>
      </c>
      <c r="L11" s="58"/>
      <c r="M11" s="210"/>
      <c r="N11" s="153">
        <v>2374</v>
      </c>
      <c r="O11" s="153">
        <v>1018</v>
      </c>
      <c r="P11" s="151">
        <v>3392</v>
      </c>
    </row>
    <row r="12" spans="1:16" s="3" customFormat="1">
      <c r="A12" s="79"/>
      <c r="B12" s="87" t="s">
        <v>8</v>
      </c>
      <c r="C12" s="88">
        <v>162</v>
      </c>
      <c r="D12" s="88">
        <v>274</v>
      </c>
      <c r="E12" s="81">
        <f t="shared" si="1"/>
        <v>436</v>
      </c>
      <c r="F12" s="89">
        <f ca="1">C12/OFFSET(C12,2,0)</f>
        <v>5.5650979045001721E-2</v>
      </c>
      <c r="G12" s="89">
        <f t="shared" ref="G12:H12" ca="1" si="3">D12/OFFSET(D12,2,0)</f>
        <v>0.1315410465674508</v>
      </c>
      <c r="H12" s="89">
        <f t="shared" ca="1" si="3"/>
        <v>8.7304765718862629E-2</v>
      </c>
      <c r="I12" s="72"/>
      <c r="K12" s="58"/>
      <c r="L12" s="174" t="s">
        <v>228</v>
      </c>
      <c r="M12" s="210"/>
      <c r="N12" s="153">
        <v>137</v>
      </c>
      <c r="O12" s="153">
        <v>296</v>
      </c>
      <c r="P12" s="151">
        <v>433</v>
      </c>
    </row>
    <row r="13" spans="1:16" s="3" customFormat="1">
      <c r="A13" s="79"/>
      <c r="B13" s="87" t="s">
        <v>9</v>
      </c>
      <c r="C13" s="88">
        <v>238</v>
      </c>
      <c r="D13" s="88">
        <v>495</v>
      </c>
      <c r="E13" s="81">
        <f t="shared" si="1"/>
        <v>733</v>
      </c>
      <c r="F13" s="89">
        <f ca="1">C13/OFFSET(C13,1,0)</f>
        <v>8.1758845757471665E-2</v>
      </c>
      <c r="G13" s="89">
        <f t="shared" ref="G13:H13" ca="1" si="4">D13/OFFSET(D13,1,0)</f>
        <v>0.23763802208353338</v>
      </c>
      <c r="H13" s="89">
        <f t="shared" ca="1" si="4"/>
        <v>0.14677613135762915</v>
      </c>
      <c r="I13" s="72"/>
      <c r="K13" s="58"/>
      <c r="L13" s="174" t="s">
        <v>229</v>
      </c>
      <c r="M13" s="210"/>
      <c r="N13" s="153">
        <v>162</v>
      </c>
      <c r="O13" s="153">
        <v>274</v>
      </c>
      <c r="P13" s="151">
        <v>436</v>
      </c>
    </row>
    <row r="14" spans="1:16" s="3" customFormat="1">
      <c r="A14" s="79" t="s">
        <v>10</v>
      </c>
      <c r="B14" s="90" t="s">
        <v>11</v>
      </c>
      <c r="C14" s="91">
        <f>SUM(C10:C13)</f>
        <v>2911</v>
      </c>
      <c r="D14" s="91">
        <f>SUM(D10:D13)</f>
        <v>2083</v>
      </c>
      <c r="E14" s="81">
        <f t="shared" si="1"/>
        <v>4994</v>
      </c>
      <c r="F14" s="89"/>
      <c r="G14" s="89"/>
      <c r="H14" s="89"/>
      <c r="I14" s="72"/>
      <c r="K14" s="58"/>
      <c r="L14" s="174" t="s">
        <v>9</v>
      </c>
      <c r="M14" s="210"/>
      <c r="N14" s="153">
        <v>238</v>
      </c>
      <c r="O14" s="153">
        <v>495</v>
      </c>
      <c r="P14" s="151">
        <v>733</v>
      </c>
    </row>
    <row r="15" spans="1:16" s="3" customFormat="1">
      <c r="A15" s="79"/>
      <c r="B15" s="84" t="s">
        <v>58</v>
      </c>
      <c r="C15" s="92"/>
      <c r="D15" s="92"/>
      <c r="E15" s="81"/>
      <c r="F15" s="2"/>
      <c r="G15" s="72"/>
      <c r="H15" s="72"/>
      <c r="I15" s="72"/>
      <c r="K15" s="175" t="s">
        <v>10</v>
      </c>
      <c r="L15" s="175" t="s">
        <v>11</v>
      </c>
      <c r="M15" s="210"/>
      <c r="N15" s="151">
        <v>2911</v>
      </c>
      <c r="O15" s="151">
        <v>2083</v>
      </c>
      <c r="P15" s="151">
        <v>4994</v>
      </c>
    </row>
    <row r="16" spans="1:16" s="3" customFormat="1">
      <c r="A16" s="79"/>
      <c r="B16" s="87" t="s">
        <v>6</v>
      </c>
      <c r="C16" s="153">
        <v>0</v>
      </c>
      <c r="D16" s="153">
        <v>0</v>
      </c>
      <c r="E16" s="81">
        <f t="shared" ref="E16:E72" si="5">D16+C16</f>
        <v>0</v>
      </c>
      <c r="F16" s="89" t="e">
        <f ca="1">C16/OFFSET(C16,4,0)</f>
        <v>#DIV/0!</v>
      </c>
      <c r="G16" s="89" t="e">
        <f t="shared" ref="G16:H16" ca="1" si="6">D16/OFFSET(D16,4,0)</f>
        <v>#DIV/0!</v>
      </c>
      <c r="H16" s="89" t="e">
        <f t="shared" ca="1" si="6"/>
        <v>#DIV/0!</v>
      </c>
      <c r="I16" s="72"/>
      <c r="K16" s="58"/>
      <c r="L16" s="58"/>
      <c r="M16" s="212" t="s">
        <v>266</v>
      </c>
      <c r="N16" s="57"/>
      <c r="O16" s="57"/>
      <c r="P16" s="57"/>
    </row>
    <row r="17" spans="1:16" s="3" customFormat="1">
      <c r="A17" s="79"/>
      <c r="B17" s="87" t="s">
        <v>7</v>
      </c>
      <c r="C17" s="153">
        <v>0</v>
      </c>
      <c r="D17" s="153">
        <v>0</v>
      </c>
      <c r="E17" s="81">
        <f t="shared" si="5"/>
        <v>0</v>
      </c>
      <c r="F17" s="89" t="e">
        <f ca="1">C17/OFFSET(C17,3,0)</f>
        <v>#DIV/0!</v>
      </c>
      <c r="G17" s="89" t="e">
        <f t="shared" ref="G17:H17" ca="1" si="7">D17/OFFSET(D17,3,0)</f>
        <v>#DIV/0!</v>
      </c>
      <c r="H17" s="89" t="e">
        <f t="shared" ca="1" si="7"/>
        <v>#DIV/0!</v>
      </c>
      <c r="I17" s="72"/>
      <c r="K17" s="174" t="s">
        <v>6</v>
      </c>
      <c r="L17" s="58"/>
      <c r="M17" s="210"/>
      <c r="N17" s="153">
        <v>0</v>
      </c>
      <c r="O17" s="153">
        <v>0</v>
      </c>
      <c r="P17" s="151">
        <v>0</v>
      </c>
    </row>
    <row r="18" spans="1:16" s="3" customFormat="1" ht="15.6">
      <c r="A18" s="79"/>
      <c r="B18" s="87" t="s">
        <v>8</v>
      </c>
      <c r="C18" s="153">
        <v>0</v>
      </c>
      <c r="D18" s="153">
        <v>0</v>
      </c>
      <c r="E18" s="81">
        <f t="shared" si="5"/>
        <v>0</v>
      </c>
      <c r="F18" s="89" t="e">
        <f ca="1">C18/OFFSET(C18,2,0)</f>
        <v>#DIV/0!</v>
      </c>
      <c r="G18" s="89" t="e">
        <f t="shared" ref="G18:H18" ca="1" si="8">D18/OFFSET(D18,2,0)</f>
        <v>#DIV/0!</v>
      </c>
      <c r="H18" s="89" t="e">
        <f t="shared" ca="1" si="8"/>
        <v>#DIV/0!</v>
      </c>
      <c r="I18" s="93"/>
      <c r="K18" s="58"/>
      <c r="L18" s="174" t="s">
        <v>228</v>
      </c>
      <c r="M18" s="210"/>
      <c r="N18" s="153">
        <v>0</v>
      </c>
      <c r="O18" s="153">
        <v>0</v>
      </c>
      <c r="P18" s="151">
        <v>0</v>
      </c>
    </row>
    <row r="19" spans="1:16" s="3" customFormat="1">
      <c r="A19" s="79"/>
      <c r="B19" s="87" t="s">
        <v>9</v>
      </c>
      <c r="C19" s="153">
        <v>0</v>
      </c>
      <c r="D19" s="153">
        <v>0</v>
      </c>
      <c r="E19" s="81">
        <f t="shared" si="5"/>
        <v>0</v>
      </c>
      <c r="F19" s="89" t="e">
        <f ca="1">C19/OFFSET(C19,1,0)</f>
        <v>#DIV/0!</v>
      </c>
      <c r="G19" s="89" t="e">
        <f t="shared" ref="G19:H19" ca="1" si="9">D19/OFFSET(D19,1,0)</f>
        <v>#DIV/0!</v>
      </c>
      <c r="H19" s="94" t="e">
        <f t="shared" ca="1" si="9"/>
        <v>#DIV/0!</v>
      </c>
      <c r="I19" s="72"/>
      <c r="K19" s="58"/>
      <c r="L19" s="174" t="s">
        <v>229</v>
      </c>
      <c r="M19" s="210"/>
      <c r="N19" s="153">
        <v>0</v>
      </c>
      <c r="O19" s="153">
        <v>0</v>
      </c>
      <c r="P19" s="151">
        <v>0</v>
      </c>
    </row>
    <row r="20" spans="1:16" s="3" customFormat="1">
      <c r="A20" s="79" t="s">
        <v>12</v>
      </c>
      <c r="B20" s="90" t="s">
        <v>13</v>
      </c>
      <c r="C20" s="81">
        <f>SUM(C16:C19)</f>
        <v>0</v>
      </c>
      <c r="D20" s="81">
        <f>SUM(D16:D19)</f>
        <v>0</v>
      </c>
      <c r="E20" s="81">
        <f t="shared" si="5"/>
        <v>0</v>
      </c>
      <c r="F20" s="89"/>
      <c r="G20" s="89"/>
      <c r="H20" s="89"/>
      <c r="I20" s="72"/>
      <c r="K20" s="58"/>
      <c r="L20" s="174" t="s">
        <v>9</v>
      </c>
      <c r="M20" s="210"/>
      <c r="N20" s="153">
        <v>0</v>
      </c>
      <c r="O20" s="153">
        <v>0</v>
      </c>
      <c r="P20" s="151">
        <v>0</v>
      </c>
    </row>
    <row r="21" spans="1:16" s="3" customFormat="1">
      <c r="A21" s="79"/>
      <c r="B21" s="84" t="s">
        <v>59</v>
      </c>
      <c r="C21" s="92"/>
      <c r="D21" s="92"/>
      <c r="E21" s="81"/>
      <c r="F21" s="2"/>
      <c r="G21" s="72"/>
      <c r="H21" s="72"/>
      <c r="I21" s="72"/>
      <c r="K21" s="175" t="s">
        <v>12</v>
      </c>
      <c r="L21" s="58"/>
      <c r="M21" s="211" t="s">
        <v>13</v>
      </c>
      <c r="N21" s="151">
        <v>0</v>
      </c>
      <c r="O21" s="151">
        <v>0</v>
      </c>
      <c r="P21" s="151">
        <v>0</v>
      </c>
    </row>
    <row r="22" spans="1:16" s="3" customFormat="1" ht="15.6">
      <c r="A22" s="79"/>
      <c r="B22" s="87" t="s">
        <v>6</v>
      </c>
      <c r="C22" s="153">
        <v>0</v>
      </c>
      <c r="D22" s="153">
        <v>0</v>
      </c>
      <c r="E22" s="81">
        <f t="shared" si="5"/>
        <v>0</v>
      </c>
      <c r="F22" s="89" t="e">
        <f ca="1">C22/OFFSET(C22,4,0)</f>
        <v>#DIV/0!</v>
      </c>
      <c r="G22" s="89" t="e">
        <f t="shared" ref="G22:H22" ca="1" si="10">D22/OFFSET(D22,4,0)</f>
        <v>#DIV/0!</v>
      </c>
      <c r="H22" s="89" t="e">
        <f t="shared" ca="1" si="10"/>
        <v>#DIV/0!</v>
      </c>
      <c r="I22" s="93"/>
      <c r="K22" s="58"/>
      <c r="L22" s="58"/>
      <c r="M22" s="212" t="s">
        <v>267</v>
      </c>
      <c r="N22" s="57"/>
      <c r="O22" s="57"/>
      <c r="P22" s="57"/>
    </row>
    <row r="23" spans="1:16" s="3" customFormat="1">
      <c r="A23" s="79"/>
      <c r="B23" s="87" t="s">
        <v>7</v>
      </c>
      <c r="C23" s="153">
        <v>0</v>
      </c>
      <c r="D23" s="153">
        <v>0</v>
      </c>
      <c r="E23" s="81">
        <f t="shared" si="5"/>
        <v>0</v>
      </c>
      <c r="F23" s="89" t="e">
        <f ca="1">C23/OFFSET(C23,3,0)</f>
        <v>#DIV/0!</v>
      </c>
      <c r="G23" s="89" t="e">
        <f t="shared" ref="G23:H23" ca="1" si="11">D23/OFFSET(D23,3,0)</f>
        <v>#DIV/0!</v>
      </c>
      <c r="H23" s="89" t="e">
        <f t="shared" ca="1" si="11"/>
        <v>#DIV/0!</v>
      </c>
      <c r="I23" s="72"/>
      <c r="K23" s="174" t="s">
        <v>6</v>
      </c>
      <c r="L23" s="58"/>
      <c r="M23" s="210"/>
      <c r="N23" s="153">
        <v>0</v>
      </c>
      <c r="O23" s="153">
        <v>0</v>
      </c>
      <c r="P23" s="151">
        <v>0</v>
      </c>
    </row>
    <row r="24" spans="1:16" s="3" customFormat="1">
      <c r="A24" s="79"/>
      <c r="B24" s="87" t="s">
        <v>8</v>
      </c>
      <c r="C24" s="153">
        <v>0</v>
      </c>
      <c r="D24" s="153">
        <v>0</v>
      </c>
      <c r="E24" s="81">
        <f t="shared" si="5"/>
        <v>0</v>
      </c>
      <c r="F24" s="89" t="e">
        <f ca="1">C24/OFFSET(C24,2,0)</f>
        <v>#DIV/0!</v>
      </c>
      <c r="G24" s="89" t="e">
        <f t="shared" ref="G24:H24" ca="1" si="12">D24/OFFSET(D24,2,0)</f>
        <v>#DIV/0!</v>
      </c>
      <c r="H24" s="89" t="e">
        <f t="shared" ca="1" si="12"/>
        <v>#DIV/0!</v>
      </c>
      <c r="I24" s="72"/>
      <c r="K24" s="58"/>
      <c r="L24" s="174" t="s">
        <v>228</v>
      </c>
      <c r="M24" s="210"/>
      <c r="N24" s="153">
        <v>0</v>
      </c>
      <c r="O24" s="153">
        <v>0</v>
      </c>
      <c r="P24" s="151">
        <v>0</v>
      </c>
    </row>
    <row r="25" spans="1:16" s="3" customFormat="1">
      <c r="A25" s="79"/>
      <c r="B25" s="87" t="s">
        <v>9</v>
      </c>
      <c r="C25" s="153">
        <v>0</v>
      </c>
      <c r="D25" s="153">
        <v>0</v>
      </c>
      <c r="E25" s="81">
        <f t="shared" si="5"/>
        <v>0</v>
      </c>
      <c r="F25" s="89" t="e">
        <f ca="1">C25/OFFSET(C25,1,0)</f>
        <v>#DIV/0!</v>
      </c>
      <c r="G25" s="89" t="e">
        <f t="shared" ref="G25:H25" ca="1" si="13">D25/OFFSET(D25,1,0)</f>
        <v>#DIV/0!</v>
      </c>
      <c r="H25" s="94" t="e">
        <f t="shared" ca="1" si="13"/>
        <v>#DIV/0!</v>
      </c>
      <c r="I25" s="72"/>
      <c r="K25" s="58"/>
      <c r="L25" s="174" t="s">
        <v>229</v>
      </c>
      <c r="M25" s="210"/>
      <c r="N25" s="153">
        <v>0</v>
      </c>
      <c r="O25" s="153">
        <v>0</v>
      </c>
      <c r="P25" s="151">
        <v>0</v>
      </c>
    </row>
    <row r="26" spans="1:16" s="3" customFormat="1">
      <c r="A26" s="79" t="s">
        <v>14</v>
      </c>
      <c r="B26" s="90" t="s">
        <v>15</v>
      </c>
      <c r="C26" s="81">
        <f>SUM(C22:C25)</f>
        <v>0</v>
      </c>
      <c r="D26" s="81">
        <f>SUM(D22:D25)</f>
        <v>0</v>
      </c>
      <c r="E26" s="81">
        <f t="shared" si="5"/>
        <v>0</v>
      </c>
      <c r="F26" s="89"/>
      <c r="G26" s="89"/>
      <c r="H26" s="89"/>
      <c r="I26" s="72"/>
      <c r="K26" s="58"/>
      <c r="L26" s="174" t="s">
        <v>9</v>
      </c>
      <c r="M26" s="210"/>
      <c r="N26" s="153">
        <v>0</v>
      </c>
      <c r="O26" s="153">
        <v>0</v>
      </c>
      <c r="P26" s="151">
        <v>0</v>
      </c>
    </row>
    <row r="27" spans="1:16" s="3" customFormat="1">
      <c r="A27" s="79"/>
      <c r="B27" s="84" t="s">
        <v>16</v>
      </c>
      <c r="C27" s="92"/>
      <c r="D27" s="92"/>
      <c r="E27" s="81"/>
      <c r="F27" s="2"/>
      <c r="G27" s="72"/>
      <c r="H27" s="72"/>
      <c r="I27" s="72"/>
      <c r="K27" s="175" t="s">
        <v>14</v>
      </c>
      <c r="L27" s="58"/>
      <c r="M27" s="211" t="s">
        <v>15</v>
      </c>
      <c r="N27" s="151">
        <v>0</v>
      </c>
      <c r="O27" s="151">
        <v>0</v>
      </c>
      <c r="P27" s="151">
        <v>0</v>
      </c>
    </row>
    <row r="28" spans="1:16" s="3" customFormat="1">
      <c r="A28" s="79"/>
      <c r="B28" s="87" t="s">
        <v>6</v>
      </c>
      <c r="C28" s="92"/>
      <c r="D28" s="92"/>
      <c r="E28" s="81">
        <f t="shared" si="5"/>
        <v>0</v>
      </c>
      <c r="F28" s="89">
        <f ca="1">C28/OFFSET(C28,4,0)</f>
        <v>0</v>
      </c>
      <c r="G28" s="89">
        <f t="shared" ref="G28:H28" ca="1" si="14">D28/OFFSET(D28,4,0)</f>
        <v>0</v>
      </c>
      <c r="H28" s="89">
        <f t="shared" ca="1" si="14"/>
        <v>0</v>
      </c>
      <c r="I28" s="72"/>
      <c r="K28" s="58"/>
      <c r="L28" s="58"/>
      <c r="M28" s="212" t="s">
        <v>16</v>
      </c>
      <c r="N28" s="57"/>
      <c r="O28" s="57"/>
      <c r="P28" s="57"/>
    </row>
    <row r="29" spans="1:16" s="3" customFormat="1" ht="15.6">
      <c r="A29" s="79"/>
      <c r="B29" s="87" t="s">
        <v>7</v>
      </c>
      <c r="C29" s="92"/>
      <c r="D29" s="92"/>
      <c r="E29" s="81">
        <f t="shared" si="5"/>
        <v>0</v>
      </c>
      <c r="F29" s="89">
        <f ca="1">C29/OFFSET(C29,3,0)</f>
        <v>0</v>
      </c>
      <c r="G29" s="89">
        <f t="shared" ref="G29:H29" ca="1" si="15">D29/OFFSET(D29,3,0)</f>
        <v>0</v>
      </c>
      <c r="H29" s="89">
        <f t="shared" ca="1" si="15"/>
        <v>0</v>
      </c>
      <c r="I29" s="70"/>
      <c r="K29" s="174" t="s">
        <v>6</v>
      </c>
      <c r="L29" s="58"/>
      <c r="M29" s="210"/>
      <c r="N29" s="153">
        <v>2</v>
      </c>
      <c r="O29" s="153">
        <v>0</v>
      </c>
      <c r="P29" s="151">
        <v>2</v>
      </c>
    </row>
    <row r="30" spans="1:16" s="3" customFormat="1">
      <c r="A30" s="79"/>
      <c r="B30" s="87" t="s">
        <v>8</v>
      </c>
      <c r="C30" s="92"/>
      <c r="D30" s="92"/>
      <c r="E30" s="81">
        <f t="shared" si="5"/>
        <v>0</v>
      </c>
      <c r="F30" s="89">
        <f ca="1">C30/OFFSET(C30,2,0)</f>
        <v>0</v>
      </c>
      <c r="G30" s="89">
        <f t="shared" ref="G30:H30" ca="1" si="16">D30/OFFSET(D30,2,0)</f>
        <v>0</v>
      </c>
      <c r="H30" s="89">
        <f t="shared" ca="1" si="16"/>
        <v>0</v>
      </c>
      <c r="I30" s="72"/>
      <c r="K30" s="58"/>
      <c r="L30" s="174" t="s">
        <v>228</v>
      </c>
      <c r="M30" s="210"/>
      <c r="N30" s="153">
        <v>1</v>
      </c>
      <c r="O30" s="153">
        <v>0</v>
      </c>
      <c r="P30" s="151">
        <v>1</v>
      </c>
    </row>
    <row r="31" spans="1:16" s="3" customFormat="1" ht="15.6">
      <c r="A31" s="79"/>
      <c r="B31" s="87" t="s">
        <v>9</v>
      </c>
      <c r="C31" s="153">
        <v>141</v>
      </c>
      <c r="D31" s="153">
        <v>39</v>
      </c>
      <c r="E31" s="81">
        <f t="shared" si="5"/>
        <v>180</v>
      </c>
      <c r="F31" s="89">
        <f ca="1">C31/OFFSET(C31,1,0)</f>
        <v>1</v>
      </c>
      <c r="G31" s="89">
        <f t="shared" ref="G31:H31" ca="1" si="17">D31/OFFSET(D31,1,0)</f>
        <v>1</v>
      </c>
      <c r="H31" s="94">
        <f t="shared" ca="1" si="17"/>
        <v>1</v>
      </c>
      <c r="I31" s="70"/>
      <c r="K31" s="58"/>
      <c r="L31" s="174" t="s">
        <v>229</v>
      </c>
      <c r="M31" s="210"/>
      <c r="N31" s="153">
        <v>0</v>
      </c>
      <c r="O31" s="153">
        <v>1</v>
      </c>
      <c r="P31" s="151">
        <v>1</v>
      </c>
    </row>
    <row r="32" spans="1:16" s="3" customFormat="1">
      <c r="A32" s="79" t="s">
        <v>17</v>
      </c>
      <c r="B32" s="90" t="s">
        <v>18</v>
      </c>
      <c r="C32" s="81">
        <f>SUM(C28:C31)</f>
        <v>141</v>
      </c>
      <c r="D32" s="81">
        <f>SUM(D28:D31)</f>
        <v>39</v>
      </c>
      <c r="E32" s="81">
        <f t="shared" si="5"/>
        <v>180</v>
      </c>
      <c r="F32" s="2"/>
      <c r="G32" s="72"/>
      <c r="H32" s="72"/>
      <c r="I32" s="72"/>
      <c r="K32" s="58"/>
      <c r="L32" s="174" t="s">
        <v>9</v>
      </c>
      <c r="M32" s="210"/>
      <c r="N32" s="153">
        <v>68</v>
      </c>
      <c r="O32" s="153">
        <v>7</v>
      </c>
      <c r="P32" s="151">
        <v>75</v>
      </c>
    </row>
    <row r="33" spans="1:16" s="3" customFormat="1">
      <c r="A33" s="79" t="s">
        <v>19</v>
      </c>
      <c r="B33" s="96" t="s">
        <v>54</v>
      </c>
      <c r="C33" s="78">
        <f>C14+C20+C26+C32</f>
        <v>3052</v>
      </c>
      <c r="D33" s="78">
        <f>D14+D20+D26+D32</f>
        <v>2122</v>
      </c>
      <c r="E33" s="81">
        <f t="shared" si="5"/>
        <v>5174</v>
      </c>
      <c r="F33" s="68"/>
      <c r="G33" s="72"/>
      <c r="H33" s="72"/>
      <c r="I33" s="72"/>
      <c r="K33" s="175" t="s">
        <v>17</v>
      </c>
      <c r="L33" s="58"/>
      <c r="M33" s="211" t="s">
        <v>18</v>
      </c>
      <c r="N33" s="153">
        <v>141</v>
      </c>
      <c r="O33" s="153">
        <v>39</v>
      </c>
      <c r="P33" s="151">
        <v>180</v>
      </c>
    </row>
    <row r="34" spans="1:16" s="3" customFormat="1" ht="15.6">
      <c r="A34" s="97" t="s">
        <v>20</v>
      </c>
      <c r="B34" s="98" t="s">
        <v>21</v>
      </c>
      <c r="C34" s="99">
        <v>138</v>
      </c>
      <c r="D34" s="99">
        <v>39</v>
      </c>
      <c r="E34" s="81">
        <f t="shared" si="5"/>
        <v>177</v>
      </c>
      <c r="F34" s="68"/>
      <c r="G34" s="82"/>
      <c r="H34" s="100"/>
      <c r="I34" s="82"/>
      <c r="K34" s="175" t="s">
        <v>19</v>
      </c>
      <c r="L34" s="175" t="s">
        <v>230</v>
      </c>
      <c r="M34" s="213" t="s">
        <v>231</v>
      </c>
      <c r="N34" s="151">
        <v>3052</v>
      </c>
      <c r="O34" s="151">
        <v>2122</v>
      </c>
      <c r="P34" s="151">
        <v>5174</v>
      </c>
    </row>
    <row r="35" spans="1:16" s="3" customFormat="1" ht="15.6">
      <c r="A35" s="79" t="s">
        <v>22</v>
      </c>
      <c r="B35" s="77" t="s">
        <v>23</v>
      </c>
      <c r="C35" s="78">
        <f>C33-C34</f>
        <v>2914</v>
      </c>
      <c r="D35" s="78">
        <f>D33-D34</f>
        <v>2083</v>
      </c>
      <c r="E35" s="81">
        <f t="shared" si="5"/>
        <v>4997</v>
      </c>
      <c r="F35" s="68"/>
      <c r="G35" s="101"/>
      <c r="H35" s="102"/>
      <c r="I35" s="101"/>
      <c r="K35" s="208" t="s">
        <v>20</v>
      </c>
      <c r="L35" s="58"/>
      <c r="M35" s="214" t="s">
        <v>232</v>
      </c>
      <c r="N35" s="152">
        <v>138</v>
      </c>
      <c r="O35" s="152">
        <v>39</v>
      </c>
      <c r="P35" s="152">
        <v>177</v>
      </c>
    </row>
    <row r="36" spans="1:16" s="3" customFormat="1" ht="16.2" thickBot="1">
      <c r="A36" s="103"/>
      <c r="B36" s="104"/>
      <c r="C36" s="92"/>
      <c r="D36" s="92"/>
      <c r="E36" s="81"/>
      <c r="F36" s="68"/>
      <c r="G36" s="93"/>
      <c r="H36" s="70"/>
      <c r="I36" s="82"/>
      <c r="K36" s="175" t="s">
        <v>22</v>
      </c>
      <c r="L36" s="58"/>
      <c r="M36" s="211" t="s">
        <v>233</v>
      </c>
      <c r="N36" s="151">
        <v>2914</v>
      </c>
      <c r="O36" s="151">
        <v>2083</v>
      </c>
      <c r="P36" s="151">
        <v>4997</v>
      </c>
    </row>
    <row r="37" spans="1:16" s="3" customFormat="1" ht="13.8" thickTop="1">
      <c r="A37" s="105"/>
      <c r="B37" s="106"/>
      <c r="C37" s="92"/>
      <c r="D37" s="92"/>
      <c r="E37" s="81"/>
      <c r="F37" s="2"/>
      <c r="G37" s="72"/>
      <c r="H37" s="72"/>
      <c r="I37" s="72"/>
      <c r="K37" s="58"/>
      <c r="L37" s="58"/>
      <c r="M37" s="210"/>
      <c r="N37" s="57"/>
      <c r="O37" s="57"/>
      <c r="P37" s="57"/>
    </row>
    <row r="38" spans="1:16" s="3" customFormat="1" ht="15.6">
      <c r="A38" s="79"/>
      <c r="B38" s="77" t="s">
        <v>24</v>
      </c>
      <c r="C38" s="92"/>
      <c r="D38" s="92"/>
      <c r="E38" s="81"/>
      <c r="F38" s="68"/>
      <c r="G38" s="70"/>
      <c r="H38" s="82"/>
      <c r="I38" s="82"/>
      <c r="K38" s="175" t="s">
        <v>234</v>
      </c>
      <c r="L38" s="58"/>
      <c r="M38" s="210"/>
      <c r="N38" s="57"/>
      <c r="O38" s="57"/>
      <c r="P38" s="57"/>
    </row>
    <row r="39" spans="1:16" s="3" customFormat="1">
      <c r="A39" s="79"/>
      <c r="B39" s="87" t="s">
        <v>6</v>
      </c>
      <c r="C39" s="107">
        <v>1062</v>
      </c>
      <c r="D39" s="107">
        <v>567</v>
      </c>
      <c r="E39" s="81">
        <f t="shared" si="5"/>
        <v>1629</v>
      </c>
      <c r="F39" s="89">
        <f ca="1">C39/OFFSET(C39,4,0)</f>
        <v>0.84621513944223103</v>
      </c>
      <c r="G39" s="89">
        <f t="shared" ref="G39:H39" ca="1" si="18">D39/OFFSET(D39,4,0)</f>
        <v>0.55807086614173229</v>
      </c>
      <c r="H39" s="89">
        <f t="shared" ca="1" si="18"/>
        <v>0.71730515191545574</v>
      </c>
      <c r="I39" s="72"/>
      <c r="K39" s="58"/>
      <c r="L39" s="174" t="s">
        <v>6</v>
      </c>
      <c r="M39" s="210"/>
      <c r="N39" s="153">
        <v>1062</v>
      </c>
      <c r="O39" s="153">
        <v>567</v>
      </c>
      <c r="P39" s="151">
        <v>1629</v>
      </c>
    </row>
    <row r="40" spans="1:16" s="3" customFormat="1">
      <c r="A40" s="79"/>
      <c r="B40" s="87" t="s">
        <v>7</v>
      </c>
      <c r="C40" s="107">
        <v>86</v>
      </c>
      <c r="D40" s="107">
        <v>207</v>
      </c>
      <c r="E40" s="81">
        <f t="shared" si="5"/>
        <v>293</v>
      </c>
      <c r="F40" s="89">
        <f ca="1">C40/OFFSET(C40,3,0)</f>
        <v>6.8525896414342632E-2</v>
      </c>
      <c r="G40" s="89">
        <f t="shared" ref="G40:H40" ca="1" si="19">D40/OFFSET(D40,3,0)</f>
        <v>0.20374015748031496</v>
      </c>
      <c r="H40" s="89">
        <f t="shared" ca="1" si="19"/>
        <v>0.12901805372082784</v>
      </c>
      <c r="I40" s="72"/>
      <c r="K40" s="58"/>
      <c r="L40" s="174" t="s">
        <v>228</v>
      </c>
      <c r="M40" s="210"/>
      <c r="N40" s="153">
        <v>86</v>
      </c>
      <c r="O40" s="153">
        <v>207</v>
      </c>
      <c r="P40" s="151">
        <v>293</v>
      </c>
    </row>
    <row r="41" spans="1:16" s="3" customFormat="1">
      <c r="A41" s="79"/>
      <c r="B41" s="87" t="s">
        <v>8</v>
      </c>
      <c r="C41" s="107">
        <v>57</v>
      </c>
      <c r="D41" s="107">
        <v>148</v>
      </c>
      <c r="E41" s="81">
        <f t="shared" si="5"/>
        <v>205</v>
      </c>
      <c r="F41" s="89">
        <f ca="1">C41/OFFSET(C41,2,0)</f>
        <v>4.5418326693227089E-2</v>
      </c>
      <c r="G41" s="89">
        <f t="shared" ref="G41:H41" ca="1" si="20">D41/OFFSET(D41,2,0)</f>
        <v>0.14566929133858267</v>
      </c>
      <c r="H41" s="89">
        <f t="shared" ca="1" si="20"/>
        <v>9.0268604139145753E-2</v>
      </c>
      <c r="I41" s="72"/>
      <c r="K41" s="58"/>
      <c r="L41" s="174" t="s">
        <v>229</v>
      </c>
      <c r="M41" s="210"/>
      <c r="N41" s="153">
        <v>57</v>
      </c>
      <c r="O41" s="153">
        <v>148</v>
      </c>
      <c r="P41" s="151">
        <v>205</v>
      </c>
    </row>
    <row r="42" spans="1:16" s="3" customFormat="1">
      <c r="A42" s="79"/>
      <c r="B42" s="87" t="s">
        <v>9</v>
      </c>
      <c r="C42" s="107">
        <v>50</v>
      </c>
      <c r="D42" s="107">
        <v>94</v>
      </c>
      <c r="E42" s="81">
        <f t="shared" si="5"/>
        <v>144</v>
      </c>
      <c r="F42" s="89">
        <f ca="1">C42/OFFSET(C42,1,0)</f>
        <v>3.9840637450199202E-2</v>
      </c>
      <c r="G42" s="89">
        <f t="shared" ref="G42:H42" ca="1" si="21">D42/OFFSET(D42,1,0)</f>
        <v>9.2519685039370081E-2</v>
      </c>
      <c r="H42" s="94">
        <f t="shared" ca="1" si="21"/>
        <v>6.3408190224570671E-2</v>
      </c>
      <c r="I42" s="72"/>
      <c r="K42" s="58"/>
      <c r="L42" s="174" t="s">
        <v>9</v>
      </c>
      <c r="M42" s="210"/>
      <c r="N42" s="153">
        <v>50</v>
      </c>
      <c r="O42" s="153">
        <v>94</v>
      </c>
      <c r="P42" s="151">
        <v>144</v>
      </c>
    </row>
    <row r="43" spans="1:16" s="3" customFormat="1">
      <c r="A43" s="79" t="s">
        <v>25</v>
      </c>
      <c r="B43" s="90" t="s">
        <v>26</v>
      </c>
      <c r="C43" s="78">
        <f>SUM(C39:C42)</f>
        <v>1255</v>
      </c>
      <c r="D43" s="78">
        <f>SUM(D39:D42)</f>
        <v>1016</v>
      </c>
      <c r="E43" s="81">
        <f t="shared" si="5"/>
        <v>2271</v>
      </c>
      <c r="F43" s="89"/>
      <c r="G43" s="89"/>
      <c r="H43" s="89"/>
      <c r="I43" s="72"/>
      <c r="K43" s="175" t="s">
        <v>25</v>
      </c>
      <c r="L43" s="175" t="s">
        <v>26</v>
      </c>
      <c r="M43" s="210"/>
      <c r="N43" s="151">
        <v>1255</v>
      </c>
      <c r="O43" s="151">
        <v>1016</v>
      </c>
      <c r="P43" s="151">
        <v>2271</v>
      </c>
    </row>
    <row r="44" spans="1:16" s="3" customFormat="1">
      <c r="A44" s="79"/>
      <c r="B44" s="77"/>
      <c r="C44" s="92"/>
      <c r="D44" s="92"/>
      <c r="E44" s="81"/>
      <c r="F44" s="2"/>
      <c r="G44" s="72"/>
      <c r="H44" s="72"/>
      <c r="I44" s="72"/>
      <c r="K44" s="58"/>
      <c r="L44" s="58"/>
      <c r="M44" s="211" t="s">
        <v>268</v>
      </c>
      <c r="N44" s="57"/>
      <c r="O44" s="57"/>
      <c r="P44" s="57"/>
    </row>
    <row r="45" spans="1:16" s="3" customFormat="1">
      <c r="A45" s="79"/>
      <c r="B45" s="77" t="s">
        <v>60</v>
      </c>
      <c r="C45" s="92"/>
      <c r="D45" s="92"/>
      <c r="E45" s="81"/>
      <c r="F45" s="2"/>
      <c r="G45" s="72"/>
      <c r="H45" s="72"/>
      <c r="I45" s="72"/>
      <c r="K45" s="58"/>
      <c r="L45" s="174" t="s">
        <v>6</v>
      </c>
      <c r="M45" s="210"/>
      <c r="N45" s="153">
        <v>3</v>
      </c>
      <c r="O45" s="153">
        <v>13</v>
      </c>
      <c r="P45" s="151">
        <v>16</v>
      </c>
    </row>
    <row r="46" spans="1:16" s="3" customFormat="1">
      <c r="A46" s="79"/>
      <c r="B46" s="87" t="s">
        <v>6</v>
      </c>
      <c r="C46" s="153">
        <v>3</v>
      </c>
      <c r="D46" s="153">
        <v>13</v>
      </c>
      <c r="E46" s="81">
        <f t="shared" si="5"/>
        <v>16</v>
      </c>
      <c r="F46" s="89">
        <f ca="1">C46/OFFSET(C46,4,0)</f>
        <v>0.75</v>
      </c>
      <c r="G46" s="89">
        <f t="shared" ref="G46:H46" ca="1" si="22">D46/OFFSET(D46,4,0)</f>
        <v>0.8125</v>
      </c>
      <c r="H46" s="89">
        <f t="shared" ca="1" si="22"/>
        <v>0.8</v>
      </c>
      <c r="I46" s="72"/>
      <c r="K46" s="58"/>
      <c r="L46" s="174" t="s">
        <v>228</v>
      </c>
      <c r="M46" s="210"/>
      <c r="N46" s="153">
        <v>0</v>
      </c>
      <c r="O46" s="153">
        <v>1</v>
      </c>
      <c r="P46" s="151">
        <v>1</v>
      </c>
    </row>
    <row r="47" spans="1:16" s="3" customFormat="1">
      <c r="A47" s="79"/>
      <c r="B47" s="87" t="s">
        <v>7</v>
      </c>
      <c r="C47" s="153">
        <v>0</v>
      </c>
      <c r="D47" s="153">
        <v>1</v>
      </c>
      <c r="E47" s="81">
        <f t="shared" si="5"/>
        <v>1</v>
      </c>
      <c r="F47" s="89">
        <f ca="1">C47/OFFSET(C47,3,0)</f>
        <v>0</v>
      </c>
      <c r="G47" s="89">
        <f t="shared" ref="G47:H47" ca="1" si="23">D47/OFFSET(D47,3,0)</f>
        <v>6.25E-2</v>
      </c>
      <c r="H47" s="89">
        <f t="shared" ca="1" si="23"/>
        <v>0.05</v>
      </c>
      <c r="I47" s="72"/>
      <c r="K47" s="58"/>
      <c r="L47" s="174" t="s">
        <v>229</v>
      </c>
      <c r="M47" s="210"/>
      <c r="N47" s="153">
        <v>0</v>
      </c>
      <c r="O47" s="153">
        <v>1</v>
      </c>
      <c r="P47" s="151">
        <v>1</v>
      </c>
    </row>
    <row r="48" spans="1:16" s="3" customFormat="1">
      <c r="A48" s="79"/>
      <c r="B48" s="87" t="s">
        <v>8</v>
      </c>
      <c r="C48" s="153">
        <v>0</v>
      </c>
      <c r="D48" s="153">
        <v>1</v>
      </c>
      <c r="E48" s="81">
        <f t="shared" si="5"/>
        <v>1</v>
      </c>
      <c r="F48" s="89">
        <f ca="1">C48/OFFSET(C48,2,0)</f>
        <v>0</v>
      </c>
      <c r="G48" s="89">
        <f t="shared" ref="G48:H48" ca="1" si="24">D48/OFFSET(D48,2,0)</f>
        <v>6.25E-2</v>
      </c>
      <c r="H48" s="89">
        <f t="shared" ca="1" si="24"/>
        <v>0.05</v>
      </c>
      <c r="I48" s="72"/>
      <c r="K48" s="58"/>
      <c r="L48" s="174" t="s">
        <v>9</v>
      </c>
      <c r="M48" s="210"/>
      <c r="N48" s="153">
        <v>1</v>
      </c>
      <c r="O48" s="153">
        <v>1</v>
      </c>
      <c r="P48" s="151">
        <v>2</v>
      </c>
    </row>
    <row r="49" spans="1:16" s="3" customFormat="1" ht="14.4">
      <c r="A49" s="79"/>
      <c r="B49" s="87" t="s">
        <v>9</v>
      </c>
      <c r="C49" s="153">
        <v>1</v>
      </c>
      <c r="D49" s="153">
        <v>1</v>
      </c>
      <c r="E49" s="81">
        <f t="shared" si="5"/>
        <v>2</v>
      </c>
      <c r="F49" s="89">
        <f ca="1">C49/OFFSET(C49,1,0)</f>
        <v>0.25</v>
      </c>
      <c r="G49" s="89">
        <f t="shared" ref="G49:H49" ca="1" si="25">D49/OFFSET(D49,1,0)</f>
        <v>6.25E-2</v>
      </c>
      <c r="H49" s="94">
        <f t="shared" ca="1" si="25"/>
        <v>0.1</v>
      </c>
      <c r="I49" s="109"/>
      <c r="K49" s="175" t="s">
        <v>27</v>
      </c>
      <c r="L49" s="58"/>
      <c r="M49" s="211" t="s">
        <v>236</v>
      </c>
      <c r="N49" s="151">
        <v>4</v>
      </c>
      <c r="O49" s="151">
        <v>16</v>
      </c>
      <c r="P49" s="151">
        <v>20</v>
      </c>
    </row>
    <row r="50" spans="1:16" s="3" customFormat="1">
      <c r="A50" s="79" t="s">
        <v>27</v>
      </c>
      <c r="B50" s="77" t="s">
        <v>28</v>
      </c>
      <c r="C50" s="78">
        <f>SUM(C46:C49)</f>
        <v>4</v>
      </c>
      <c r="D50" s="78">
        <f>SUM(D46:D49)</f>
        <v>16</v>
      </c>
      <c r="E50" s="81">
        <f t="shared" si="5"/>
        <v>20</v>
      </c>
      <c r="F50" s="57"/>
      <c r="G50" s="57"/>
      <c r="H50" s="57"/>
      <c r="I50" s="72"/>
      <c r="K50" s="58"/>
      <c r="L50" s="58"/>
      <c r="M50" s="211" t="s">
        <v>269</v>
      </c>
      <c r="N50" s="57"/>
      <c r="O50" s="57"/>
      <c r="P50" s="57"/>
    </row>
    <row r="51" spans="1:16" s="3" customFormat="1" ht="14.4">
      <c r="A51" s="79"/>
      <c r="B51" s="77"/>
      <c r="C51" s="92"/>
      <c r="D51" s="92"/>
      <c r="E51" s="81"/>
      <c r="F51" s="68"/>
      <c r="G51" s="109"/>
      <c r="H51" s="110"/>
      <c r="I51" s="111"/>
      <c r="K51" s="58"/>
      <c r="L51" s="174" t="s">
        <v>6</v>
      </c>
      <c r="M51" s="210"/>
      <c r="N51" s="153">
        <v>48</v>
      </c>
      <c r="O51" s="153">
        <v>153</v>
      </c>
      <c r="P51" s="151">
        <v>201</v>
      </c>
    </row>
    <row r="52" spans="1:16" s="3" customFormat="1" ht="15.6">
      <c r="A52" s="79"/>
      <c r="B52" s="77" t="s">
        <v>61</v>
      </c>
      <c r="C52" s="92"/>
      <c r="D52" s="92"/>
      <c r="E52" s="81"/>
      <c r="F52" s="2"/>
      <c r="G52" s="112"/>
      <c r="H52" s="111"/>
      <c r="I52" s="113"/>
      <c r="K52" s="58"/>
      <c r="L52" s="174" t="s">
        <v>228</v>
      </c>
      <c r="M52" s="210"/>
      <c r="N52" s="153">
        <v>5</v>
      </c>
      <c r="O52" s="153">
        <v>29</v>
      </c>
      <c r="P52" s="151">
        <v>34</v>
      </c>
    </row>
    <row r="53" spans="1:16" s="3" customFormat="1" ht="14.4">
      <c r="A53" s="79"/>
      <c r="B53" s="87" t="s">
        <v>6</v>
      </c>
      <c r="C53" s="153">
        <v>48</v>
      </c>
      <c r="D53" s="153">
        <v>153</v>
      </c>
      <c r="E53" s="81">
        <f t="shared" si="5"/>
        <v>201</v>
      </c>
      <c r="F53" s="89">
        <f ca="1">C53/OFFSET(C53,4,0)</f>
        <v>0.71641791044776115</v>
      </c>
      <c r="G53" s="89">
        <f t="shared" ref="G53:H53" ca="1" si="26">D53/OFFSET(D53,4,0)</f>
        <v>0.65384615384615385</v>
      </c>
      <c r="H53" s="89">
        <f t="shared" ca="1" si="26"/>
        <v>0.66777408637873759</v>
      </c>
      <c r="I53" s="109"/>
      <c r="K53" s="58"/>
      <c r="L53" s="174" t="s">
        <v>229</v>
      </c>
      <c r="M53" s="210"/>
      <c r="N53" s="153">
        <v>8</v>
      </c>
      <c r="O53" s="153">
        <v>24</v>
      </c>
      <c r="P53" s="151">
        <v>32</v>
      </c>
    </row>
    <row r="54" spans="1:16" s="3" customFormat="1">
      <c r="A54" s="79"/>
      <c r="B54" s="87" t="s">
        <v>7</v>
      </c>
      <c r="C54" s="153">
        <v>5</v>
      </c>
      <c r="D54" s="153">
        <v>29</v>
      </c>
      <c r="E54" s="81">
        <f t="shared" si="5"/>
        <v>34</v>
      </c>
      <c r="F54" s="89">
        <f ca="1">C54/OFFSET(C54,3,0)</f>
        <v>7.4626865671641784E-2</v>
      </c>
      <c r="G54" s="89">
        <f t="shared" ref="G54:H54" ca="1" si="27">D54/OFFSET(D54,3,0)</f>
        <v>0.12393162393162394</v>
      </c>
      <c r="H54" s="89">
        <f t="shared" ca="1" si="27"/>
        <v>0.11295681063122924</v>
      </c>
      <c r="I54" s="72"/>
      <c r="K54" s="58"/>
      <c r="L54" s="174" t="s">
        <v>9</v>
      </c>
      <c r="M54" s="210"/>
      <c r="N54" s="153">
        <v>6</v>
      </c>
      <c r="O54" s="153">
        <v>28</v>
      </c>
      <c r="P54" s="151">
        <v>34</v>
      </c>
    </row>
    <row r="55" spans="1:16" s="3" customFormat="1">
      <c r="A55" s="79"/>
      <c r="B55" s="87" t="s">
        <v>8</v>
      </c>
      <c r="C55" s="153">
        <v>8</v>
      </c>
      <c r="D55" s="153">
        <v>24</v>
      </c>
      <c r="E55" s="81">
        <f t="shared" si="5"/>
        <v>32</v>
      </c>
      <c r="F55" s="89">
        <f ca="1">C55/OFFSET(C55,2,0)</f>
        <v>0.11940298507462686</v>
      </c>
      <c r="G55" s="89">
        <f t="shared" ref="G55:H55" ca="1" si="28">D55/OFFSET(D55,2,0)</f>
        <v>0.10256410256410256</v>
      </c>
      <c r="H55" s="89">
        <f t="shared" ca="1" si="28"/>
        <v>0.10631229235880399</v>
      </c>
      <c r="I55" s="115"/>
      <c r="K55" s="175" t="s">
        <v>29</v>
      </c>
      <c r="L55" s="58"/>
      <c r="M55" s="211" t="s">
        <v>238</v>
      </c>
      <c r="N55" s="151">
        <v>67</v>
      </c>
      <c r="O55" s="151">
        <v>234</v>
      </c>
      <c r="P55" s="151">
        <v>301</v>
      </c>
    </row>
    <row r="56" spans="1:16" s="3" customFormat="1">
      <c r="A56" s="79"/>
      <c r="B56" s="87" t="s">
        <v>9</v>
      </c>
      <c r="C56" s="153">
        <v>6</v>
      </c>
      <c r="D56" s="153">
        <v>28</v>
      </c>
      <c r="E56" s="81">
        <f t="shared" si="5"/>
        <v>34</v>
      </c>
      <c r="F56" s="89">
        <f ca="1">C56/OFFSET(C56,1,0)</f>
        <v>8.9552238805970144E-2</v>
      </c>
      <c r="G56" s="89">
        <f t="shared" ref="G56:H56" ca="1" si="29">D56/OFFSET(D56,1,0)</f>
        <v>0.11965811965811966</v>
      </c>
      <c r="H56" s="94">
        <f t="shared" ca="1" si="29"/>
        <v>0.11295681063122924</v>
      </c>
      <c r="I56" s="72"/>
      <c r="K56" s="175" t="s">
        <v>239</v>
      </c>
      <c r="L56" s="175" t="s">
        <v>31</v>
      </c>
      <c r="M56" s="210"/>
      <c r="N56" s="153">
        <v>1275</v>
      </c>
      <c r="O56" s="153">
        <v>153</v>
      </c>
      <c r="P56" s="151">
        <v>1428</v>
      </c>
    </row>
    <row r="57" spans="1:16" s="3" customFormat="1">
      <c r="A57" s="79" t="s">
        <v>29</v>
      </c>
      <c r="B57" s="77" t="s">
        <v>30</v>
      </c>
      <c r="C57" s="78">
        <f>SUM(C53:C56)</f>
        <v>67</v>
      </c>
      <c r="D57" s="78">
        <f>SUM(D53:D56)</f>
        <v>234</v>
      </c>
      <c r="E57" s="81">
        <f t="shared" si="5"/>
        <v>301</v>
      </c>
      <c r="F57" s="57"/>
      <c r="G57" s="57"/>
      <c r="H57" s="57"/>
      <c r="I57" s="72"/>
      <c r="K57" s="58"/>
      <c r="L57" s="175" t="s">
        <v>240</v>
      </c>
      <c r="M57" s="210"/>
      <c r="N57" s="57"/>
      <c r="O57" s="57"/>
      <c r="P57" s="57"/>
    </row>
    <row r="58" spans="1:16" s="3" customFormat="1">
      <c r="A58" s="79"/>
      <c r="B58" s="77"/>
      <c r="C58" s="92"/>
      <c r="D58" s="92"/>
      <c r="E58" s="81"/>
      <c r="F58" s="2"/>
      <c r="G58" s="72"/>
      <c r="H58" s="72"/>
      <c r="I58" s="72"/>
      <c r="K58" s="175" t="s">
        <v>33</v>
      </c>
      <c r="L58" s="174" t="s">
        <v>6</v>
      </c>
      <c r="M58" s="212" t="s">
        <v>241</v>
      </c>
      <c r="N58" s="153">
        <v>123</v>
      </c>
      <c r="O58" s="153">
        <v>98</v>
      </c>
      <c r="P58" s="151">
        <v>221</v>
      </c>
    </row>
    <row r="59" spans="1:16" s="3" customFormat="1">
      <c r="A59" s="117" t="s">
        <v>72</v>
      </c>
      <c r="B59" s="77" t="s">
        <v>31</v>
      </c>
      <c r="C59" s="118">
        <v>1275</v>
      </c>
      <c r="D59" s="118">
        <v>153</v>
      </c>
      <c r="E59" s="81">
        <f t="shared" si="5"/>
        <v>1428</v>
      </c>
      <c r="F59" s="2"/>
      <c r="G59" s="72"/>
      <c r="H59" s="72"/>
      <c r="I59" s="72"/>
      <c r="K59" s="175" t="s">
        <v>35</v>
      </c>
      <c r="L59" s="174" t="s">
        <v>228</v>
      </c>
      <c r="M59" s="212" t="s">
        <v>241</v>
      </c>
      <c r="N59" s="153">
        <v>30</v>
      </c>
      <c r="O59" s="153">
        <v>26</v>
      </c>
      <c r="P59" s="151">
        <v>56</v>
      </c>
    </row>
    <row r="60" spans="1:16" s="3" customFormat="1">
      <c r="A60" s="117" t="s">
        <v>73</v>
      </c>
      <c r="B60" s="119" t="s">
        <v>71</v>
      </c>
      <c r="C60" s="120"/>
      <c r="D60" s="120"/>
      <c r="E60" s="81">
        <f t="shared" si="5"/>
        <v>0</v>
      </c>
      <c r="F60" s="2"/>
      <c r="G60" s="72"/>
      <c r="H60" s="72"/>
      <c r="I60" s="72"/>
      <c r="K60" s="175" t="s">
        <v>37</v>
      </c>
      <c r="L60" s="174" t="s">
        <v>229</v>
      </c>
      <c r="M60" s="212" t="s">
        <v>241</v>
      </c>
      <c r="N60" s="153">
        <v>20</v>
      </c>
      <c r="O60" s="153">
        <v>56</v>
      </c>
      <c r="P60" s="151">
        <v>76</v>
      </c>
    </row>
    <row r="61" spans="1:16" s="3" customFormat="1" ht="14.4">
      <c r="A61" s="79"/>
      <c r="B61" s="77" t="s">
        <v>32</v>
      </c>
      <c r="C61" s="92"/>
      <c r="D61" s="92"/>
      <c r="E61" s="81"/>
      <c r="F61" s="2"/>
      <c r="G61" s="72"/>
      <c r="H61" s="110"/>
      <c r="I61" s="109"/>
      <c r="K61" s="175" t="s">
        <v>39</v>
      </c>
      <c r="L61" s="58"/>
      <c r="M61" s="213" t="s">
        <v>242</v>
      </c>
      <c r="N61" s="153">
        <v>265</v>
      </c>
      <c r="O61" s="153">
        <v>397</v>
      </c>
      <c r="P61" s="151">
        <v>662</v>
      </c>
    </row>
    <row r="62" spans="1:16" s="3" customFormat="1" ht="14.4">
      <c r="A62" s="79" t="s">
        <v>33</v>
      </c>
      <c r="B62" s="121" t="s">
        <v>34</v>
      </c>
      <c r="C62" s="122">
        <v>123</v>
      </c>
      <c r="D62" s="122">
        <v>98</v>
      </c>
      <c r="E62" s="81">
        <f t="shared" si="5"/>
        <v>221</v>
      </c>
      <c r="F62" s="89">
        <f ca="1">C62/OFFSET(C62,4,0)</f>
        <v>0.28082191780821919</v>
      </c>
      <c r="G62" s="89">
        <f t="shared" ref="G62:H62" ca="1" si="30">D62/OFFSET(D62,4,0)</f>
        <v>0.16984402079722705</v>
      </c>
      <c r="H62" s="89">
        <f t="shared" ca="1" si="30"/>
        <v>0.21773399014778325</v>
      </c>
      <c r="I62" s="112"/>
      <c r="K62" s="175" t="s">
        <v>41</v>
      </c>
      <c r="L62" s="175" t="s">
        <v>243</v>
      </c>
      <c r="M62" s="213" t="s">
        <v>244</v>
      </c>
      <c r="N62" s="151">
        <v>438</v>
      </c>
      <c r="O62" s="151">
        <v>577</v>
      </c>
      <c r="P62" s="151">
        <v>1015</v>
      </c>
    </row>
    <row r="63" spans="1:16" s="3" customFormat="1">
      <c r="A63" s="79" t="s">
        <v>35</v>
      </c>
      <c r="B63" s="121" t="s">
        <v>36</v>
      </c>
      <c r="C63" s="122">
        <v>30</v>
      </c>
      <c r="D63" s="122">
        <v>26</v>
      </c>
      <c r="E63" s="81">
        <f t="shared" si="5"/>
        <v>56</v>
      </c>
      <c r="F63" s="89">
        <f ca="1">C63/OFFSET(C63,3,0)</f>
        <v>6.8493150684931503E-2</v>
      </c>
      <c r="G63" s="89">
        <f t="shared" ref="G63:H63" ca="1" si="31">D63/OFFSET(D63,3,0)</f>
        <v>4.5060658578856154E-2</v>
      </c>
      <c r="H63" s="89">
        <f t="shared" ca="1" si="31"/>
        <v>5.5172413793103448E-2</v>
      </c>
      <c r="I63" s="72"/>
      <c r="K63" s="208" t="s">
        <v>42</v>
      </c>
      <c r="L63" s="58"/>
      <c r="M63" s="214" t="s">
        <v>232</v>
      </c>
      <c r="N63" s="152">
        <v>138</v>
      </c>
      <c r="O63" s="152">
        <v>37</v>
      </c>
      <c r="P63" s="152">
        <v>175</v>
      </c>
    </row>
    <row r="64" spans="1:16" s="3" customFormat="1">
      <c r="A64" s="79" t="s">
        <v>37</v>
      </c>
      <c r="B64" s="121" t="s">
        <v>38</v>
      </c>
      <c r="C64" s="122">
        <v>20</v>
      </c>
      <c r="D64" s="122">
        <v>56</v>
      </c>
      <c r="E64" s="81">
        <f t="shared" si="5"/>
        <v>76</v>
      </c>
      <c r="F64" s="89">
        <f ca="1">C64/OFFSET(C64,2,0)</f>
        <v>4.5662100456621002E-2</v>
      </c>
      <c r="G64" s="89">
        <f t="shared" ref="G64:H64" ca="1" si="32">D64/OFFSET(D64,2,0)</f>
        <v>9.7053726169844021E-2</v>
      </c>
      <c r="H64" s="89">
        <f t="shared" ca="1" si="32"/>
        <v>7.4876847290640397E-2</v>
      </c>
      <c r="K64" s="175" t="s">
        <v>43</v>
      </c>
      <c r="L64" s="175" t="s">
        <v>44</v>
      </c>
      <c r="M64" s="210"/>
      <c r="N64" s="151">
        <v>300</v>
      </c>
      <c r="O64" s="151">
        <v>538</v>
      </c>
      <c r="P64" s="151">
        <v>838</v>
      </c>
    </row>
    <row r="65" spans="1:16" s="3" customFormat="1">
      <c r="A65" s="79" t="s">
        <v>39</v>
      </c>
      <c r="B65" s="121" t="s">
        <v>40</v>
      </c>
      <c r="C65" s="122">
        <v>265</v>
      </c>
      <c r="D65" s="122">
        <v>397</v>
      </c>
      <c r="E65" s="81">
        <f t="shared" si="5"/>
        <v>662</v>
      </c>
      <c r="F65" s="89">
        <f ca="1">C65/OFFSET(C65,1,0)</f>
        <v>0.60502283105022836</v>
      </c>
      <c r="G65" s="89">
        <f t="shared" ref="G65:H65" ca="1" si="33">D65/OFFSET(D65,1,0)</f>
        <v>0.68804159445407276</v>
      </c>
      <c r="H65" s="94">
        <f t="shared" ca="1" si="33"/>
        <v>0.65221674876847291</v>
      </c>
      <c r="K65" s="58"/>
      <c r="L65" s="58"/>
      <c r="M65" s="211" t="s">
        <v>245</v>
      </c>
      <c r="N65" s="57"/>
      <c r="O65" s="57"/>
      <c r="P65" s="57"/>
    </row>
    <row r="66" spans="1:16" s="3" customFormat="1">
      <c r="A66" s="79" t="s">
        <v>41</v>
      </c>
      <c r="B66" s="96" t="s">
        <v>55</v>
      </c>
      <c r="C66" s="78">
        <f>SUM(C62:C65)</f>
        <v>438</v>
      </c>
      <c r="D66" s="78">
        <f>SUM(D62:D65)</f>
        <v>577</v>
      </c>
      <c r="E66" s="81">
        <f t="shared" si="5"/>
        <v>1015</v>
      </c>
      <c r="F66" s="89">
        <f>C66/C33</f>
        <v>0.1435124508519004</v>
      </c>
      <c r="G66" s="89">
        <f t="shared" ref="G66:H66" si="34">D66/D33</f>
        <v>0.27191328934967013</v>
      </c>
      <c r="H66" s="89">
        <f t="shared" si="34"/>
        <v>0.19617317356010824</v>
      </c>
      <c r="K66" s="175" t="s">
        <v>45</v>
      </c>
      <c r="L66" s="207" t="s">
        <v>246</v>
      </c>
      <c r="M66" s="210"/>
      <c r="N66" s="153">
        <v>2901</v>
      </c>
      <c r="O66" s="153">
        <v>1987</v>
      </c>
      <c r="P66" s="153">
        <v>4888</v>
      </c>
    </row>
    <row r="67" spans="1:16" s="3" customFormat="1">
      <c r="A67" s="97" t="s">
        <v>42</v>
      </c>
      <c r="B67" s="98" t="s">
        <v>21</v>
      </c>
      <c r="C67" s="99">
        <v>138</v>
      </c>
      <c r="D67" s="99">
        <v>39</v>
      </c>
      <c r="E67" s="81">
        <f t="shared" si="5"/>
        <v>177</v>
      </c>
      <c r="F67" s="2"/>
      <c r="G67" s="72"/>
      <c r="H67" s="72"/>
      <c r="K67" s="175" t="s">
        <v>47</v>
      </c>
      <c r="L67" s="175" t="s">
        <v>48</v>
      </c>
      <c r="M67" s="210"/>
      <c r="N67" s="153">
        <v>17</v>
      </c>
      <c r="O67" s="153">
        <v>73</v>
      </c>
      <c r="P67" s="151">
        <v>90</v>
      </c>
    </row>
    <row r="68" spans="1:16" s="3" customFormat="1" ht="14.4">
      <c r="A68" s="79" t="s">
        <v>43</v>
      </c>
      <c r="B68" s="77" t="s">
        <v>44</v>
      </c>
      <c r="C68" s="78">
        <f>C66-C67</f>
        <v>300</v>
      </c>
      <c r="D68" s="78">
        <f>D66-D67</f>
        <v>538</v>
      </c>
      <c r="E68" s="81">
        <f t="shared" si="5"/>
        <v>838</v>
      </c>
      <c r="F68" s="2"/>
      <c r="G68" s="111"/>
      <c r="H68" s="123"/>
      <c r="K68" s="58"/>
      <c r="L68" s="58"/>
      <c r="M68" s="211" t="s">
        <v>247</v>
      </c>
      <c r="N68" s="57"/>
      <c r="O68" s="57"/>
      <c r="P68" s="57"/>
    </row>
    <row r="69" spans="1:16" s="3" customFormat="1">
      <c r="A69" s="79"/>
      <c r="B69" s="77"/>
      <c r="C69" s="92"/>
      <c r="D69" s="92"/>
      <c r="E69" s="81"/>
      <c r="F69" s="2"/>
      <c r="G69" s="72"/>
      <c r="H69" s="72"/>
      <c r="K69" s="175" t="s">
        <v>49</v>
      </c>
      <c r="L69" s="207" t="s">
        <v>248</v>
      </c>
      <c r="M69" s="210"/>
      <c r="N69" s="153">
        <v>2918</v>
      </c>
      <c r="O69" s="153">
        <v>2060</v>
      </c>
      <c r="P69" s="153">
        <v>4978</v>
      </c>
    </row>
    <row r="70" spans="1:16" s="3" customFormat="1" ht="14.4">
      <c r="A70" s="79" t="s">
        <v>45</v>
      </c>
      <c r="B70" s="77" t="s">
        <v>46</v>
      </c>
      <c r="C70" s="91">
        <f>C43+C50+C57+C59+C60+C68</f>
        <v>2901</v>
      </c>
      <c r="D70" s="91">
        <f>D43+D50+D57+D59+D60+D68</f>
        <v>1957</v>
      </c>
      <c r="E70" s="81">
        <f t="shared" si="5"/>
        <v>4858</v>
      </c>
      <c r="F70" s="2"/>
      <c r="G70" s="124"/>
      <c r="H70" s="112"/>
      <c r="K70" s="58"/>
      <c r="L70" s="58"/>
      <c r="M70" s="210"/>
      <c r="N70" s="57"/>
      <c r="O70" s="57"/>
      <c r="P70" s="57"/>
    </row>
    <row r="71" spans="1:16" s="3" customFormat="1">
      <c r="A71" s="79"/>
      <c r="B71" s="125"/>
      <c r="C71" s="92"/>
      <c r="D71" s="92"/>
      <c r="E71" s="81"/>
      <c r="F71" s="2"/>
      <c r="G71" s="72"/>
      <c r="H71" s="72"/>
      <c r="K71" s="175" t="s">
        <v>51</v>
      </c>
      <c r="L71" s="175" t="s">
        <v>421</v>
      </c>
      <c r="M71" s="237">
        <v>156</v>
      </c>
      <c r="N71" s="151">
        <v>278</v>
      </c>
      <c r="O71" s="151">
        <v>434</v>
      </c>
      <c r="P71" s="57"/>
    </row>
    <row r="72" spans="1:16" s="3" customFormat="1" ht="14.4">
      <c r="A72" s="79" t="s">
        <v>47</v>
      </c>
      <c r="B72" s="77" t="s">
        <v>48</v>
      </c>
      <c r="C72" s="153">
        <v>17</v>
      </c>
      <c r="D72" s="153">
        <v>73</v>
      </c>
      <c r="E72" s="81">
        <f t="shared" si="5"/>
        <v>90</v>
      </c>
      <c r="F72" s="68"/>
      <c r="G72" s="126"/>
      <c r="H72" s="127"/>
      <c r="K72" s="58"/>
      <c r="L72" s="58"/>
      <c r="M72" s="238" t="s">
        <v>271</v>
      </c>
      <c r="N72" s="57"/>
      <c r="O72" s="217" t="s">
        <v>272</v>
      </c>
      <c r="P72" s="57"/>
    </row>
    <row r="73" spans="1:16" s="3" customFormat="1">
      <c r="A73" s="79"/>
      <c r="B73" s="125"/>
      <c r="C73" s="92"/>
      <c r="D73" s="92"/>
      <c r="E73" s="81"/>
      <c r="F73" s="2"/>
      <c r="G73" s="72"/>
      <c r="H73" s="72"/>
      <c r="I73" s="72"/>
      <c r="K73" s="58"/>
      <c r="L73" s="58"/>
      <c r="M73" s="238" t="s">
        <v>273</v>
      </c>
      <c r="N73" s="57"/>
      <c r="O73" s="217" t="s">
        <v>274</v>
      </c>
      <c r="P73" s="57"/>
    </row>
    <row r="74" spans="1:16" s="3" customFormat="1">
      <c r="A74" s="79" t="s">
        <v>49</v>
      </c>
      <c r="B74" s="77" t="s">
        <v>50</v>
      </c>
      <c r="C74" s="81">
        <f>C70+C72</f>
        <v>2918</v>
      </c>
      <c r="D74" s="81">
        <f>D70+D72</f>
        <v>2030</v>
      </c>
      <c r="E74" s="81">
        <f>D74+C74</f>
        <v>4948</v>
      </c>
      <c r="F74" s="2"/>
      <c r="G74" s="72"/>
      <c r="H74" s="72"/>
      <c r="I74" s="72"/>
      <c r="K74" s="58"/>
      <c r="L74" s="58"/>
      <c r="M74" s="238" t="s">
        <v>275</v>
      </c>
      <c r="N74" s="57"/>
      <c r="O74" s="217" t="s">
        <v>276</v>
      </c>
      <c r="P74" s="57"/>
    </row>
    <row r="75" spans="1:16" s="3" customFormat="1">
      <c r="A75" s="79"/>
      <c r="B75" s="77" t="s">
        <v>94</v>
      </c>
      <c r="C75" s="92"/>
      <c r="D75" s="92"/>
      <c r="E75" s="81">
        <f>D75+C75</f>
        <v>0</v>
      </c>
      <c r="F75" s="2"/>
      <c r="G75" s="72"/>
      <c r="H75" s="72"/>
      <c r="I75" s="72"/>
      <c r="K75" s="58"/>
      <c r="L75" s="186" t="s">
        <v>277</v>
      </c>
      <c r="M75" s="239">
        <v>5412</v>
      </c>
      <c r="N75" s="57"/>
      <c r="O75" s="209">
        <v>5412</v>
      </c>
      <c r="P75" s="57"/>
    </row>
    <row r="76" spans="1:16" s="3" customFormat="1" ht="13.8" thickBot="1">
      <c r="A76" s="128" t="s">
        <v>51</v>
      </c>
      <c r="B76" s="129" t="s">
        <v>64</v>
      </c>
      <c r="C76" s="130">
        <v>156</v>
      </c>
      <c r="D76" s="130">
        <v>278</v>
      </c>
      <c r="E76" s="81">
        <f>D76+C76</f>
        <v>434</v>
      </c>
      <c r="F76" s="2"/>
      <c r="G76" s="72"/>
      <c r="H76" s="72"/>
      <c r="I76" s="72"/>
      <c r="K76" s="58"/>
      <c r="L76" s="186" t="s">
        <v>278</v>
      </c>
      <c r="M76" s="210"/>
      <c r="N76" s="57"/>
      <c r="O76" s="218">
        <v>0.83</v>
      </c>
      <c r="P76" s="57"/>
    </row>
    <row r="77" spans="1:16" s="3" customFormat="1" ht="30.75" customHeight="1">
      <c r="A77" s="296" t="s">
        <v>56</v>
      </c>
      <c r="B77" s="297"/>
      <c r="C77" s="131">
        <f>C6+C33-C67-C74</f>
        <v>156</v>
      </c>
      <c r="D77" s="131">
        <f>D6+D33-D67-D74</f>
        <v>308</v>
      </c>
      <c r="E77" s="132">
        <f>(E6+E33)-(E67+E74)</f>
        <v>464</v>
      </c>
      <c r="F77" s="2"/>
      <c r="G77" s="72"/>
      <c r="H77" s="72"/>
      <c r="I77" s="72"/>
      <c r="K77" s="58"/>
      <c r="L77" s="58"/>
      <c r="M77" s="210"/>
      <c r="N77" s="57"/>
      <c r="O77" s="57"/>
      <c r="P77" s="57"/>
    </row>
    <row r="78" spans="1:16" s="3" customFormat="1" ht="16.2" customHeight="1">
      <c r="A78" s="133"/>
      <c r="B78" s="61" t="s">
        <v>67</v>
      </c>
      <c r="C78" s="134">
        <f>(C43+C57+C59+C60+C50)/(C43+C57+C59+C68+C60+C50)</f>
        <v>0.89658738366080659</v>
      </c>
      <c r="D78" s="134">
        <f t="shared" ref="D78:E78" si="35">(D43+D57+D59+D60+D50)/(D43+D57+D59+D68+D60+D50)</f>
        <v>0.72508942258559017</v>
      </c>
      <c r="E78" s="134">
        <f t="shared" si="35"/>
        <v>0.82750102923013591</v>
      </c>
      <c r="F78" s="135"/>
      <c r="G78" s="72"/>
      <c r="H78" s="72"/>
      <c r="I78" s="72"/>
      <c r="K78" s="58"/>
      <c r="L78" s="58"/>
      <c r="M78" s="210"/>
      <c r="N78" s="57"/>
      <c r="O78" s="57"/>
      <c r="P78" s="57"/>
    </row>
    <row r="79" spans="1:16" s="3" customFormat="1" ht="16.2" customHeight="1">
      <c r="A79" s="133"/>
      <c r="B79" s="61" t="s">
        <v>68</v>
      </c>
      <c r="C79" s="134">
        <f>(C43+C57+C59+C60+C50)/(C43+C57+C59+C68+C72+C67+C60+C50)</f>
        <v>0.85111256544502623</v>
      </c>
      <c r="D79" s="134">
        <f t="shared" ref="D79:E79" si="36">(D43+D57+D59+D60+D50)/(D43+D57+D59+D68+D72+D67+D60+D50)</f>
        <v>0.68583856935717735</v>
      </c>
      <c r="E79" s="134">
        <f t="shared" si="36"/>
        <v>0.78439024390243905</v>
      </c>
      <c r="F79" s="2"/>
      <c r="G79" s="72"/>
      <c r="H79" s="72"/>
      <c r="I79" s="72"/>
      <c r="K79" s="58"/>
      <c r="L79" s="58"/>
      <c r="M79" s="210"/>
      <c r="N79" s="57"/>
      <c r="O79" s="57"/>
      <c r="P79" s="57"/>
    </row>
    <row r="80" spans="1:16" ht="16.2" customHeight="1">
      <c r="A80" s="133"/>
      <c r="B80" s="61" t="s">
        <v>70</v>
      </c>
      <c r="C80" s="134">
        <f>C59/C35</f>
        <v>0.43754289636238847</v>
      </c>
      <c r="D80" s="134">
        <f t="shared" ref="D80:E80" si="37">D59/D35</f>
        <v>7.3451752280364851E-2</v>
      </c>
      <c r="E80" s="134">
        <f t="shared" si="37"/>
        <v>0.28577146287772665</v>
      </c>
    </row>
    <row r="81" spans="1:16" ht="16.2" customHeight="1">
      <c r="A81" s="133"/>
      <c r="B81" s="61" t="s">
        <v>69</v>
      </c>
      <c r="C81" s="134">
        <f>D66/E66</f>
        <v>0.56847290640394088</v>
      </c>
      <c r="D81" s="134"/>
      <c r="E81" s="134"/>
    </row>
    <row r="82" spans="1:16" ht="16.2" customHeight="1">
      <c r="A82" s="133"/>
      <c r="B82" s="61" t="s">
        <v>89</v>
      </c>
      <c r="C82" s="136">
        <f>C20/C35</f>
        <v>0</v>
      </c>
      <c r="D82" s="136">
        <f t="shared" ref="D82:E82" si="38">D20/D35</f>
        <v>0</v>
      </c>
      <c r="E82" s="136">
        <f t="shared" si="38"/>
        <v>0</v>
      </c>
    </row>
    <row r="83" spans="1:16" ht="16.2" customHeight="1">
      <c r="A83" s="133"/>
      <c r="B83" s="61" t="s">
        <v>95</v>
      </c>
      <c r="C83" s="136">
        <f>(C43+C50+C57+C59+C60)/(C6+C33)</f>
        <v>0.80977584059775842</v>
      </c>
      <c r="D83" s="136">
        <f t="shared" ref="D83:E83" si="39">(D43+D50+D57+D59+D60)/(D6+D33)</f>
        <v>0.59697097181320991</v>
      </c>
      <c r="E83" s="136">
        <f t="shared" si="39"/>
        <v>0.71926999463231345</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8"/>
      <c r="M86" s="210"/>
      <c r="N86" s="57"/>
      <c r="O86" s="57"/>
      <c r="P86" s="57"/>
    </row>
    <row r="87" spans="1:16" s="139" customFormat="1" ht="19.5" customHeight="1">
      <c r="A87" s="138"/>
      <c r="B87" s="62"/>
      <c r="F87" s="2"/>
      <c r="G87" s="72"/>
      <c r="H87" s="72"/>
      <c r="I87" s="72"/>
      <c r="J87" s="5"/>
      <c r="K87" s="58"/>
      <c r="L87" s="58"/>
      <c r="M87" s="210"/>
      <c r="N87" s="57"/>
      <c r="O87" s="57"/>
      <c r="P87" s="57"/>
    </row>
    <row r="88" spans="1:16" s="139" customFormat="1" ht="19.5" customHeight="1">
      <c r="A88" s="138"/>
      <c r="B88" s="62"/>
      <c r="F88" s="2"/>
      <c r="G88" s="72"/>
      <c r="H88" s="72"/>
      <c r="I88" s="72"/>
      <c r="J88" s="5"/>
      <c r="K88" s="58"/>
      <c r="L88" s="58"/>
      <c r="M88" s="210"/>
      <c r="N88" s="57"/>
      <c r="O88" s="57"/>
      <c r="P88" s="57"/>
    </row>
    <row r="89" spans="1:16" s="139" customFormat="1" ht="19.5" customHeight="1">
      <c r="A89" s="138"/>
      <c r="B89" s="62"/>
      <c r="F89" s="2"/>
      <c r="G89" s="72"/>
      <c r="H89" s="72"/>
      <c r="I89" s="72"/>
      <c r="J89" s="5"/>
      <c r="K89" s="58"/>
      <c r="L89" s="58"/>
      <c r="M89" s="210"/>
      <c r="N89" s="57"/>
      <c r="O89" s="57"/>
      <c r="P89" s="57"/>
    </row>
    <row r="90" spans="1:16" s="139" customFormat="1" ht="19.5" customHeight="1">
      <c r="A90" s="138"/>
      <c r="B90" s="62"/>
      <c r="F90" s="2"/>
      <c r="G90" s="72"/>
      <c r="H90" s="72"/>
      <c r="I90" s="72"/>
      <c r="J90" s="5"/>
      <c r="K90" s="58"/>
      <c r="L90" s="58"/>
      <c r="M90" s="210"/>
      <c r="N90" s="57"/>
      <c r="O90" s="57"/>
      <c r="P90" s="57"/>
    </row>
    <row r="91" spans="1:16" s="139" customFormat="1" ht="19.5" customHeight="1">
      <c r="A91" s="138"/>
      <c r="B91" s="62"/>
      <c r="F91" s="2"/>
      <c r="G91" s="72"/>
      <c r="H91" s="72"/>
      <c r="I91" s="72"/>
      <c r="J91" s="5"/>
      <c r="K91" s="58"/>
      <c r="L91" s="58"/>
      <c r="M91" s="210"/>
      <c r="N91" s="57"/>
      <c r="O91" s="57"/>
      <c r="P91" s="57"/>
    </row>
    <row r="92" spans="1:16" s="139" customFormat="1" ht="19.5" customHeight="1">
      <c r="A92" s="138"/>
      <c r="B92" s="62"/>
      <c r="F92" s="2"/>
      <c r="G92" s="72"/>
      <c r="H92" s="72"/>
      <c r="I92" s="72"/>
      <c r="J92" s="5"/>
      <c r="K92" s="58"/>
      <c r="L92" s="58"/>
      <c r="M92" s="210"/>
      <c r="N92" s="57"/>
      <c r="O92" s="57"/>
      <c r="P92" s="57"/>
    </row>
    <row r="93" spans="1:16" s="139" customFormat="1" ht="19.5" customHeight="1">
      <c r="A93" s="138"/>
      <c r="B93" s="1" t="s">
        <v>65</v>
      </c>
      <c r="C93" s="139">
        <f>(C74-C68)/C74</f>
        <v>0.89718985606579849</v>
      </c>
      <c r="D93" s="1" t="s">
        <v>66</v>
      </c>
      <c r="E93" s="139">
        <f>(D74-D68)/D74</f>
        <v>0.73497536945812803</v>
      </c>
      <c r="F93" s="2"/>
      <c r="G93" s="72"/>
      <c r="H93" s="72"/>
      <c r="I93" s="72"/>
      <c r="J93" s="5"/>
      <c r="K93" s="58"/>
      <c r="L93" s="58"/>
      <c r="M93" s="210"/>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1"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3.88671875" style="72" customWidth="1"/>
    <col min="10" max="10" width="3.88671875" style="3" customWidth="1"/>
    <col min="11" max="11" width="6.33203125" style="58" customWidth="1"/>
    <col min="12" max="12" width="16.88671875" style="58" customWidth="1"/>
    <col min="13" max="13" width="12.77734375" style="210" customWidth="1"/>
    <col min="14" max="16" width="5.5546875" style="57" customWidth="1"/>
    <col min="17" max="16384" width="8.88671875" style="57"/>
  </cols>
  <sheetData>
    <row r="1" spans="1:16" s="3" customFormat="1">
      <c r="A1" s="57"/>
      <c r="B1" s="65" t="s">
        <v>90</v>
      </c>
      <c r="C1" s="57" t="s">
        <v>457</v>
      </c>
      <c r="D1" s="57"/>
      <c r="E1" s="57"/>
      <c r="F1" s="2" t="s">
        <v>91</v>
      </c>
      <c r="G1" s="66"/>
      <c r="H1" s="67"/>
      <c r="I1" s="67"/>
      <c r="K1" s="58"/>
      <c r="L1" s="58"/>
      <c r="M1" s="210"/>
      <c r="N1" s="57"/>
      <c r="O1" s="57"/>
      <c r="P1" s="57"/>
    </row>
    <row r="2" spans="1:16" s="3" customFormat="1" ht="15.6">
      <c r="A2" s="57"/>
      <c r="B2" s="65" t="s">
        <v>92</v>
      </c>
      <c r="C2" s="57" t="s">
        <v>458</v>
      </c>
      <c r="D2" s="57"/>
      <c r="E2" s="57"/>
      <c r="F2" s="68" t="s">
        <v>93</v>
      </c>
      <c r="G2" s="69"/>
      <c r="H2" s="70"/>
      <c r="I2" s="70"/>
      <c r="K2" s="205" t="s">
        <v>455</v>
      </c>
      <c r="L2" s="58"/>
      <c r="M2" s="210"/>
      <c r="N2" s="57"/>
      <c r="O2" s="57"/>
      <c r="P2" s="57"/>
    </row>
    <row r="3" spans="1:16" s="3" customFormat="1" ht="13.8" thickBot="1">
      <c r="A3" s="71"/>
      <c r="B3" s="58"/>
      <c r="C3" s="57"/>
      <c r="D3" s="57"/>
      <c r="E3" s="57"/>
      <c r="F3" s="2"/>
      <c r="G3" s="72"/>
      <c r="H3" s="72"/>
      <c r="I3" s="72"/>
      <c r="K3" s="58"/>
      <c r="L3" s="58"/>
      <c r="M3" s="210"/>
      <c r="N3" s="57"/>
      <c r="O3" s="57"/>
      <c r="P3" s="57"/>
    </row>
    <row r="4" spans="1:16" s="3" customFormat="1" ht="13.8">
      <c r="A4" s="73"/>
      <c r="B4" s="60"/>
      <c r="C4" s="74" t="s">
        <v>0</v>
      </c>
      <c r="D4" s="74" t="s">
        <v>1</v>
      </c>
      <c r="E4" s="75" t="s">
        <v>2</v>
      </c>
      <c r="F4" s="2"/>
      <c r="G4" s="72"/>
      <c r="H4" s="72"/>
      <c r="I4" s="72"/>
      <c r="K4" s="205" t="s">
        <v>287</v>
      </c>
      <c r="L4" s="58"/>
      <c r="M4" s="210"/>
      <c r="N4" s="57"/>
      <c r="O4" s="57"/>
      <c r="P4" s="57"/>
    </row>
    <row r="5" spans="1:16" s="3" customFormat="1">
      <c r="A5" s="76"/>
      <c r="B5" s="77"/>
      <c r="C5" s="78"/>
      <c r="D5" s="78"/>
      <c r="E5" s="78"/>
      <c r="F5" s="4"/>
      <c r="G5" s="72"/>
      <c r="H5" s="72"/>
      <c r="I5" s="72"/>
      <c r="K5" s="58"/>
      <c r="L5" s="58"/>
      <c r="M5" s="210"/>
      <c r="N5" s="57"/>
      <c r="O5" s="57"/>
      <c r="P5" s="57"/>
    </row>
    <row r="6" spans="1:16" s="3" customFormat="1" ht="15.6">
      <c r="A6" s="79" t="s">
        <v>3</v>
      </c>
      <c r="B6" s="77" t="s">
        <v>63</v>
      </c>
      <c r="C6" s="151">
        <v>156</v>
      </c>
      <c r="D6" s="151">
        <v>278</v>
      </c>
      <c r="E6" s="81">
        <f>D6+C6</f>
        <v>434</v>
      </c>
      <c r="F6" s="68"/>
      <c r="G6" s="82"/>
      <c r="H6" s="70"/>
      <c r="I6" s="70"/>
      <c r="K6" s="58"/>
      <c r="L6" s="58"/>
      <c r="M6" s="211" t="s">
        <v>414</v>
      </c>
      <c r="N6" s="206" t="s">
        <v>0</v>
      </c>
      <c r="O6" s="175" t="s">
        <v>1</v>
      </c>
      <c r="P6" s="175" t="s">
        <v>2</v>
      </c>
    </row>
    <row r="7" spans="1:16" s="3" customFormat="1" ht="15.6">
      <c r="A7" s="79"/>
      <c r="B7" s="77"/>
      <c r="C7" s="83"/>
      <c r="D7" s="83"/>
      <c r="E7" s="81"/>
      <c r="F7" s="68"/>
      <c r="G7" s="82"/>
      <c r="H7" s="82"/>
      <c r="I7" s="70"/>
      <c r="K7" s="58"/>
      <c r="L7" s="175" t="s">
        <v>427</v>
      </c>
      <c r="M7" s="210"/>
      <c r="N7" s="57"/>
      <c r="O7" s="175"/>
      <c r="P7" s="175"/>
    </row>
    <row r="8" spans="1:16" s="3" customFormat="1" ht="15.6">
      <c r="A8" s="79"/>
      <c r="B8" s="77" t="s">
        <v>4</v>
      </c>
      <c r="C8" s="83"/>
      <c r="D8" s="83"/>
      <c r="E8" s="81"/>
      <c r="F8" s="68"/>
      <c r="G8" s="82"/>
      <c r="H8" s="70"/>
      <c r="I8" s="82"/>
      <c r="K8" s="175" t="s">
        <v>3</v>
      </c>
      <c r="L8" s="58"/>
      <c r="M8" s="211" t="s">
        <v>416</v>
      </c>
      <c r="N8" s="151">
        <v>156</v>
      </c>
      <c r="O8" s="159">
        <v>278</v>
      </c>
      <c r="P8" s="159">
        <v>434</v>
      </c>
    </row>
    <row r="9" spans="1:16" s="3" customFormat="1" ht="15.6">
      <c r="A9" s="79"/>
      <c r="B9" s="84" t="s">
        <v>5</v>
      </c>
      <c r="C9" s="85"/>
      <c r="D9" s="85"/>
      <c r="E9" s="81"/>
      <c r="F9" s="2"/>
      <c r="G9" s="82"/>
      <c r="H9" s="86"/>
      <c r="I9" s="70"/>
      <c r="K9" s="58"/>
      <c r="L9" s="175" t="s">
        <v>4</v>
      </c>
      <c r="M9" s="210"/>
      <c r="N9" s="57"/>
      <c r="O9" s="159"/>
      <c r="P9" s="159"/>
    </row>
    <row r="10" spans="1:16" s="3" customFormat="1" ht="15.6">
      <c r="A10" s="79"/>
      <c r="B10" s="87" t="s">
        <v>6</v>
      </c>
      <c r="C10" s="88">
        <v>2373</v>
      </c>
      <c r="D10" s="88">
        <v>1063</v>
      </c>
      <c r="E10" s="81">
        <f>D10+C10</f>
        <v>3436</v>
      </c>
      <c r="F10" s="89">
        <f ca="1">C10/OFFSET(C10,4,0)</f>
        <v>0.82139148494288683</v>
      </c>
      <c r="G10" s="89">
        <f t="shared" ref="G10:H10" ca="1" si="0">D10/OFFSET(D10,4,0)</f>
        <v>0.49395910780669144</v>
      </c>
      <c r="H10" s="89">
        <f t="shared" ca="1" si="0"/>
        <v>0.68161079150962112</v>
      </c>
      <c r="I10" s="70"/>
      <c r="K10" s="58"/>
      <c r="L10" s="207" t="s">
        <v>5</v>
      </c>
      <c r="M10" s="210"/>
      <c r="N10" s="57"/>
      <c r="O10" s="58"/>
      <c r="P10" s="58"/>
    </row>
    <row r="11" spans="1:16" s="3" customFormat="1">
      <c r="A11" s="79"/>
      <c r="B11" s="87" t="s">
        <v>7</v>
      </c>
      <c r="C11" s="88">
        <v>143</v>
      </c>
      <c r="D11" s="88">
        <v>333</v>
      </c>
      <c r="E11" s="81">
        <f t="shared" ref="E11:E14" si="1">D11+C11</f>
        <v>476</v>
      </c>
      <c r="F11" s="89">
        <f ca="1">C11/OFFSET(C11,3,0)</f>
        <v>4.9498096227068189E-2</v>
      </c>
      <c r="G11" s="89">
        <f t="shared" ref="G11:H11" ca="1" si="2">D11/OFFSET(D11,3,0)</f>
        <v>0.15473977695167287</v>
      </c>
      <c r="H11" s="89">
        <f t="shared" ca="1" si="2"/>
        <v>9.4425709184685583E-2</v>
      </c>
      <c r="I11" s="72"/>
      <c r="K11" s="174" t="s">
        <v>6</v>
      </c>
      <c r="L11" s="58"/>
      <c r="M11" s="210"/>
      <c r="N11" s="153">
        <v>2373</v>
      </c>
      <c r="O11" s="232">
        <v>1063</v>
      </c>
      <c r="P11" s="159">
        <v>3436</v>
      </c>
    </row>
    <row r="12" spans="1:16" s="3" customFormat="1">
      <c r="A12" s="79"/>
      <c r="B12" s="87" t="s">
        <v>8</v>
      </c>
      <c r="C12" s="88">
        <v>180</v>
      </c>
      <c r="D12" s="88">
        <v>278</v>
      </c>
      <c r="E12" s="81">
        <f t="shared" si="1"/>
        <v>458</v>
      </c>
      <c r="F12" s="89">
        <f ca="1">C12/OFFSET(C12,2,0)</f>
        <v>6.2305295950155763E-2</v>
      </c>
      <c r="G12" s="89">
        <f t="shared" ref="G12:H12" ca="1" si="3">D12/OFFSET(D12,2,0)</f>
        <v>0.129182156133829</v>
      </c>
      <c r="H12" s="89">
        <f t="shared" ca="1" si="3"/>
        <v>9.0854989089466376E-2</v>
      </c>
      <c r="I12" s="72"/>
      <c r="K12" s="58"/>
      <c r="L12" s="174" t="s">
        <v>228</v>
      </c>
      <c r="M12" s="210"/>
      <c r="N12" s="153">
        <v>143</v>
      </c>
      <c r="O12" s="232">
        <v>333</v>
      </c>
      <c r="P12" s="159">
        <v>476</v>
      </c>
    </row>
    <row r="13" spans="1:16" s="3" customFormat="1">
      <c r="A13" s="79"/>
      <c r="B13" s="87" t="s">
        <v>9</v>
      </c>
      <c r="C13" s="88">
        <v>193</v>
      </c>
      <c r="D13" s="88">
        <v>478</v>
      </c>
      <c r="E13" s="81">
        <f t="shared" si="1"/>
        <v>671</v>
      </c>
      <c r="F13" s="89">
        <f ca="1">C13/OFFSET(C13,1,0)</f>
        <v>6.6805122879889239E-2</v>
      </c>
      <c r="G13" s="89">
        <f t="shared" ref="G13:H13" ca="1" si="4">D13/OFFSET(D13,1,0)</f>
        <v>0.22211895910780668</v>
      </c>
      <c r="H13" s="89">
        <f t="shared" ca="1" si="4"/>
        <v>0.13310851021622694</v>
      </c>
      <c r="I13" s="72"/>
      <c r="K13" s="58"/>
      <c r="L13" s="174" t="s">
        <v>229</v>
      </c>
      <c r="M13" s="210"/>
      <c r="N13" s="153">
        <v>180</v>
      </c>
      <c r="O13" s="232">
        <v>278</v>
      </c>
      <c r="P13" s="159">
        <v>458</v>
      </c>
    </row>
    <row r="14" spans="1:16" s="3" customFormat="1">
      <c r="A14" s="79" t="s">
        <v>10</v>
      </c>
      <c r="B14" s="90" t="s">
        <v>11</v>
      </c>
      <c r="C14" s="91">
        <f>SUM(C10:C13)</f>
        <v>2889</v>
      </c>
      <c r="D14" s="91">
        <f>SUM(D10:D13)</f>
        <v>2152</v>
      </c>
      <c r="E14" s="81">
        <f t="shared" si="1"/>
        <v>5041</v>
      </c>
      <c r="F14" s="89"/>
      <c r="G14" s="89"/>
      <c r="H14" s="89"/>
      <c r="I14" s="72"/>
      <c r="K14" s="58"/>
      <c r="L14" s="174" t="s">
        <v>9</v>
      </c>
      <c r="M14" s="210"/>
      <c r="N14" s="153">
        <v>193</v>
      </c>
      <c r="O14" s="232">
        <v>478</v>
      </c>
      <c r="P14" s="159">
        <v>671</v>
      </c>
    </row>
    <row r="15" spans="1:16" s="3" customFormat="1">
      <c r="A15" s="79"/>
      <c r="B15" s="84" t="s">
        <v>58</v>
      </c>
      <c r="C15" s="92"/>
      <c r="D15" s="92"/>
      <c r="E15" s="81"/>
      <c r="F15" s="2"/>
      <c r="G15" s="72"/>
      <c r="H15" s="72"/>
      <c r="I15" s="72"/>
      <c r="K15" s="175" t="s">
        <v>10</v>
      </c>
      <c r="L15" s="175" t="s">
        <v>11</v>
      </c>
      <c r="M15" s="210"/>
      <c r="N15" s="151">
        <v>2889</v>
      </c>
      <c r="O15" s="159">
        <v>2152</v>
      </c>
      <c r="P15" s="159">
        <v>5041</v>
      </c>
    </row>
    <row r="16" spans="1:16" s="3" customFormat="1">
      <c r="A16" s="79"/>
      <c r="B16" s="87" t="s">
        <v>6</v>
      </c>
      <c r="C16" s="153">
        <v>1</v>
      </c>
      <c r="D16" s="159"/>
      <c r="E16" s="81">
        <f t="shared" ref="E16:E72" si="5">D16+C16</f>
        <v>1</v>
      </c>
      <c r="F16" s="89">
        <f ca="1">C16/OFFSET(C16,4,0)</f>
        <v>1</v>
      </c>
      <c r="G16" s="89" t="e">
        <f t="shared" ref="G16:H16" ca="1" si="6">D16/OFFSET(D16,4,0)</f>
        <v>#DIV/0!</v>
      </c>
      <c r="H16" s="89">
        <f t="shared" ca="1" si="6"/>
        <v>1</v>
      </c>
      <c r="I16" s="72"/>
      <c r="K16" s="58"/>
      <c r="L16" s="58"/>
      <c r="M16" s="212" t="s">
        <v>266</v>
      </c>
      <c r="N16" s="57"/>
      <c r="O16" s="159"/>
      <c r="P16" s="159"/>
    </row>
    <row r="17" spans="1:16" s="3" customFormat="1">
      <c r="A17" s="79"/>
      <c r="B17" s="87" t="s">
        <v>7</v>
      </c>
      <c r="C17" s="153">
        <v>0</v>
      </c>
      <c r="D17" s="232">
        <v>0</v>
      </c>
      <c r="E17" s="81">
        <f t="shared" si="5"/>
        <v>0</v>
      </c>
      <c r="F17" s="89">
        <f ca="1">C17/OFFSET(C17,3,0)</f>
        <v>0</v>
      </c>
      <c r="G17" s="89" t="e">
        <f t="shared" ref="G17:H17" ca="1" si="7">D17/OFFSET(D17,3,0)</f>
        <v>#DIV/0!</v>
      </c>
      <c r="H17" s="89">
        <f t="shared" ca="1" si="7"/>
        <v>0</v>
      </c>
      <c r="I17" s="72"/>
      <c r="K17" s="174" t="s">
        <v>6</v>
      </c>
      <c r="L17" s="58"/>
      <c r="M17" s="210"/>
      <c r="N17" s="153">
        <v>1</v>
      </c>
      <c r="O17" s="159"/>
      <c r="P17" s="159"/>
    </row>
    <row r="18" spans="1:16" s="3" customFormat="1" ht="15.6">
      <c r="A18" s="79"/>
      <c r="B18" s="87" t="s">
        <v>8</v>
      </c>
      <c r="C18" s="153">
        <v>0</v>
      </c>
      <c r="D18" s="232">
        <v>0</v>
      </c>
      <c r="E18" s="81">
        <f t="shared" si="5"/>
        <v>0</v>
      </c>
      <c r="F18" s="89">
        <f ca="1">C18/OFFSET(C18,2,0)</f>
        <v>0</v>
      </c>
      <c r="G18" s="89" t="e">
        <f t="shared" ref="G18:H18" ca="1" si="8">D18/OFFSET(D18,2,0)</f>
        <v>#DIV/0!</v>
      </c>
      <c r="H18" s="89">
        <f t="shared" ca="1" si="8"/>
        <v>0</v>
      </c>
      <c r="I18" s="93"/>
      <c r="K18" s="58"/>
      <c r="L18" s="174" t="s">
        <v>228</v>
      </c>
      <c r="M18" s="210"/>
      <c r="N18" s="153">
        <v>0</v>
      </c>
      <c r="O18" s="232">
        <v>0</v>
      </c>
      <c r="P18" s="159">
        <v>1</v>
      </c>
    </row>
    <row r="19" spans="1:16" s="3" customFormat="1">
      <c r="A19" s="79"/>
      <c r="B19" s="87" t="s">
        <v>9</v>
      </c>
      <c r="C19" s="153">
        <v>0</v>
      </c>
      <c r="D19" s="232">
        <v>0</v>
      </c>
      <c r="E19" s="81">
        <f t="shared" si="5"/>
        <v>0</v>
      </c>
      <c r="F19" s="89">
        <f ca="1">C19/OFFSET(C19,1,0)</f>
        <v>0</v>
      </c>
      <c r="G19" s="89" t="e">
        <f t="shared" ref="G19:H19" ca="1" si="9">D19/OFFSET(D19,1,0)</f>
        <v>#DIV/0!</v>
      </c>
      <c r="H19" s="94">
        <f t="shared" ca="1" si="9"/>
        <v>0</v>
      </c>
      <c r="I19" s="72"/>
      <c r="K19" s="58"/>
      <c r="L19" s="174" t="s">
        <v>229</v>
      </c>
      <c r="M19" s="210"/>
      <c r="N19" s="153">
        <v>0</v>
      </c>
      <c r="O19" s="232">
        <v>0</v>
      </c>
      <c r="P19" s="159">
        <v>0</v>
      </c>
    </row>
    <row r="20" spans="1:16" s="3" customFormat="1">
      <c r="A20" s="79" t="s">
        <v>12</v>
      </c>
      <c r="B20" s="90" t="s">
        <v>13</v>
      </c>
      <c r="C20" s="81">
        <f>SUM(C16:C19)</f>
        <v>1</v>
      </c>
      <c r="D20" s="81">
        <f>SUM(D16:D19)</f>
        <v>0</v>
      </c>
      <c r="E20" s="81">
        <f t="shared" si="5"/>
        <v>1</v>
      </c>
      <c r="F20" s="89"/>
      <c r="G20" s="89"/>
      <c r="H20" s="89"/>
      <c r="I20" s="72"/>
      <c r="K20" s="58"/>
      <c r="L20" s="174" t="s">
        <v>9</v>
      </c>
      <c r="M20" s="210"/>
      <c r="N20" s="153">
        <v>0</v>
      </c>
      <c r="O20" s="232">
        <v>0</v>
      </c>
      <c r="P20" s="159">
        <v>0</v>
      </c>
    </row>
    <row r="21" spans="1:16" s="3" customFormat="1">
      <c r="A21" s="79"/>
      <c r="B21" s="84" t="s">
        <v>59</v>
      </c>
      <c r="C21" s="92"/>
      <c r="D21" s="92"/>
      <c r="E21" s="81"/>
      <c r="F21" s="2"/>
      <c r="G21" s="72"/>
      <c r="H21" s="72"/>
      <c r="I21" s="72"/>
      <c r="K21" s="175" t="s">
        <v>12</v>
      </c>
      <c r="L21" s="58"/>
      <c r="M21" s="211" t="s">
        <v>13</v>
      </c>
      <c r="N21" s="151">
        <v>1</v>
      </c>
      <c r="O21" s="232">
        <v>0</v>
      </c>
      <c r="P21" s="159">
        <v>0</v>
      </c>
    </row>
    <row r="22" spans="1:16" s="3" customFormat="1" ht="15.6">
      <c r="A22" s="79"/>
      <c r="B22" s="87" t="s">
        <v>6</v>
      </c>
      <c r="C22" s="153">
        <v>0</v>
      </c>
      <c r="D22" s="153">
        <v>0</v>
      </c>
      <c r="E22" s="81">
        <f t="shared" si="5"/>
        <v>0</v>
      </c>
      <c r="F22" s="89" t="e">
        <f ca="1">C22/OFFSET(C22,4,0)</f>
        <v>#DIV/0!</v>
      </c>
      <c r="G22" s="89" t="e">
        <f t="shared" ref="G22:H22" ca="1" si="10">D22/OFFSET(D22,4,0)</f>
        <v>#DIV/0!</v>
      </c>
      <c r="H22" s="89" t="e">
        <f t="shared" ca="1" si="10"/>
        <v>#DIV/0!</v>
      </c>
      <c r="I22" s="93"/>
      <c r="K22" s="58"/>
      <c r="L22" s="58"/>
      <c r="M22" s="212" t="s">
        <v>267</v>
      </c>
      <c r="N22" s="57"/>
      <c r="O22" s="159">
        <v>0</v>
      </c>
      <c r="P22" s="159">
        <v>1</v>
      </c>
    </row>
    <row r="23" spans="1:16" s="3" customFormat="1">
      <c r="A23" s="79"/>
      <c r="B23" s="87" t="s">
        <v>7</v>
      </c>
      <c r="C23" s="153">
        <v>0</v>
      </c>
      <c r="D23" s="153">
        <v>0</v>
      </c>
      <c r="E23" s="81">
        <f t="shared" si="5"/>
        <v>0</v>
      </c>
      <c r="F23" s="89" t="e">
        <f ca="1">C23/OFFSET(C23,3,0)</f>
        <v>#DIV/0!</v>
      </c>
      <c r="G23" s="89" t="e">
        <f t="shared" ref="G23:H23" ca="1" si="11">D23/OFFSET(D23,3,0)</f>
        <v>#DIV/0!</v>
      </c>
      <c r="H23" s="89" t="e">
        <f t="shared" ca="1" si="11"/>
        <v>#DIV/0!</v>
      </c>
      <c r="I23" s="72"/>
      <c r="K23" s="174" t="s">
        <v>6</v>
      </c>
      <c r="L23" s="58"/>
      <c r="M23" s="210"/>
      <c r="N23" s="153">
        <v>0</v>
      </c>
      <c r="O23" s="159"/>
      <c r="P23" s="159"/>
    </row>
    <row r="24" spans="1:16" s="3" customFormat="1">
      <c r="A24" s="79"/>
      <c r="B24" s="87" t="s">
        <v>8</v>
      </c>
      <c r="C24" s="153">
        <v>0</v>
      </c>
      <c r="D24" s="153">
        <v>0</v>
      </c>
      <c r="E24" s="81">
        <f t="shared" si="5"/>
        <v>0</v>
      </c>
      <c r="F24" s="89" t="e">
        <f ca="1">C24/OFFSET(C24,2,0)</f>
        <v>#DIV/0!</v>
      </c>
      <c r="G24" s="89" t="e">
        <f t="shared" ref="G24:H24" ca="1" si="12">D24/OFFSET(D24,2,0)</f>
        <v>#DIV/0!</v>
      </c>
      <c r="H24" s="89" t="e">
        <f t="shared" ca="1" si="12"/>
        <v>#DIV/0!</v>
      </c>
      <c r="I24" s="72"/>
      <c r="K24" s="58"/>
      <c r="L24" s="174" t="s">
        <v>228</v>
      </c>
      <c r="M24" s="210"/>
      <c r="N24" s="153">
        <v>0</v>
      </c>
      <c r="O24" s="232">
        <v>0</v>
      </c>
      <c r="P24" s="159">
        <v>0</v>
      </c>
    </row>
    <row r="25" spans="1:16" s="3" customFormat="1">
      <c r="A25" s="79"/>
      <c r="B25" s="87" t="s">
        <v>9</v>
      </c>
      <c r="C25" s="153">
        <v>0</v>
      </c>
      <c r="D25" s="153">
        <v>0</v>
      </c>
      <c r="E25" s="81">
        <f t="shared" si="5"/>
        <v>0</v>
      </c>
      <c r="F25" s="89" t="e">
        <f ca="1">C25/OFFSET(C25,1,0)</f>
        <v>#DIV/0!</v>
      </c>
      <c r="G25" s="89" t="e">
        <f t="shared" ref="G25:H25" ca="1" si="13">D25/OFFSET(D25,1,0)</f>
        <v>#DIV/0!</v>
      </c>
      <c r="H25" s="94" t="e">
        <f t="shared" ca="1" si="13"/>
        <v>#DIV/0!</v>
      </c>
      <c r="I25" s="72"/>
      <c r="K25" s="58"/>
      <c r="L25" s="174" t="s">
        <v>229</v>
      </c>
      <c r="M25" s="210"/>
      <c r="N25" s="153">
        <v>0</v>
      </c>
      <c r="O25" s="232">
        <v>0</v>
      </c>
      <c r="P25" s="159">
        <v>0</v>
      </c>
    </row>
    <row r="26" spans="1:16" s="3" customFormat="1">
      <c r="A26" s="79" t="s">
        <v>14</v>
      </c>
      <c r="B26" s="90" t="s">
        <v>15</v>
      </c>
      <c r="C26" s="81">
        <f>SUM(C22:C25)</f>
        <v>0</v>
      </c>
      <c r="D26" s="81">
        <f>SUM(D22:D25)</f>
        <v>0</v>
      </c>
      <c r="E26" s="81">
        <f t="shared" si="5"/>
        <v>0</v>
      </c>
      <c r="F26" s="89"/>
      <c r="G26" s="89"/>
      <c r="H26" s="89"/>
      <c r="I26" s="72"/>
      <c r="K26" s="58"/>
      <c r="L26" s="174" t="s">
        <v>9</v>
      </c>
      <c r="M26" s="210"/>
      <c r="N26" s="153">
        <v>0</v>
      </c>
      <c r="O26" s="232">
        <v>0</v>
      </c>
      <c r="P26" s="159">
        <v>0</v>
      </c>
    </row>
    <row r="27" spans="1:16" s="3" customFormat="1">
      <c r="A27" s="79"/>
      <c r="B27" s="84" t="s">
        <v>16</v>
      </c>
      <c r="C27" s="92"/>
      <c r="D27" s="92"/>
      <c r="E27" s="81"/>
      <c r="F27" s="2"/>
      <c r="G27" s="72"/>
      <c r="H27" s="72"/>
      <c r="I27" s="72"/>
      <c r="K27" s="175" t="s">
        <v>14</v>
      </c>
      <c r="L27" s="58"/>
      <c r="M27" s="211" t="s">
        <v>15</v>
      </c>
      <c r="N27" s="151">
        <v>0</v>
      </c>
      <c r="O27" s="232">
        <v>0</v>
      </c>
      <c r="P27" s="159">
        <v>0</v>
      </c>
    </row>
    <row r="28" spans="1:16" s="3" customFormat="1">
      <c r="A28" s="79"/>
      <c r="B28" s="87" t="s">
        <v>6</v>
      </c>
      <c r="C28" s="153"/>
      <c r="D28" s="232"/>
      <c r="E28" s="81">
        <f t="shared" si="5"/>
        <v>0</v>
      </c>
      <c r="F28" s="89">
        <f ca="1">C28/OFFSET(C28,4,0)</f>
        <v>0</v>
      </c>
      <c r="G28" s="89">
        <f t="shared" ref="G28:H28" ca="1" si="14">D28/OFFSET(D28,4,0)</f>
        <v>0</v>
      </c>
      <c r="H28" s="89">
        <f t="shared" ca="1" si="14"/>
        <v>0</v>
      </c>
      <c r="I28" s="72"/>
      <c r="K28" s="58"/>
      <c r="L28" s="58"/>
      <c r="M28" s="212" t="s">
        <v>16</v>
      </c>
      <c r="N28" s="57"/>
      <c r="O28" s="159">
        <v>0</v>
      </c>
      <c r="P28" s="159">
        <v>0</v>
      </c>
    </row>
    <row r="29" spans="1:16" s="3" customFormat="1" ht="15.6">
      <c r="A29" s="79"/>
      <c r="B29" s="87" t="s">
        <v>7</v>
      </c>
      <c r="C29" s="153"/>
      <c r="D29" s="232"/>
      <c r="E29" s="81">
        <f t="shared" si="5"/>
        <v>0</v>
      </c>
      <c r="F29" s="89">
        <f ca="1">C29/OFFSET(C29,3,0)</f>
        <v>0</v>
      </c>
      <c r="G29" s="89">
        <f t="shared" ref="G29:H29" ca="1" si="15">D29/OFFSET(D29,3,0)</f>
        <v>0</v>
      </c>
      <c r="H29" s="89">
        <f t="shared" ca="1" si="15"/>
        <v>0</v>
      </c>
      <c r="I29" s="70"/>
      <c r="K29" s="174" t="s">
        <v>6</v>
      </c>
      <c r="L29" s="58"/>
      <c r="M29" s="210"/>
      <c r="N29" s="153">
        <v>3</v>
      </c>
      <c r="O29" s="232">
        <v>1</v>
      </c>
      <c r="P29" s="159">
        <v>4</v>
      </c>
    </row>
    <row r="30" spans="1:16" s="3" customFormat="1">
      <c r="A30" s="79"/>
      <c r="B30" s="87" t="s">
        <v>8</v>
      </c>
      <c r="C30" s="153"/>
      <c r="D30" s="232"/>
      <c r="E30" s="81">
        <f t="shared" si="5"/>
        <v>0</v>
      </c>
      <c r="F30" s="89">
        <f ca="1">C30/OFFSET(C30,2,0)</f>
        <v>0</v>
      </c>
      <c r="G30" s="89">
        <f t="shared" ref="G30:H30" ca="1" si="16">D30/OFFSET(D30,2,0)</f>
        <v>0</v>
      </c>
      <c r="H30" s="89">
        <f t="shared" ca="1" si="16"/>
        <v>0</v>
      </c>
      <c r="I30" s="72"/>
      <c r="K30" s="58"/>
      <c r="L30" s="174" t="s">
        <v>228</v>
      </c>
      <c r="M30" s="210"/>
      <c r="N30" s="153">
        <v>5</v>
      </c>
      <c r="O30" s="232">
        <v>0</v>
      </c>
      <c r="P30" s="159">
        <v>5</v>
      </c>
    </row>
    <row r="31" spans="1:16" s="3" customFormat="1" ht="15.6">
      <c r="A31" s="79"/>
      <c r="B31" s="87" t="s">
        <v>9</v>
      </c>
      <c r="C31" s="153">
        <v>154</v>
      </c>
      <c r="D31" s="232">
        <v>44</v>
      </c>
      <c r="E31" s="81">
        <f t="shared" si="5"/>
        <v>198</v>
      </c>
      <c r="F31" s="89">
        <f ca="1">C31/OFFSET(C31,1,0)</f>
        <v>1</v>
      </c>
      <c r="G31" s="89">
        <f t="shared" ref="G31:H31" ca="1" si="17">D31/OFFSET(D31,1,0)</f>
        <v>1</v>
      </c>
      <c r="H31" s="94">
        <f t="shared" ca="1" si="17"/>
        <v>1</v>
      </c>
      <c r="I31" s="70"/>
      <c r="K31" s="58"/>
      <c r="L31" s="174" t="s">
        <v>229</v>
      </c>
      <c r="M31" s="210"/>
      <c r="N31" s="153">
        <v>2</v>
      </c>
      <c r="O31" s="232">
        <v>0</v>
      </c>
      <c r="P31" s="159">
        <v>2</v>
      </c>
    </row>
    <row r="32" spans="1:16" s="3" customFormat="1">
      <c r="A32" s="79" t="s">
        <v>17</v>
      </c>
      <c r="B32" s="90" t="s">
        <v>18</v>
      </c>
      <c r="C32" s="81">
        <f>SUM(C28:C31)</f>
        <v>154</v>
      </c>
      <c r="D32" s="81">
        <f>SUM(D28:D31)</f>
        <v>44</v>
      </c>
      <c r="E32" s="81">
        <f t="shared" si="5"/>
        <v>198</v>
      </c>
      <c r="F32" s="2"/>
      <c r="G32" s="72"/>
      <c r="H32" s="72"/>
      <c r="I32" s="72"/>
      <c r="K32" s="58"/>
      <c r="L32" s="174" t="s">
        <v>9</v>
      </c>
      <c r="M32" s="210"/>
      <c r="N32" s="153">
        <v>71</v>
      </c>
      <c r="O32" s="232">
        <v>14</v>
      </c>
      <c r="P32" s="159">
        <v>85</v>
      </c>
    </row>
    <row r="33" spans="1:16" s="3" customFormat="1">
      <c r="A33" s="79" t="s">
        <v>19</v>
      </c>
      <c r="B33" s="96" t="s">
        <v>54</v>
      </c>
      <c r="C33" s="78">
        <f>C14+C20+C26+C32</f>
        <v>3044</v>
      </c>
      <c r="D33" s="78">
        <f>D14+D20+D26+D32</f>
        <v>2196</v>
      </c>
      <c r="E33" s="81">
        <f t="shared" si="5"/>
        <v>5240</v>
      </c>
      <c r="F33" s="68"/>
      <c r="G33" s="72"/>
      <c r="H33" s="72"/>
      <c r="I33" s="72"/>
      <c r="K33" s="175" t="s">
        <v>17</v>
      </c>
      <c r="L33" s="58"/>
      <c r="M33" s="211" t="s">
        <v>18</v>
      </c>
      <c r="N33" s="153">
        <v>154</v>
      </c>
      <c r="O33" s="232">
        <v>44</v>
      </c>
      <c r="P33" s="159">
        <v>198</v>
      </c>
    </row>
    <row r="34" spans="1:16" s="3" customFormat="1" ht="15.6">
      <c r="A34" s="97" t="s">
        <v>20</v>
      </c>
      <c r="B34" s="98" t="s">
        <v>21</v>
      </c>
      <c r="C34" s="99">
        <v>164</v>
      </c>
      <c r="D34" s="99">
        <v>45</v>
      </c>
      <c r="E34" s="81">
        <f t="shared" si="5"/>
        <v>209</v>
      </c>
      <c r="F34" s="68"/>
      <c r="G34" s="82"/>
      <c r="H34" s="100"/>
      <c r="I34" s="82"/>
      <c r="K34" s="175" t="s">
        <v>19</v>
      </c>
      <c r="L34" s="175" t="s">
        <v>230</v>
      </c>
      <c r="M34" s="213" t="s">
        <v>231</v>
      </c>
      <c r="N34" s="153">
        <v>3044</v>
      </c>
      <c r="O34" s="159">
        <v>2196</v>
      </c>
      <c r="P34" s="159">
        <v>5240</v>
      </c>
    </row>
    <row r="35" spans="1:16" s="3" customFormat="1" ht="15.6">
      <c r="A35" s="79" t="s">
        <v>22</v>
      </c>
      <c r="B35" s="77" t="s">
        <v>23</v>
      </c>
      <c r="C35" s="78">
        <f>C33-C34</f>
        <v>2880</v>
      </c>
      <c r="D35" s="78">
        <f>D33-D34</f>
        <v>2151</v>
      </c>
      <c r="E35" s="81">
        <f t="shared" si="5"/>
        <v>5031</v>
      </c>
      <c r="F35" s="68"/>
      <c r="G35" s="101"/>
      <c r="H35" s="102"/>
      <c r="I35" s="101"/>
      <c r="K35" s="208" t="s">
        <v>20</v>
      </c>
      <c r="L35" s="58"/>
      <c r="M35" s="214" t="s">
        <v>232</v>
      </c>
      <c r="N35" s="152">
        <v>164</v>
      </c>
      <c r="O35" s="240">
        <v>45</v>
      </c>
      <c r="P35" s="240">
        <v>209</v>
      </c>
    </row>
    <row r="36" spans="1:16" s="3" customFormat="1" ht="16.2" thickBot="1">
      <c r="A36" s="103"/>
      <c r="B36" s="104"/>
      <c r="C36" s="92"/>
      <c r="D36" s="92"/>
      <c r="E36" s="81"/>
      <c r="F36" s="68"/>
      <c r="G36" s="93"/>
      <c r="H36" s="70"/>
      <c r="I36" s="82"/>
      <c r="K36" s="175" t="s">
        <v>22</v>
      </c>
      <c r="L36" s="58"/>
      <c r="M36" s="211" t="s">
        <v>233</v>
      </c>
      <c r="N36" s="151">
        <v>2880</v>
      </c>
      <c r="O36" s="159">
        <v>2151</v>
      </c>
      <c r="P36" s="159">
        <v>5031</v>
      </c>
    </row>
    <row r="37" spans="1:16" s="3" customFormat="1" ht="13.8" thickTop="1">
      <c r="A37" s="105"/>
      <c r="B37" s="106"/>
      <c r="C37" s="92"/>
      <c r="D37" s="92"/>
      <c r="E37" s="81"/>
      <c r="F37" s="2"/>
      <c r="G37" s="72"/>
      <c r="H37" s="72"/>
      <c r="I37" s="72"/>
      <c r="K37" s="58"/>
      <c r="L37" s="58"/>
      <c r="M37" s="211" t="s">
        <v>234</v>
      </c>
      <c r="N37" s="57"/>
      <c r="O37" s="58"/>
      <c r="P37" s="58"/>
    </row>
    <row r="38" spans="1:16" s="3" customFormat="1" ht="15.6">
      <c r="A38" s="79"/>
      <c r="B38" s="77" t="s">
        <v>24</v>
      </c>
      <c r="C38" s="92"/>
      <c r="D38" s="92"/>
      <c r="E38" s="81"/>
      <c r="F38" s="68"/>
      <c r="G38" s="70"/>
      <c r="H38" s="82"/>
      <c r="I38" s="82"/>
      <c r="K38" s="174" t="s">
        <v>6</v>
      </c>
      <c r="L38" s="58"/>
      <c r="M38" s="210"/>
      <c r="N38" s="153">
        <v>1025</v>
      </c>
      <c r="O38" s="232">
        <v>651</v>
      </c>
      <c r="P38" s="159">
        <v>1676</v>
      </c>
    </row>
    <row r="39" spans="1:16" s="3" customFormat="1">
      <c r="A39" s="79"/>
      <c r="B39" s="87" t="s">
        <v>6</v>
      </c>
      <c r="C39" s="153">
        <v>1025</v>
      </c>
      <c r="D39" s="232">
        <v>651</v>
      </c>
      <c r="E39" s="81">
        <f t="shared" si="5"/>
        <v>1676</v>
      </c>
      <c r="F39" s="89">
        <f ca="1">C39/OFFSET(C39,4,0)</f>
        <v>0.83198051948051943</v>
      </c>
      <c r="G39" s="89">
        <f t="shared" ref="G39:H39" ca="1" si="18">D39/OFFSET(D39,4,0)</f>
        <v>0.59944751381215466</v>
      </c>
      <c r="H39" s="89">
        <f t="shared" ca="1" si="18"/>
        <v>0.72303710094909401</v>
      </c>
      <c r="I39" s="72"/>
      <c r="K39" s="58"/>
      <c r="L39" s="174" t="s">
        <v>228</v>
      </c>
      <c r="M39" s="210"/>
      <c r="N39" s="153">
        <v>89</v>
      </c>
      <c r="O39" s="232">
        <v>211</v>
      </c>
      <c r="P39" s="159">
        <v>300</v>
      </c>
    </row>
    <row r="40" spans="1:16" s="3" customFormat="1">
      <c r="A40" s="79"/>
      <c r="B40" s="87" t="s">
        <v>7</v>
      </c>
      <c r="C40" s="153">
        <v>89</v>
      </c>
      <c r="D40" s="232">
        <v>211</v>
      </c>
      <c r="E40" s="81">
        <f t="shared" si="5"/>
        <v>300</v>
      </c>
      <c r="F40" s="89">
        <f ca="1">C40/OFFSET(C40,3,0)</f>
        <v>7.2240259740259744E-2</v>
      </c>
      <c r="G40" s="89">
        <f t="shared" ref="G40:H40" ca="1" si="19">D40/OFFSET(D40,3,0)</f>
        <v>0.19429097605893186</v>
      </c>
      <c r="H40" s="89">
        <f t="shared" ca="1" si="19"/>
        <v>0.12942191544434858</v>
      </c>
      <c r="I40" s="72"/>
      <c r="K40" s="58"/>
      <c r="L40" s="174" t="s">
        <v>229</v>
      </c>
      <c r="M40" s="210"/>
      <c r="N40" s="153">
        <v>77</v>
      </c>
      <c r="O40" s="232">
        <v>159</v>
      </c>
      <c r="P40" s="159">
        <v>236</v>
      </c>
    </row>
    <row r="41" spans="1:16" s="3" customFormat="1">
      <c r="A41" s="79"/>
      <c r="B41" s="87" t="s">
        <v>8</v>
      </c>
      <c r="C41" s="153">
        <v>77</v>
      </c>
      <c r="D41" s="232">
        <v>159</v>
      </c>
      <c r="E41" s="81">
        <f t="shared" si="5"/>
        <v>236</v>
      </c>
      <c r="F41" s="89">
        <f ca="1">C41/OFFSET(C41,2,0)</f>
        <v>6.25E-2</v>
      </c>
      <c r="G41" s="89">
        <f t="shared" ref="G41:H41" ca="1" si="20">D41/OFFSET(D41,2,0)</f>
        <v>0.14640883977900551</v>
      </c>
      <c r="H41" s="89">
        <f t="shared" ca="1" si="20"/>
        <v>0.10181190681622088</v>
      </c>
      <c r="I41" s="72"/>
      <c r="K41" s="58"/>
      <c r="L41" s="174" t="s">
        <v>9</v>
      </c>
      <c r="M41" s="210"/>
      <c r="N41" s="153">
        <v>41</v>
      </c>
      <c r="O41" s="232">
        <v>65</v>
      </c>
      <c r="P41" s="159">
        <v>106</v>
      </c>
    </row>
    <row r="42" spans="1:16" s="3" customFormat="1">
      <c r="A42" s="79"/>
      <c r="B42" s="87" t="s">
        <v>9</v>
      </c>
      <c r="C42" s="153">
        <v>41</v>
      </c>
      <c r="D42" s="232">
        <v>65</v>
      </c>
      <c r="E42" s="81">
        <f t="shared" si="5"/>
        <v>106</v>
      </c>
      <c r="F42" s="89">
        <f ca="1">C42/OFFSET(C42,1,0)</f>
        <v>3.3279220779220776E-2</v>
      </c>
      <c r="G42" s="89">
        <f t="shared" ref="G42:H42" ca="1" si="21">D42/OFFSET(D42,1,0)</f>
        <v>5.9852670349907919E-2</v>
      </c>
      <c r="H42" s="94">
        <f t="shared" ca="1" si="21"/>
        <v>4.5729076790336498E-2</v>
      </c>
      <c r="I42" s="72"/>
      <c r="K42" s="175" t="s">
        <v>25</v>
      </c>
      <c r="L42" s="175" t="s">
        <v>26</v>
      </c>
      <c r="M42" s="210"/>
      <c r="N42" s="151">
        <v>1232</v>
      </c>
      <c r="O42" s="159">
        <v>1086</v>
      </c>
      <c r="P42" s="159">
        <v>2318</v>
      </c>
    </row>
    <row r="43" spans="1:16" s="3" customFormat="1">
      <c r="A43" s="79" t="s">
        <v>25</v>
      </c>
      <c r="B43" s="90" t="s">
        <v>26</v>
      </c>
      <c r="C43" s="78">
        <f>SUM(C39:C42)</f>
        <v>1232</v>
      </c>
      <c r="D43" s="78">
        <f>SUM(D39:D42)</f>
        <v>1086</v>
      </c>
      <c r="E43" s="81">
        <f t="shared" si="5"/>
        <v>2318</v>
      </c>
      <c r="F43" s="89"/>
      <c r="G43" s="89"/>
      <c r="H43" s="89"/>
      <c r="I43" s="72"/>
      <c r="K43" s="58"/>
      <c r="L43" s="58"/>
      <c r="M43" s="211" t="s">
        <v>268</v>
      </c>
      <c r="N43" s="57"/>
      <c r="O43" s="159"/>
      <c r="P43" s="159"/>
    </row>
    <row r="44" spans="1:16" s="3" customFormat="1">
      <c r="A44" s="79"/>
      <c r="B44" s="77"/>
      <c r="C44" s="92"/>
      <c r="D44" s="92"/>
      <c r="E44" s="81"/>
      <c r="F44" s="2"/>
      <c r="G44" s="72"/>
      <c r="H44" s="72"/>
      <c r="I44" s="72"/>
      <c r="K44" s="174" t="s">
        <v>6</v>
      </c>
      <c r="L44" s="58"/>
      <c r="M44" s="210"/>
      <c r="N44" s="153">
        <v>110</v>
      </c>
      <c r="O44" s="232">
        <v>14</v>
      </c>
      <c r="P44" s="159">
        <v>124</v>
      </c>
    </row>
    <row r="45" spans="1:16" s="3" customFormat="1">
      <c r="A45" s="79"/>
      <c r="B45" s="77" t="s">
        <v>60</v>
      </c>
      <c r="C45" s="92"/>
      <c r="D45" s="92"/>
      <c r="E45" s="81"/>
      <c r="F45" s="2"/>
      <c r="G45" s="72"/>
      <c r="H45" s="72"/>
      <c r="I45" s="72"/>
      <c r="K45" s="58"/>
      <c r="L45" s="174" t="s">
        <v>228</v>
      </c>
      <c r="M45" s="210"/>
      <c r="N45" s="153">
        <v>7</v>
      </c>
      <c r="O45" s="232">
        <v>5</v>
      </c>
      <c r="P45" s="159">
        <v>12</v>
      </c>
    </row>
    <row r="46" spans="1:16" s="3" customFormat="1">
      <c r="A46" s="79"/>
      <c r="B46" s="87" t="s">
        <v>6</v>
      </c>
      <c r="C46" s="108">
        <v>110</v>
      </c>
      <c r="D46" s="108">
        <v>14</v>
      </c>
      <c r="E46" s="81">
        <f t="shared" si="5"/>
        <v>124</v>
      </c>
      <c r="F46" s="89">
        <f ca="1">C46/OFFSET(C46,4,0)</f>
        <v>0.86614173228346458</v>
      </c>
      <c r="G46" s="89">
        <f t="shared" ref="G46:H46" ca="1" si="22">D46/OFFSET(D46,4,0)</f>
        <v>0.51851851851851849</v>
      </c>
      <c r="H46" s="89">
        <f t="shared" ca="1" si="22"/>
        <v>0.80519480519480524</v>
      </c>
      <c r="I46" s="72"/>
      <c r="K46" s="58"/>
      <c r="L46" s="174" t="s">
        <v>229</v>
      </c>
      <c r="M46" s="210"/>
      <c r="N46" s="153">
        <v>7</v>
      </c>
      <c r="O46" s="232">
        <v>3</v>
      </c>
      <c r="P46" s="159">
        <v>10</v>
      </c>
    </row>
    <row r="47" spans="1:16" s="3" customFormat="1">
      <c r="A47" s="79"/>
      <c r="B47" s="87" t="s">
        <v>7</v>
      </c>
      <c r="C47" s="108">
        <v>7</v>
      </c>
      <c r="D47" s="108">
        <v>5</v>
      </c>
      <c r="E47" s="81">
        <f t="shared" si="5"/>
        <v>12</v>
      </c>
      <c r="F47" s="89">
        <f ca="1">C47/OFFSET(C47,3,0)</f>
        <v>5.5118110236220472E-2</v>
      </c>
      <c r="G47" s="89">
        <f t="shared" ref="G47:H47" ca="1" si="23">D47/OFFSET(D47,3,0)</f>
        <v>0.18518518518518517</v>
      </c>
      <c r="H47" s="89">
        <f t="shared" ca="1" si="23"/>
        <v>7.792207792207792E-2</v>
      </c>
      <c r="I47" s="72"/>
      <c r="K47" s="58"/>
      <c r="L47" s="174" t="s">
        <v>9</v>
      </c>
      <c r="M47" s="210"/>
      <c r="N47" s="153">
        <v>3</v>
      </c>
      <c r="O47" s="232">
        <v>5</v>
      </c>
      <c r="P47" s="159">
        <v>8</v>
      </c>
    </row>
    <row r="48" spans="1:16" s="3" customFormat="1">
      <c r="A48" s="79"/>
      <c r="B48" s="87" t="s">
        <v>8</v>
      </c>
      <c r="C48" s="108">
        <v>7</v>
      </c>
      <c r="D48" s="108">
        <v>3</v>
      </c>
      <c r="E48" s="81">
        <f t="shared" si="5"/>
        <v>10</v>
      </c>
      <c r="F48" s="89">
        <f ca="1">C48/OFFSET(C48,2,0)</f>
        <v>5.5118110236220472E-2</v>
      </c>
      <c r="G48" s="89">
        <f t="shared" ref="G48:H48" ca="1" si="24">D48/OFFSET(D48,2,0)</f>
        <v>0.1111111111111111</v>
      </c>
      <c r="H48" s="89">
        <f t="shared" ca="1" si="24"/>
        <v>6.4935064935064929E-2</v>
      </c>
      <c r="I48" s="72"/>
      <c r="K48" s="175" t="s">
        <v>27</v>
      </c>
      <c r="L48" s="58"/>
      <c r="M48" s="211" t="s">
        <v>236</v>
      </c>
      <c r="N48" s="151">
        <v>127</v>
      </c>
      <c r="O48" s="159">
        <v>27</v>
      </c>
      <c r="P48" s="159">
        <v>154</v>
      </c>
    </row>
    <row r="49" spans="1:16" s="3" customFormat="1" ht="14.4">
      <c r="A49" s="79"/>
      <c r="B49" s="87" t="s">
        <v>9</v>
      </c>
      <c r="C49" s="108">
        <v>3</v>
      </c>
      <c r="D49" s="108">
        <v>5</v>
      </c>
      <c r="E49" s="81">
        <f t="shared" si="5"/>
        <v>8</v>
      </c>
      <c r="F49" s="89">
        <f ca="1">C49/OFFSET(C49,1,0)</f>
        <v>2.3622047244094488E-2</v>
      </c>
      <c r="G49" s="89">
        <f t="shared" ref="G49:H49" ca="1" si="25">D49/OFFSET(D49,1,0)</f>
        <v>0.18518518518518517</v>
      </c>
      <c r="H49" s="94">
        <f t="shared" ca="1" si="25"/>
        <v>5.1948051948051951E-2</v>
      </c>
      <c r="I49" s="109"/>
      <c r="K49" s="58"/>
      <c r="L49" s="58"/>
      <c r="M49" s="210"/>
      <c r="N49" s="57"/>
      <c r="O49" s="58"/>
      <c r="P49" s="58"/>
    </row>
    <row r="50" spans="1:16" s="3" customFormat="1">
      <c r="A50" s="79" t="s">
        <v>27</v>
      </c>
      <c r="B50" s="77" t="s">
        <v>28</v>
      </c>
      <c r="C50" s="78">
        <f>SUM(C46:C49)</f>
        <v>127</v>
      </c>
      <c r="D50" s="78">
        <f>SUM(D46:D49)</f>
        <v>27</v>
      </c>
      <c r="E50" s="81">
        <f t="shared" si="5"/>
        <v>154</v>
      </c>
      <c r="F50" s="57"/>
      <c r="G50" s="57"/>
      <c r="H50" s="57"/>
      <c r="I50" s="72"/>
      <c r="K50" s="175" t="s">
        <v>269</v>
      </c>
      <c r="L50" s="58"/>
      <c r="M50" s="210"/>
      <c r="N50" s="57"/>
      <c r="O50" s="58"/>
      <c r="P50" s="58"/>
    </row>
    <row r="51" spans="1:16" s="3" customFormat="1" ht="14.4">
      <c r="A51" s="79"/>
      <c r="B51" s="77"/>
      <c r="C51" s="92"/>
      <c r="D51" s="92"/>
      <c r="E51" s="81"/>
      <c r="F51" s="68"/>
      <c r="G51" s="109"/>
      <c r="H51" s="110"/>
      <c r="I51" s="111"/>
      <c r="K51" s="58"/>
      <c r="L51" s="58"/>
      <c r="M51" s="210"/>
      <c r="N51" s="57"/>
      <c r="O51" s="58"/>
      <c r="P51" s="58"/>
    </row>
    <row r="52" spans="1:16" s="3" customFormat="1" ht="15.6">
      <c r="A52" s="79"/>
      <c r="B52" s="77" t="s">
        <v>61</v>
      </c>
      <c r="C52" s="92"/>
      <c r="D52" s="92"/>
      <c r="E52" s="81"/>
      <c r="F52" s="2"/>
      <c r="G52" s="112"/>
      <c r="H52" s="111"/>
      <c r="I52" s="113"/>
      <c r="K52" s="58"/>
      <c r="L52" s="174" t="s">
        <v>6</v>
      </c>
      <c r="M52" s="210"/>
      <c r="N52" s="153">
        <v>22</v>
      </c>
      <c r="O52" s="232">
        <v>138</v>
      </c>
      <c r="P52" s="159">
        <v>160</v>
      </c>
    </row>
    <row r="53" spans="1:16" s="3" customFormat="1" ht="14.4">
      <c r="A53" s="79"/>
      <c r="B53" s="87" t="s">
        <v>6</v>
      </c>
      <c r="C53" s="153">
        <v>22</v>
      </c>
      <c r="D53" s="153">
        <v>138</v>
      </c>
      <c r="E53" s="81">
        <f t="shared" si="5"/>
        <v>160</v>
      </c>
      <c r="F53" s="89">
        <f ca="1">C53/OFFSET(C53,4,0)</f>
        <v>0.88</v>
      </c>
      <c r="G53" s="89">
        <f t="shared" ref="G53:H53" ca="1" si="26">D53/OFFSET(D53,4,0)</f>
        <v>0.54980079681274896</v>
      </c>
      <c r="H53" s="89">
        <f t="shared" ca="1" si="26"/>
        <v>0.57971014492753625</v>
      </c>
      <c r="I53" s="109"/>
      <c r="K53" s="58"/>
      <c r="L53" s="174" t="s">
        <v>228</v>
      </c>
      <c r="M53" s="210"/>
      <c r="N53" s="153">
        <v>1</v>
      </c>
      <c r="O53" s="232">
        <v>55</v>
      </c>
      <c r="P53" s="159">
        <v>56</v>
      </c>
    </row>
    <row r="54" spans="1:16" s="3" customFormat="1">
      <c r="A54" s="79"/>
      <c r="B54" s="87" t="s">
        <v>7</v>
      </c>
      <c r="C54" s="153">
        <v>1</v>
      </c>
      <c r="D54" s="153">
        <v>55</v>
      </c>
      <c r="E54" s="81">
        <f t="shared" si="5"/>
        <v>56</v>
      </c>
      <c r="F54" s="89">
        <f ca="1">C54/OFFSET(C54,3,0)</f>
        <v>0.04</v>
      </c>
      <c r="G54" s="89">
        <f t="shared" ref="G54:H54" ca="1" si="27">D54/OFFSET(D54,3,0)</f>
        <v>0.21912350597609562</v>
      </c>
      <c r="H54" s="89">
        <f t="shared" ca="1" si="27"/>
        <v>0.20289855072463769</v>
      </c>
      <c r="I54" s="72"/>
      <c r="K54" s="58"/>
      <c r="L54" s="174" t="s">
        <v>229</v>
      </c>
      <c r="M54" s="210"/>
      <c r="N54" s="153">
        <v>1</v>
      </c>
      <c r="O54" s="232">
        <v>27</v>
      </c>
      <c r="P54" s="159">
        <v>28</v>
      </c>
    </row>
    <row r="55" spans="1:16" s="3" customFormat="1">
      <c r="A55" s="79"/>
      <c r="B55" s="87" t="s">
        <v>8</v>
      </c>
      <c r="C55" s="153">
        <v>1</v>
      </c>
      <c r="D55" s="153">
        <v>27</v>
      </c>
      <c r="E55" s="81">
        <f t="shared" si="5"/>
        <v>28</v>
      </c>
      <c r="F55" s="89">
        <f ca="1">C55/OFFSET(C55,2,0)</f>
        <v>0.04</v>
      </c>
      <c r="G55" s="89">
        <f t="shared" ref="G55:H55" ca="1" si="28">D55/OFFSET(D55,2,0)</f>
        <v>0.10756972111553785</v>
      </c>
      <c r="H55" s="89">
        <f t="shared" ca="1" si="28"/>
        <v>0.10144927536231885</v>
      </c>
      <c r="I55" s="115"/>
      <c r="K55" s="58"/>
      <c r="L55" s="174" t="s">
        <v>9</v>
      </c>
      <c r="M55" s="210"/>
      <c r="N55" s="153">
        <v>1</v>
      </c>
      <c r="O55" s="232">
        <v>31</v>
      </c>
      <c r="P55" s="159">
        <v>32</v>
      </c>
    </row>
    <row r="56" spans="1:16" s="3" customFormat="1">
      <c r="A56" s="79"/>
      <c r="B56" s="87" t="s">
        <v>9</v>
      </c>
      <c r="C56" s="153">
        <v>1</v>
      </c>
      <c r="D56" s="153">
        <v>31</v>
      </c>
      <c r="E56" s="81">
        <f t="shared" si="5"/>
        <v>32</v>
      </c>
      <c r="F56" s="89">
        <f ca="1">C56/OFFSET(C56,1,0)</f>
        <v>0.04</v>
      </c>
      <c r="G56" s="89">
        <f t="shared" ref="G56:H56" ca="1" si="29">D56/OFFSET(D56,1,0)</f>
        <v>0.12350597609561753</v>
      </c>
      <c r="H56" s="94">
        <f t="shared" ca="1" si="29"/>
        <v>0.11594202898550725</v>
      </c>
      <c r="I56" s="72"/>
      <c r="K56" s="175" t="s">
        <v>29</v>
      </c>
      <c r="L56" s="58"/>
      <c r="M56" s="211" t="s">
        <v>238</v>
      </c>
      <c r="N56" s="151">
        <v>25</v>
      </c>
      <c r="O56" s="159">
        <v>251</v>
      </c>
      <c r="P56" s="159">
        <v>276</v>
      </c>
    </row>
    <row r="57" spans="1:16" s="3" customFormat="1">
      <c r="A57" s="79" t="s">
        <v>29</v>
      </c>
      <c r="B57" s="77" t="s">
        <v>30</v>
      </c>
      <c r="C57" s="78">
        <f>SUM(C53:C56)</f>
        <v>25</v>
      </c>
      <c r="D57" s="78">
        <f>SUM(D53:D56)</f>
        <v>251</v>
      </c>
      <c r="E57" s="81">
        <f t="shared" si="5"/>
        <v>276</v>
      </c>
      <c r="F57" s="57"/>
      <c r="G57" s="57"/>
      <c r="H57" s="57"/>
      <c r="I57" s="72"/>
      <c r="K57" s="175" t="s">
        <v>239</v>
      </c>
      <c r="L57" s="175" t="s">
        <v>31</v>
      </c>
      <c r="M57" s="210"/>
      <c r="N57" s="153">
        <v>1275</v>
      </c>
      <c r="O57" s="232">
        <v>157</v>
      </c>
      <c r="P57" s="159">
        <v>1432</v>
      </c>
    </row>
    <row r="58" spans="1:16" s="3" customFormat="1">
      <c r="A58" s="79"/>
      <c r="B58" s="77"/>
      <c r="C58" s="92"/>
      <c r="D58" s="92"/>
      <c r="E58" s="81"/>
      <c r="F58" s="2"/>
      <c r="G58" s="72"/>
      <c r="H58" s="72"/>
      <c r="I58" s="72"/>
      <c r="K58" s="58"/>
      <c r="L58" s="175" t="s">
        <v>240</v>
      </c>
      <c r="M58" s="210"/>
      <c r="N58" s="57"/>
      <c r="O58" s="232"/>
      <c r="P58" s="159"/>
    </row>
    <row r="59" spans="1:16" s="3" customFormat="1">
      <c r="A59" s="117" t="s">
        <v>72</v>
      </c>
      <c r="B59" s="77" t="s">
        <v>31</v>
      </c>
      <c r="C59" s="153">
        <v>1275</v>
      </c>
      <c r="D59" s="232">
        <v>157</v>
      </c>
      <c r="E59" s="81">
        <f t="shared" si="5"/>
        <v>1432</v>
      </c>
      <c r="F59" s="2"/>
      <c r="G59" s="72"/>
      <c r="H59" s="72"/>
      <c r="I59" s="72"/>
      <c r="K59" s="175" t="s">
        <v>33</v>
      </c>
      <c r="L59" s="174" t="s">
        <v>6</v>
      </c>
      <c r="M59" s="212" t="s">
        <v>241</v>
      </c>
      <c r="N59" s="153">
        <v>99</v>
      </c>
      <c r="O59" s="232">
        <v>116</v>
      </c>
      <c r="P59" s="159">
        <v>215</v>
      </c>
    </row>
    <row r="60" spans="1:16" s="3" customFormat="1">
      <c r="A60" s="117" t="s">
        <v>73</v>
      </c>
      <c r="B60" s="119" t="s">
        <v>71</v>
      </c>
      <c r="C60" s="57"/>
      <c r="D60" s="232"/>
      <c r="E60" s="81">
        <f t="shared" si="5"/>
        <v>0</v>
      </c>
      <c r="F60" s="2"/>
      <c r="G60" s="72"/>
      <c r="H60" s="72"/>
      <c r="I60" s="72"/>
      <c r="K60" s="175" t="s">
        <v>35</v>
      </c>
      <c r="L60" s="174" t="s">
        <v>228</v>
      </c>
      <c r="M60" s="212" t="s">
        <v>241</v>
      </c>
      <c r="N60" s="153">
        <v>16</v>
      </c>
      <c r="O60" s="232">
        <v>40</v>
      </c>
      <c r="P60" s="159">
        <v>56</v>
      </c>
    </row>
    <row r="61" spans="1:16" s="3" customFormat="1" ht="14.4">
      <c r="A61" s="79"/>
      <c r="B61" s="77" t="s">
        <v>32</v>
      </c>
      <c r="C61" s="92"/>
      <c r="D61" s="92"/>
      <c r="E61" s="81"/>
      <c r="F61" s="2"/>
      <c r="G61" s="72"/>
      <c r="H61" s="110"/>
      <c r="I61" s="109"/>
      <c r="K61" s="175" t="s">
        <v>37</v>
      </c>
      <c r="L61" s="174" t="s">
        <v>229</v>
      </c>
      <c r="M61" s="212" t="s">
        <v>241</v>
      </c>
      <c r="N61" s="153">
        <v>35</v>
      </c>
      <c r="O61" s="232">
        <v>53</v>
      </c>
      <c r="P61" s="159">
        <v>88</v>
      </c>
    </row>
    <row r="62" spans="1:16" s="3" customFormat="1" ht="14.4">
      <c r="A62" s="79" t="s">
        <v>33</v>
      </c>
      <c r="B62" s="121" t="s">
        <v>34</v>
      </c>
      <c r="C62" s="122">
        <v>99</v>
      </c>
      <c r="D62" s="122">
        <v>116</v>
      </c>
      <c r="E62" s="81">
        <f t="shared" si="5"/>
        <v>215</v>
      </c>
      <c r="F62" s="89">
        <f ca="1">C62/OFFSET(C62,4,0)</f>
        <v>0.2462686567164179</v>
      </c>
      <c r="G62" s="89">
        <f t="shared" ref="G62:H62" ca="1" si="30">D62/OFFSET(D62,4,0)</f>
        <v>0.18739903069466882</v>
      </c>
      <c r="H62" s="89">
        <f t="shared" ca="1" si="30"/>
        <v>0.21057786483839372</v>
      </c>
      <c r="I62" s="112"/>
      <c r="K62" s="175" t="s">
        <v>39</v>
      </c>
      <c r="L62" s="58"/>
      <c r="M62" s="213" t="s">
        <v>242</v>
      </c>
      <c r="N62" s="153">
        <v>252</v>
      </c>
      <c r="O62" s="232">
        <v>410</v>
      </c>
      <c r="P62" s="159">
        <v>662</v>
      </c>
    </row>
    <row r="63" spans="1:16" s="3" customFormat="1">
      <c r="A63" s="79" t="s">
        <v>35</v>
      </c>
      <c r="B63" s="121" t="s">
        <v>36</v>
      </c>
      <c r="C63" s="122">
        <v>16</v>
      </c>
      <c r="D63" s="122">
        <v>40</v>
      </c>
      <c r="E63" s="81">
        <f t="shared" si="5"/>
        <v>56</v>
      </c>
      <c r="F63" s="89">
        <f ca="1">C63/OFFSET(C63,3,0)</f>
        <v>3.9800995024875621E-2</v>
      </c>
      <c r="G63" s="89">
        <f t="shared" ref="G63:H63" ca="1" si="31">D63/OFFSET(D63,3,0)</f>
        <v>6.4620355411954766E-2</v>
      </c>
      <c r="H63" s="89">
        <f t="shared" ca="1" si="31"/>
        <v>5.484818805093046E-2</v>
      </c>
      <c r="I63" s="72"/>
      <c r="K63" s="175" t="s">
        <v>41</v>
      </c>
      <c r="L63" s="175" t="s">
        <v>243</v>
      </c>
      <c r="M63" s="213" t="s">
        <v>244</v>
      </c>
      <c r="N63" s="151">
        <v>402</v>
      </c>
      <c r="O63" s="159">
        <v>619</v>
      </c>
      <c r="P63" s="159">
        <v>1021</v>
      </c>
    </row>
    <row r="64" spans="1:16" s="3" customFormat="1">
      <c r="A64" s="79" t="s">
        <v>37</v>
      </c>
      <c r="B64" s="121" t="s">
        <v>38</v>
      </c>
      <c r="C64" s="122">
        <v>35</v>
      </c>
      <c r="D64" s="122">
        <v>53</v>
      </c>
      <c r="E64" s="81">
        <f t="shared" si="5"/>
        <v>88</v>
      </c>
      <c r="F64" s="89">
        <f ca="1">C64/OFFSET(C64,2,0)</f>
        <v>8.7064676616915429E-2</v>
      </c>
      <c r="G64" s="89">
        <f t="shared" ref="G64:H64" ca="1" si="32">D64/OFFSET(D64,2,0)</f>
        <v>8.5621970920840063E-2</v>
      </c>
      <c r="H64" s="89">
        <f t="shared" ca="1" si="32"/>
        <v>8.6190009794319289E-2</v>
      </c>
      <c r="K64" s="208" t="s">
        <v>42</v>
      </c>
      <c r="L64" s="58"/>
      <c r="M64" s="214" t="s">
        <v>232</v>
      </c>
      <c r="N64" s="152">
        <v>164</v>
      </c>
      <c r="O64" s="240">
        <v>45</v>
      </c>
      <c r="P64" s="240">
        <v>209</v>
      </c>
    </row>
    <row r="65" spans="1:16" s="3" customFormat="1">
      <c r="A65" s="79" t="s">
        <v>39</v>
      </c>
      <c r="B65" s="121" t="s">
        <v>40</v>
      </c>
      <c r="C65" s="122">
        <v>252</v>
      </c>
      <c r="D65" s="122">
        <v>410</v>
      </c>
      <c r="E65" s="81">
        <f t="shared" si="5"/>
        <v>662</v>
      </c>
      <c r="F65" s="89">
        <f ca="1">C65/OFFSET(C65,1,0)</f>
        <v>0.62686567164179108</v>
      </c>
      <c r="G65" s="89">
        <f t="shared" ref="G65:H65" ca="1" si="33">D65/OFFSET(D65,1,0)</f>
        <v>0.66235864297253633</v>
      </c>
      <c r="H65" s="94">
        <f t="shared" ca="1" si="33"/>
        <v>0.64838393731635646</v>
      </c>
      <c r="K65" s="175" t="s">
        <v>43</v>
      </c>
      <c r="L65" s="175" t="s">
        <v>44</v>
      </c>
      <c r="M65" s="210"/>
      <c r="N65" s="151">
        <v>238</v>
      </c>
      <c r="O65" s="159">
        <v>574</v>
      </c>
      <c r="P65" s="159">
        <v>812</v>
      </c>
    </row>
    <row r="66" spans="1:16" s="3" customFormat="1">
      <c r="A66" s="79" t="s">
        <v>41</v>
      </c>
      <c r="B66" s="96" t="s">
        <v>55</v>
      </c>
      <c r="C66" s="78">
        <f>SUM(C62:C65)</f>
        <v>402</v>
      </c>
      <c r="D66" s="78">
        <f>SUM(D62:D65)</f>
        <v>619</v>
      </c>
      <c r="E66" s="81">
        <f t="shared" si="5"/>
        <v>1021</v>
      </c>
      <c r="F66" s="89">
        <f>C66/C33</f>
        <v>0.13206307490144548</v>
      </c>
      <c r="G66" s="89">
        <f t="shared" ref="G66:H66" si="34">D66/D33</f>
        <v>0.2818761384335155</v>
      </c>
      <c r="H66" s="89">
        <f t="shared" si="34"/>
        <v>0.19484732824427481</v>
      </c>
      <c r="K66" s="58"/>
      <c r="L66" s="58"/>
      <c r="M66" s="211" t="s">
        <v>245</v>
      </c>
      <c r="N66" s="57"/>
      <c r="O66" s="159"/>
      <c r="P66" s="159"/>
    </row>
    <row r="67" spans="1:16" s="3" customFormat="1">
      <c r="A67" s="97" t="s">
        <v>42</v>
      </c>
      <c r="B67" s="98" t="s">
        <v>21</v>
      </c>
      <c r="C67" s="99">
        <v>164</v>
      </c>
      <c r="D67" s="99">
        <v>45</v>
      </c>
      <c r="E67" s="81">
        <f t="shared" si="5"/>
        <v>209</v>
      </c>
      <c r="F67" s="2"/>
      <c r="G67" s="72"/>
      <c r="H67" s="72"/>
      <c r="K67" s="175" t="s">
        <v>45</v>
      </c>
      <c r="L67" s="207" t="s">
        <v>246</v>
      </c>
      <c r="M67" s="210"/>
      <c r="N67" s="153">
        <v>2897</v>
      </c>
      <c r="O67" s="232">
        <v>2095</v>
      </c>
      <c r="P67" s="232">
        <v>4992</v>
      </c>
    </row>
    <row r="68" spans="1:16" s="3" customFormat="1" ht="14.4">
      <c r="A68" s="79" t="s">
        <v>43</v>
      </c>
      <c r="B68" s="77" t="s">
        <v>44</v>
      </c>
      <c r="C68" s="78">
        <f>C66-C67</f>
        <v>238</v>
      </c>
      <c r="D68" s="78">
        <f>D66-D67</f>
        <v>574</v>
      </c>
      <c r="E68" s="81">
        <f t="shared" si="5"/>
        <v>812</v>
      </c>
      <c r="F68" s="2"/>
      <c r="G68" s="111"/>
      <c r="H68" s="123"/>
      <c r="K68" s="175" t="s">
        <v>47</v>
      </c>
      <c r="L68" s="175" t="s">
        <v>48</v>
      </c>
      <c r="M68" s="210"/>
      <c r="N68" s="153">
        <v>17</v>
      </c>
      <c r="O68" s="232">
        <v>87</v>
      </c>
      <c r="P68" s="159">
        <v>104</v>
      </c>
    </row>
    <row r="69" spans="1:16" s="3" customFormat="1">
      <c r="A69" s="79"/>
      <c r="B69" s="77"/>
      <c r="C69" s="92"/>
      <c r="D69" s="92"/>
      <c r="E69" s="81"/>
      <c r="F69" s="2"/>
      <c r="G69" s="72"/>
      <c r="H69" s="72"/>
      <c r="K69" s="58"/>
      <c r="L69" s="58"/>
      <c r="M69" s="211" t="s">
        <v>247</v>
      </c>
      <c r="N69" s="57"/>
      <c r="O69" s="232"/>
      <c r="P69" s="159"/>
    </row>
    <row r="70" spans="1:16" s="3" customFormat="1" ht="14.4">
      <c r="A70" s="79" t="s">
        <v>45</v>
      </c>
      <c r="B70" s="77" t="s">
        <v>46</v>
      </c>
      <c r="C70" s="91">
        <f>C43+C50+C57+C59+C60+C68</f>
        <v>2897</v>
      </c>
      <c r="D70" s="91">
        <f>D43+D50+D57+D59+D60+D68</f>
        <v>2095</v>
      </c>
      <c r="E70" s="81">
        <f t="shared" si="5"/>
        <v>4992</v>
      </c>
      <c r="F70" s="2"/>
      <c r="G70" s="124"/>
      <c r="H70" s="112"/>
      <c r="K70" s="175" t="s">
        <v>49</v>
      </c>
      <c r="L70" s="207" t="s">
        <v>248</v>
      </c>
      <c r="M70" s="210"/>
      <c r="N70" s="153">
        <v>2914</v>
      </c>
      <c r="O70" s="232">
        <v>2182</v>
      </c>
      <c r="P70" s="232">
        <v>5096</v>
      </c>
    </row>
    <row r="71" spans="1:16" s="3" customFormat="1">
      <c r="A71" s="79"/>
      <c r="B71" s="125"/>
      <c r="C71" s="92"/>
      <c r="D71" s="92"/>
      <c r="E71" s="81"/>
      <c r="F71" s="2"/>
      <c r="G71" s="72"/>
      <c r="H71" s="72"/>
      <c r="K71" s="175" t="s">
        <v>51</v>
      </c>
      <c r="L71" s="175" t="s">
        <v>456</v>
      </c>
      <c r="M71" s="210"/>
      <c r="N71" s="151">
        <v>122</v>
      </c>
      <c r="O71" s="159">
        <v>247</v>
      </c>
      <c r="P71" s="159">
        <v>369</v>
      </c>
    </row>
    <row r="72" spans="1:16" s="3" customFormat="1" ht="14.4">
      <c r="A72" s="79" t="s">
        <v>47</v>
      </c>
      <c r="B72" s="77" t="s">
        <v>48</v>
      </c>
      <c r="C72" s="151">
        <v>17</v>
      </c>
      <c r="D72" s="151">
        <v>87</v>
      </c>
      <c r="E72" s="81">
        <f t="shared" si="5"/>
        <v>104</v>
      </c>
      <c r="F72" s="68"/>
      <c r="G72" s="126"/>
      <c r="H72" s="127"/>
      <c r="K72" s="58"/>
      <c r="L72" s="58"/>
      <c r="M72" s="210"/>
      <c r="N72" s="217" t="s">
        <v>271</v>
      </c>
      <c r="O72" s="58"/>
      <c r="P72" s="58"/>
    </row>
    <row r="73" spans="1:16" s="3" customFormat="1">
      <c r="A73" s="79"/>
      <c r="B73" s="125"/>
      <c r="C73" s="92"/>
      <c r="D73" s="92"/>
      <c r="E73" s="81"/>
      <c r="F73" s="2"/>
      <c r="G73" s="72"/>
      <c r="H73" s="72"/>
      <c r="I73" s="72"/>
      <c r="K73" s="58"/>
      <c r="L73" s="58"/>
      <c r="M73" s="210"/>
      <c r="N73" s="217" t="s">
        <v>273</v>
      </c>
      <c r="O73" s="58"/>
      <c r="P73" s="186" t="s">
        <v>272</v>
      </c>
    </row>
    <row r="74" spans="1:16" s="3" customFormat="1">
      <c r="A74" s="79" t="s">
        <v>49</v>
      </c>
      <c r="B74" s="77" t="s">
        <v>50</v>
      </c>
      <c r="C74" s="81">
        <f>C70+C72</f>
        <v>2914</v>
      </c>
      <c r="D74" s="81">
        <f>D70+D72</f>
        <v>2182</v>
      </c>
      <c r="E74" s="81">
        <f>D74+C74</f>
        <v>5096</v>
      </c>
      <c r="F74" s="2"/>
      <c r="G74" s="72"/>
      <c r="H74" s="72"/>
      <c r="I74" s="72"/>
      <c r="K74" s="58"/>
      <c r="L74" s="58"/>
      <c r="M74" s="210"/>
      <c r="N74" s="217" t="s">
        <v>275</v>
      </c>
      <c r="O74" s="58"/>
      <c r="P74" s="186" t="s">
        <v>274</v>
      </c>
    </row>
    <row r="75" spans="1:16" s="3" customFormat="1">
      <c r="A75" s="79"/>
      <c r="B75" s="77" t="s">
        <v>94</v>
      </c>
      <c r="C75" s="92"/>
      <c r="D75" s="92"/>
      <c r="E75" s="81">
        <f>D75+C75</f>
        <v>0</v>
      </c>
      <c r="F75" s="2"/>
      <c r="G75" s="72"/>
      <c r="H75" s="72"/>
      <c r="I75" s="72"/>
      <c r="K75" s="58"/>
      <c r="L75" s="186" t="s">
        <v>277</v>
      </c>
      <c r="M75" s="210"/>
      <c r="N75" s="209">
        <v>5465</v>
      </c>
      <c r="O75" s="58"/>
      <c r="P75" s="186" t="s">
        <v>276</v>
      </c>
    </row>
    <row r="76" spans="1:16" s="3" customFormat="1" ht="13.8" thickBot="1">
      <c r="A76" s="128" t="s">
        <v>51</v>
      </c>
      <c r="B76" s="129" t="s">
        <v>64</v>
      </c>
      <c r="C76" s="130">
        <v>122</v>
      </c>
      <c r="D76" s="130">
        <v>247</v>
      </c>
      <c r="E76" s="81">
        <f>D76+C76</f>
        <v>369</v>
      </c>
      <c r="F76" s="2"/>
      <c r="G76" s="72"/>
      <c r="H76" s="72"/>
      <c r="I76" s="72"/>
      <c r="K76" s="186" t="s">
        <v>278</v>
      </c>
      <c r="L76" s="58"/>
      <c r="M76" s="210"/>
      <c r="N76" s="57"/>
      <c r="O76" s="58"/>
      <c r="P76" s="188">
        <v>5465</v>
      </c>
    </row>
    <row r="77" spans="1:16" s="3" customFormat="1" ht="30.75" customHeight="1">
      <c r="A77" s="296" t="s">
        <v>56</v>
      </c>
      <c r="B77" s="297"/>
      <c r="C77" s="131">
        <f>C6+C33-C67-C74</f>
        <v>122</v>
      </c>
      <c r="D77" s="131">
        <f>D6+D33-D67-D74</f>
        <v>247</v>
      </c>
      <c r="E77" s="132">
        <f>(E6+E33)-(E67+E74)</f>
        <v>369</v>
      </c>
      <c r="F77" s="2"/>
      <c r="G77" s="72"/>
      <c r="H77" s="72"/>
      <c r="I77" s="72"/>
      <c r="K77" s="58"/>
      <c r="L77" s="58"/>
      <c r="M77" s="210"/>
      <c r="N77" s="57"/>
      <c r="O77" s="58"/>
      <c r="P77" s="191">
        <v>0.84</v>
      </c>
    </row>
    <row r="78" spans="1:16" s="3" customFormat="1" ht="16.2" customHeight="1">
      <c r="A78" s="133"/>
      <c r="B78" s="61" t="s">
        <v>67</v>
      </c>
      <c r="C78" s="134">
        <f>(C43+C57+C59+C60+C50)/(C43+C57+C59+C68+C60+C50)</f>
        <v>0.91784604763548494</v>
      </c>
      <c r="D78" s="134">
        <f t="shared" ref="D78:E78" si="35">(D43+D57+D59+D60+D50)/(D43+D57+D59+D68+D60+D50)</f>
        <v>0.72601431980906916</v>
      </c>
      <c r="E78" s="134">
        <f t="shared" si="35"/>
        <v>0.83733974358974361</v>
      </c>
      <c r="F78" s="135"/>
      <c r="G78" s="72"/>
      <c r="H78" s="72"/>
      <c r="I78" s="72"/>
      <c r="K78" s="58"/>
      <c r="L78" s="58"/>
      <c r="M78" s="210"/>
      <c r="N78" s="57"/>
      <c r="O78" s="57"/>
      <c r="P78" s="57"/>
    </row>
    <row r="79" spans="1:16" s="3" customFormat="1" ht="16.2" customHeight="1">
      <c r="A79" s="133"/>
      <c r="B79" s="61" t="s">
        <v>68</v>
      </c>
      <c r="C79" s="134">
        <f>(C43+C57+C59+C60+C50)/(C43+C57+C59+C68+C72+C67+C60+C50)</f>
        <v>0.86387264457439894</v>
      </c>
      <c r="D79" s="134">
        <f t="shared" ref="D79:E79" si="36">(D43+D57+D59+D60+D50)/(D43+D57+D59+D68+D72+D67+D60+D50)</f>
        <v>0.68298158958239785</v>
      </c>
      <c r="E79" s="134">
        <f t="shared" si="36"/>
        <v>0.78793590951932135</v>
      </c>
      <c r="F79" s="2"/>
      <c r="G79" s="72"/>
      <c r="H79" s="72"/>
      <c r="I79" s="72"/>
      <c r="K79" s="58"/>
      <c r="L79" s="58"/>
      <c r="M79" s="210"/>
      <c r="N79" s="57"/>
      <c r="O79" s="57"/>
      <c r="P79" s="57"/>
    </row>
    <row r="80" spans="1:16" ht="16.2" customHeight="1">
      <c r="A80" s="133"/>
      <c r="B80" s="61" t="s">
        <v>70</v>
      </c>
      <c r="C80" s="134">
        <f>C59/C35</f>
        <v>0.44270833333333331</v>
      </c>
      <c r="D80" s="134">
        <f t="shared" ref="D80:E80" si="37">D59/D35</f>
        <v>7.2989307298930731E-2</v>
      </c>
      <c r="E80" s="134">
        <f t="shared" si="37"/>
        <v>0.28463526137944745</v>
      </c>
    </row>
    <row r="81" spans="1:16" ht="16.2" customHeight="1">
      <c r="A81" s="133"/>
      <c r="B81" s="61" t="s">
        <v>69</v>
      </c>
      <c r="C81" s="134">
        <f>D66/E66</f>
        <v>0.60626836434867781</v>
      </c>
      <c r="D81" s="134"/>
      <c r="E81" s="134"/>
    </row>
    <row r="82" spans="1:16" ht="16.2" customHeight="1">
      <c r="A82" s="133"/>
      <c r="B82" s="61" t="s">
        <v>89</v>
      </c>
      <c r="C82" s="136">
        <f>C20/C35</f>
        <v>3.4722222222222224E-4</v>
      </c>
      <c r="D82" s="136">
        <f t="shared" ref="D82:E82" si="38">D20/D35</f>
        <v>0</v>
      </c>
      <c r="E82" s="136">
        <f t="shared" si="38"/>
        <v>1.9876764062810574E-4</v>
      </c>
    </row>
    <row r="83" spans="1:16" ht="16.2" customHeight="1">
      <c r="A83" s="133"/>
      <c r="B83" s="61" t="s">
        <v>95</v>
      </c>
      <c r="C83" s="136">
        <f>(C43+C50+C57+C59+C60)/(C6+C33)</f>
        <v>0.8309375</v>
      </c>
      <c r="D83" s="136">
        <f t="shared" ref="D83:E83" si="39">(D43+D50+D57+D59+D60)/(D6+D33)</f>
        <v>0.61479385610347614</v>
      </c>
      <c r="E83" s="136">
        <f t="shared" si="39"/>
        <v>0.73669369051815303</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
      <c r="K86" s="58"/>
      <c r="L86" s="58"/>
      <c r="M86" s="210"/>
      <c r="N86" s="57"/>
      <c r="O86" s="57"/>
      <c r="P86" s="57"/>
    </row>
    <row r="87" spans="1:16" s="139" customFormat="1" ht="19.5" customHeight="1">
      <c r="A87" s="138"/>
      <c r="B87" s="62"/>
      <c r="F87" s="2"/>
      <c r="G87" s="72"/>
      <c r="H87" s="72"/>
      <c r="I87" s="72"/>
      <c r="J87" s="5"/>
      <c r="K87" s="58"/>
      <c r="L87" s="58"/>
      <c r="M87" s="210"/>
      <c r="N87" s="57"/>
      <c r="O87" s="57"/>
      <c r="P87" s="57"/>
    </row>
    <row r="88" spans="1:16" s="139" customFormat="1" ht="19.5" customHeight="1">
      <c r="A88" s="138"/>
      <c r="B88" s="62"/>
      <c r="F88" s="2"/>
      <c r="G88" s="72"/>
      <c r="H88" s="72"/>
      <c r="I88" s="72"/>
      <c r="J88" s="5"/>
      <c r="K88" s="58"/>
      <c r="L88" s="58"/>
      <c r="M88" s="210"/>
      <c r="N88" s="57"/>
      <c r="O88" s="57"/>
      <c r="P88" s="57"/>
    </row>
    <row r="89" spans="1:16" s="139" customFormat="1" ht="19.5" customHeight="1">
      <c r="A89" s="138"/>
      <c r="B89" s="62"/>
      <c r="F89" s="2"/>
      <c r="G89" s="72"/>
      <c r="H89" s="72"/>
      <c r="I89" s="72"/>
      <c r="J89" s="5"/>
      <c r="K89" s="58"/>
      <c r="L89" s="58"/>
      <c r="M89" s="210"/>
      <c r="N89" s="57"/>
      <c r="O89" s="57"/>
      <c r="P89" s="57"/>
    </row>
    <row r="90" spans="1:16" s="139" customFormat="1" ht="19.5" customHeight="1">
      <c r="A90" s="138"/>
      <c r="B90" s="62"/>
      <c r="F90" s="2"/>
      <c r="G90" s="72"/>
      <c r="H90" s="72"/>
      <c r="I90" s="72"/>
      <c r="J90" s="5"/>
      <c r="K90" s="58"/>
      <c r="L90" s="58"/>
      <c r="M90" s="210"/>
      <c r="N90" s="57"/>
      <c r="O90" s="57"/>
      <c r="P90" s="57"/>
    </row>
    <row r="91" spans="1:16" s="139" customFormat="1" ht="19.5" customHeight="1">
      <c r="A91" s="138"/>
      <c r="B91" s="62"/>
      <c r="F91" s="2"/>
      <c r="G91" s="72"/>
      <c r="H91" s="72"/>
      <c r="I91" s="72"/>
      <c r="J91" s="5"/>
      <c r="K91" s="58"/>
      <c r="L91" s="58"/>
      <c r="M91" s="210"/>
      <c r="N91" s="57"/>
      <c r="O91" s="57"/>
      <c r="P91" s="57"/>
    </row>
    <row r="92" spans="1:16" s="139" customFormat="1" ht="19.5" customHeight="1">
      <c r="A92" s="138"/>
      <c r="B92" s="62"/>
      <c r="F92" s="2"/>
      <c r="G92" s="72"/>
      <c r="H92" s="72"/>
      <c r="I92" s="72"/>
      <c r="J92" s="5"/>
      <c r="K92" s="58"/>
      <c r="L92" s="58"/>
      <c r="M92" s="210"/>
      <c r="N92" s="57"/>
      <c r="O92" s="57"/>
      <c r="P92" s="57"/>
    </row>
    <row r="93" spans="1:16" s="139" customFormat="1" ht="19.5" customHeight="1">
      <c r="A93" s="138"/>
      <c r="B93" s="1" t="s">
        <v>65</v>
      </c>
      <c r="C93" s="139">
        <f>(C74-C68)/C74</f>
        <v>0.91832532601235417</v>
      </c>
      <c r="D93" s="1" t="s">
        <v>66</v>
      </c>
      <c r="E93" s="139">
        <f>(D74-D68)/D74</f>
        <v>0.73693858845096238</v>
      </c>
      <c r="F93" s="2"/>
      <c r="G93" s="72"/>
      <c r="H93" s="72"/>
      <c r="I93" s="72"/>
      <c r="J93" s="5"/>
      <c r="K93" s="58"/>
      <c r="L93" s="58"/>
      <c r="M93" s="210"/>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17" s="3" customFormat="1">
      <c r="A1" s="57"/>
      <c r="B1" s="65" t="s">
        <v>90</v>
      </c>
      <c r="C1" s="57" t="s">
        <v>133</v>
      </c>
      <c r="D1" s="57"/>
      <c r="E1" s="57"/>
      <c r="F1" s="2" t="s">
        <v>91</v>
      </c>
      <c r="G1" s="66"/>
      <c r="H1" s="67"/>
      <c r="I1" s="67"/>
      <c r="J1" s="57"/>
      <c r="K1" s="58"/>
      <c r="L1" s="174" t="s">
        <v>474</v>
      </c>
      <c r="M1" s="58"/>
      <c r="N1" s="216" t="s">
        <v>0</v>
      </c>
      <c r="O1" s="216" t="s">
        <v>475</v>
      </c>
      <c r="P1" s="57"/>
      <c r="Q1" s="216" t="s">
        <v>2</v>
      </c>
    </row>
    <row r="2" spans="1:17" s="3" customFormat="1" ht="15.6">
      <c r="A2" s="57"/>
      <c r="B2" s="65" t="s">
        <v>92</v>
      </c>
      <c r="C2" s="57" t="s">
        <v>520</v>
      </c>
      <c r="D2" s="57"/>
      <c r="E2" s="57"/>
      <c r="F2" s="68" t="s">
        <v>93</v>
      </c>
      <c r="G2" s="69"/>
      <c r="H2" s="70"/>
      <c r="I2" s="70"/>
      <c r="J2" s="57"/>
      <c r="K2" s="174" t="s">
        <v>519</v>
      </c>
      <c r="L2" s="58"/>
      <c r="M2" s="58"/>
      <c r="N2" s="57"/>
      <c r="O2" s="57"/>
      <c r="P2" s="57"/>
      <c r="Q2" s="57"/>
    </row>
    <row r="3" spans="1:17" s="3" customFormat="1" ht="13.8" thickBot="1">
      <c r="A3" s="71"/>
      <c r="B3" s="58"/>
      <c r="C3" s="57"/>
      <c r="D3" s="57"/>
      <c r="E3" s="57"/>
      <c r="F3" s="2"/>
      <c r="G3" s="72"/>
      <c r="H3" s="72"/>
      <c r="I3" s="72"/>
      <c r="J3" s="57"/>
      <c r="K3" s="174" t="s">
        <v>476</v>
      </c>
      <c r="L3" s="58"/>
      <c r="M3" s="58"/>
      <c r="N3" s="153">
        <v>87</v>
      </c>
      <c r="O3" s="153">
        <v>22</v>
      </c>
      <c r="P3" s="57"/>
      <c r="Q3" s="153">
        <v>109</v>
      </c>
    </row>
    <row r="4" spans="1:17" s="3" customFormat="1">
      <c r="A4" s="73"/>
      <c r="B4" s="60"/>
      <c r="C4" s="74" t="s">
        <v>0</v>
      </c>
      <c r="D4" s="74" t="s">
        <v>1</v>
      </c>
      <c r="E4" s="75" t="s">
        <v>2</v>
      </c>
      <c r="F4" s="2"/>
      <c r="G4" s="72"/>
      <c r="H4" s="72"/>
      <c r="I4" s="72"/>
      <c r="J4" s="57"/>
      <c r="K4" s="174" t="s">
        <v>4</v>
      </c>
      <c r="L4" s="58"/>
      <c r="M4" s="58"/>
      <c r="N4" s="57"/>
      <c r="O4" s="57"/>
      <c r="P4" s="57"/>
      <c r="Q4" s="57"/>
    </row>
    <row r="5" spans="1:17" s="3" customFormat="1">
      <c r="A5" s="76"/>
      <c r="B5" s="77"/>
      <c r="C5" s="78"/>
      <c r="D5" s="78"/>
      <c r="E5" s="78"/>
      <c r="F5" s="4"/>
      <c r="G5" s="72"/>
      <c r="H5" s="72"/>
      <c r="I5" s="72"/>
      <c r="J5" s="57"/>
      <c r="K5" s="174" t="s">
        <v>477</v>
      </c>
      <c r="L5" s="58"/>
      <c r="M5" s="58"/>
      <c r="N5" s="57"/>
      <c r="O5" s="57"/>
      <c r="P5" s="57"/>
      <c r="Q5" s="57"/>
    </row>
    <row r="6" spans="1:17" s="3" customFormat="1" ht="15.6">
      <c r="A6" s="79" t="s">
        <v>3</v>
      </c>
      <c r="B6" s="77" t="s">
        <v>63</v>
      </c>
      <c r="C6" s="153">
        <v>87</v>
      </c>
      <c r="D6" s="153">
        <v>22</v>
      </c>
      <c r="E6" s="81">
        <f>D6+C6</f>
        <v>109</v>
      </c>
      <c r="F6" s="68"/>
      <c r="G6" s="82"/>
      <c r="H6" s="70"/>
      <c r="I6" s="70"/>
      <c r="J6" s="216" t="s">
        <v>6</v>
      </c>
      <c r="K6" s="58"/>
      <c r="L6" s="58"/>
      <c r="M6" s="58"/>
      <c r="N6" s="153">
        <v>2593</v>
      </c>
      <c r="O6" s="153">
        <v>807</v>
      </c>
      <c r="P6" s="57"/>
      <c r="Q6" s="153">
        <v>3400</v>
      </c>
    </row>
    <row r="7" spans="1:17" s="3" customFormat="1" ht="15.6">
      <c r="A7" s="79"/>
      <c r="B7" s="77"/>
      <c r="C7" s="83"/>
      <c r="D7" s="83"/>
      <c r="E7" s="81"/>
      <c r="F7" s="68"/>
      <c r="G7" s="82"/>
      <c r="H7" s="82"/>
      <c r="I7" s="70"/>
      <c r="J7" s="57"/>
      <c r="K7" s="174" t="s">
        <v>228</v>
      </c>
      <c r="L7" s="58"/>
      <c r="M7" s="58"/>
      <c r="N7" s="153">
        <v>176</v>
      </c>
      <c r="O7" s="153">
        <v>545</v>
      </c>
      <c r="P7" s="57"/>
      <c r="Q7" s="153">
        <v>721</v>
      </c>
    </row>
    <row r="8" spans="1:17" s="3" customFormat="1" ht="15.6">
      <c r="A8" s="79"/>
      <c r="B8" s="77" t="s">
        <v>4</v>
      </c>
      <c r="C8" s="83"/>
      <c r="D8" s="83"/>
      <c r="E8" s="81"/>
      <c r="F8" s="68"/>
      <c r="G8" s="82"/>
      <c r="H8" s="70"/>
      <c r="I8" s="82"/>
      <c r="J8" s="57"/>
      <c r="K8" s="174" t="s">
        <v>478</v>
      </c>
      <c r="L8" s="58"/>
      <c r="M8" s="58"/>
      <c r="N8" s="153">
        <v>430</v>
      </c>
      <c r="O8" s="153">
        <v>253</v>
      </c>
      <c r="P8" s="57"/>
      <c r="Q8" s="153">
        <v>688</v>
      </c>
    </row>
    <row r="9" spans="1:17" s="3" customFormat="1" ht="15.6">
      <c r="A9" s="79"/>
      <c r="B9" s="84" t="s">
        <v>5</v>
      </c>
      <c r="C9" s="85"/>
      <c r="D9" s="85"/>
      <c r="E9" s="81"/>
      <c r="F9" s="2"/>
      <c r="G9" s="82"/>
      <c r="H9" s="86"/>
      <c r="I9" s="70"/>
      <c r="J9" s="57"/>
      <c r="K9" s="174" t="s">
        <v>9</v>
      </c>
      <c r="L9" s="58"/>
      <c r="M9" s="58"/>
      <c r="N9" s="153">
        <v>1460</v>
      </c>
      <c r="O9" s="153">
        <v>610</v>
      </c>
      <c r="P9" s="57"/>
      <c r="Q9" s="153">
        <v>2070</v>
      </c>
    </row>
    <row r="10" spans="1:17" s="3" customFormat="1" ht="15.6">
      <c r="A10" s="79"/>
      <c r="B10" s="87" t="s">
        <v>6</v>
      </c>
      <c r="C10" s="153">
        <v>2593</v>
      </c>
      <c r="D10" s="153">
        <v>807</v>
      </c>
      <c r="E10" s="81">
        <f>D10+C10</f>
        <v>3400</v>
      </c>
      <c r="F10" s="89">
        <f ca="1">C10/OFFSET(C10,4,0)</f>
        <v>0.55655720111611939</v>
      </c>
      <c r="G10" s="89">
        <f t="shared" ref="G10:H10" ca="1" si="0">D10/OFFSET(D10,4,0)</f>
        <v>0.36433408577878101</v>
      </c>
      <c r="H10" s="89">
        <f t="shared" ca="1" si="0"/>
        <v>0.49461739889438466</v>
      </c>
      <c r="I10" s="70"/>
      <c r="J10" s="153">
        <v>0</v>
      </c>
      <c r="K10" s="174" t="s">
        <v>11</v>
      </c>
      <c r="L10" s="58"/>
      <c r="M10" s="58"/>
      <c r="N10" s="153">
        <v>4659</v>
      </c>
      <c r="O10" s="153">
        <v>2220</v>
      </c>
      <c r="P10" s="57"/>
      <c r="Q10" s="153">
        <v>6879</v>
      </c>
    </row>
    <row r="11" spans="1:17" s="3" customFormat="1">
      <c r="A11" s="79"/>
      <c r="B11" s="87" t="s">
        <v>7</v>
      </c>
      <c r="C11" s="153">
        <v>176</v>
      </c>
      <c r="D11" s="153">
        <v>545</v>
      </c>
      <c r="E11" s="81">
        <f t="shared" ref="E11:E14" si="1">D11+C11</f>
        <v>721</v>
      </c>
      <c r="F11" s="89">
        <f ca="1">C11/OFFSET(C11,3,0)</f>
        <v>3.7776346855548398E-2</v>
      </c>
      <c r="G11" s="89">
        <f t="shared" ref="G11:H11" ca="1" si="2">D11/OFFSET(D11,3,0)</f>
        <v>0.24604966139954854</v>
      </c>
      <c r="H11" s="89">
        <f t="shared" ca="1" si="2"/>
        <v>0.10488798370672098</v>
      </c>
      <c r="I11" s="72"/>
      <c r="J11" s="57"/>
      <c r="K11" s="58"/>
      <c r="L11" s="174" t="s">
        <v>479</v>
      </c>
      <c r="M11" s="58"/>
      <c r="N11" s="57"/>
      <c r="O11" s="57"/>
      <c r="P11" s="57"/>
      <c r="Q11" s="57"/>
    </row>
    <row r="12" spans="1:17" s="3" customFormat="1">
      <c r="A12" s="79"/>
      <c r="B12" s="87" t="s">
        <v>8</v>
      </c>
      <c r="C12" s="153">
        <v>430</v>
      </c>
      <c r="D12" s="153">
        <v>253</v>
      </c>
      <c r="E12" s="81">
        <f t="shared" si="1"/>
        <v>683</v>
      </c>
      <c r="F12" s="89">
        <f ca="1">C12/OFFSET(C12,2,0)</f>
        <v>9.2294483794805746E-2</v>
      </c>
      <c r="G12" s="89">
        <f t="shared" ref="G12:H12" ca="1" si="3">D12/OFFSET(D12,2,0)</f>
        <v>0.11422121896162528</v>
      </c>
      <c r="H12" s="89">
        <f t="shared" ca="1" si="3"/>
        <v>9.9359906895548439E-2</v>
      </c>
      <c r="I12" s="72"/>
      <c r="J12" s="216" t="s">
        <v>6</v>
      </c>
      <c r="K12" s="58"/>
      <c r="L12" s="58"/>
      <c r="M12" s="58"/>
      <c r="N12" s="57"/>
      <c r="O12" s="57"/>
      <c r="P12" s="57"/>
      <c r="Q12" s="153">
        <v>0</v>
      </c>
    </row>
    <row r="13" spans="1:17" s="3" customFormat="1">
      <c r="A13" s="79"/>
      <c r="B13" s="87" t="s">
        <v>9</v>
      </c>
      <c r="C13" s="153">
        <v>1460</v>
      </c>
      <c r="D13" s="153">
        <v>610</v>
      </c>
      <c r="E13" s="81">
        <f t="shared" si="1"/>
        <v>2070</v>
      </c>
      <c r="F13" s="89">
        <f ca="1">C13/OFFSET(C13,1,0)</f>
        <v>0.31337196823352653</v>
      </c>
      <c r="G13" s="89">
        <f t="shared" ref="G13:H13" ca="1" si="4">D13/OFFSET(D13,1,0)</f>
        <v>0.27539503386004516</v>
      </c>
      <c r="H13" s="89">
        <f t="shared" ca="1" si="4"/>
        <v>0.30113471050334595</v>
      </c>
      <c r="I13" s="72"/>
      <c r="J13" s="57"/>
      <c r="K13" s="174" t="s">
        <v>480</v>
      </c>
      <c r="L13" s="58"/>
      <c r="M13" s="58"/>
      <c r="N13" s="57"/>
      <c r="O13" s="57"/>
      <c r="P13" s="57"/>
      <c r="Q13" s="57"/>
    </row>
    <row r="14" spans="1:17" s="3" customFormat="1">
      <c r="A14" s="79" t="s">
        <v>10</v>
      </c>
      <c r="B14" s="90" t="s">
        <v>11</v>
      </c>
      <c r="C14" s="91">
        <f>SUM(C10:C13)</f>
        <v>4659</v>
      </c>
      <c r="D14" s="91">
        <f>SUM(D10:D13)</f>
        <v>2215</v>
      </c>
      <c r="E14" s="81">
        <f t="shared" si="1"/>
        <v>6874</v>
      </c>
      <c r="F14" s="89"/>
      <c r="G14" s="89"/>
      <c r="H14" s="89"/>
      <c r="I14" s="72"/>
      <c r="J14" s="57"/>
      <c r="K14" s="174" t="s">
        <v>229</v>
      </c>
      <c r="L14" s="58"/>
      <c r="M14" s="58"/>
      <c r="N14" s="57"/>
      <c r="O14" s="57"/>
      <c r="P14" s="57"/>
      <c r="Q14" s="153">
        <v>0</v>
      </c>
    </row>
    <row r="15" spans="1:17" s="3" customFormat="1">
      <c r="A15" s="79"/>
      <c r="B15" s="84" t="s">
        <v>58</v>
      </c>
      <c r="C15" s="92"/>
      <c r="D15" s="92"/>
      <c r="E15" s="81"/>
      <c r="F15" s="2"/>
      <c r="G15" s="72"/>
      <c r="H15" s="72"/>
      <c r="I15" s="72"/>
      <c r="J15" s="57"/>
      <c r="K15" s="174" t="s">
        <v>9</v>
      </c>
      <c r="L15" s="58"/>
      <c r="M15" s="58"/>
      <c r="N15" s="57"/>
      <c r="O15" s="57"/>
      <c r="P15" s="57"/>
      <c r="Q15" s="153">
        <v>0</v>
      </c>
    </row>
    <row r="16" spans="1:17"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J16" s="57"/>
      <c r="K16" s="58"/>
      <c r="L16" s="174" t="s">
        <v>481</v>
      </c>
      <c r="M16" s="58"/>
      <c r="N16" s="153">
        <v>0</v>
      </c>
      <c r="O16" s="153">
        <v>0</v>
      </c>
      <c r="P16" s="57"/>
      <c r="Q16" s="153">
        <v>0</v>
      </c>
    </row>
    <row r="17" spans="1:17" s="3" customFormat="1">
      <c r="A17" s="79"/>
      <c r="B17" s="87" t="s">
        <v>7</v>
      </c>
      <c r="C17" s="92"/>
      <c r="D17" s="92"/>
      <c r="E17" s="81">
        <f t="shared" si="5"/>
        <v>0</v>
      </c>
      <c r="F17" s="89" t="e">
        <f ca="1">C17/OFFSET(C17,3,0)</f>
        <v>#DIV/0!</v>
      </c>
      <c r="G17" s="89" t="e">
        <f t="shared" ref="G17:H17" ca="1" si="7">D17/OFFSET(D17,3,0)</f>
        <v>#DIV/0!</v>
      </c>
      <c r="H17" s="89" t="e">
        <f t="shared" ca="1" si="7"/>
        <v>#DIV/0!</v>
      </c>
      <c r="I17" s="72"/>
      <c r="J17" s="57"/>
      <c r="K17" s="58"/>
      <c r="L17" s="174" t="s">
        <v>482</v>
      </c>
      <c r="M17" s="58"/>
      <c r="N17" s="57"/>
      <c r="O17" s="57"/>
      <c r="P17" s="57"/>
      <c r="Q17" s="57"/>
    </row>
    <row r="18" spans="1:17" s="3" customFormat="1" ht="15.6">
      <c r="A18" s="79"/>
      <c r="B18" s="87" t="s">
        <v>8</v>
      </c>
      <c r="C18" s="92"/>
      <c r="D18" s="92"/>
      <c r="E18" s="81">
        <f t="shared" si="5"/>
        <v>0</v>
      </c>
      <c r="F18" s="89" t="e">
        <f ca="1">C18/OFFSET(C18,2,0)</f>
        <v>#DIV/0!</v>
      </c>
      <c r="G18" s="89" t="e">
        <f t="shared" ref="G18:H18" ca="1" si="8">D18/OFFSET(D18,2,0)</f>
        <v>#DIV/0!</v>
      </c>
      <c r="H18" s="89" t="e">
        <f t="shared" ca="1" si="8"/>
        <v>#DIV/0!</v>
      </c>
      <c r="I18" s="93"/>
      <c r="J18" s="216" t="s">
        <v>6</v>
      </c>
      <c r="K18" s="58"/>
      <c r="L18" s="58"/>
      <c r="M18" s="58"/>
      <c r="N18" s="57"/>
      <c r="O18" s="57"/>
      <c r="P18" s="57"/>
      <c r="Q18" s="153">
        <v>0</v>
      </c>
    </row>
    <row r="19" spans="1:17" s="3" customFormat="1">
      <c r="A19" s="79"/>
      <c r="B19" s="87" t="s">
        <v>9</v>
      </c>
      <c r="C19" s="92"/>
      <c r="D19" s="92"/>
      <c r="E19" s="81">
        <f t="shared" si="5"/>
        <v>0</v>
      </c>
      <c r="F19" s="89" t="e">
        <f ca="1">C19/OFFSET(C19,1,0)</f>
        <v>#DIV/0!</v>
      </c>
      <c r="G19" s="89" t="e">
        <f t="shared" ref="G19:H19" ca="1" si="9">D19/OFFSET(D19,1,0)</f>
        <v>#DIV/0!</v>
      </c>
      <c r="H19" s="94" t="e">
        <f t="shared" ca="1" si="9"/>
        <v>#DIV/0!</v>
      </c>
      <c r="I19" s="72"/>
      <c r="J19" s="57"/>
      <c r="K19" s="174" t="s">
        <v>228</v>
      </c>
      <c r="L19" s="58"/>
      <c r="M19" s="58"/>
      <c r="N19" s="57"/>
      <c r="O19" s="57"/>
      <c r="P19" s="57"/>
      <c r="Q19" s="153">
        <v>0</v>
      </c>
    </row>
    <row r="20" spans="1:17" s="3" customFormat="1">
      <c r="A20" s="79" t="s">
        <v>12</v>
      </c>
      <c r="B20" s="90" t="s">
        <v>13</v>
      </c>
      <c r="C20" s="81">
        <f>SUM(C16:C19)</f>
        <v>0</v>
      </c>
      <c r="D20" s="81">
        <f>SUM(D16:D19)</f>
        <v>0</v>
      </c>
      <c r="E20" s="81">
        <f t="shared" si="5"/>
        <v>0</v>
      </c>
      <c r="F20" s="89"/>
      <c r="G20" s="89"/>
      <c r="H20" s="89"/>
      <c r="I20" s="72"/>
      <c r="J20" s="57"/>
      <c r="K20" s="174" t="s">
        <v>229</v>
      </c>
      <c r="L20" s="58"/>
      <c r="M20" s="58"/>
      <c r="N20" s="57"/>
      <c r="O20" s="57"/>
      <c r="P20" s="57"/>
      <c r="Q20" s="153">
        <v>0</v>
      </c>
    </row>
    <row r="21" spans="1:17" s="3" customFormat="1">
      <c r="A21" s="79"/>
      <c r="B21" s="84" t="s">
        <v>59</v>
      </c>
      <c r="C21" s="92"/>
      <c r="D21" s="92"/>
      <c r="E21" s="81"/>
      <c r="F21" s="2"/>
      <c r="G21" s="72"/>
      <c r="H21" s="72"/>
      <c r="I21" s="72"/>
      <c r="J21" s="57"/>
      <c r="K21" s="174" t="s">
        <v>483</v>
      </c>
      <c r="L21" s="58"/>
      <c r="M21" s="58"/>
      <c r="N21" s="57"/>
      <c r="O21" s="57"/>
      <c r="P21" s="57"/>
      <c r="Q21" s="153">
        <v>0</v>
      </c>
    </row>
    <row r="22" spans="1:17"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7"/>
      <c r="K22" s="58"/>
      <c r="L22" s="174" t="s">
        <v>484</v>
      </c>
      <c r="M22" s="58"/>
      <c r="N22" s="153">
        <v>0</v>
      </c>
      <c r="O22" s="153">
        <v>0</v>
      </c>
      <c r="P22" s="57"/>
      <c r="Q22" s="153">
        <v>0</v>
      </c>
    </row>
    <row r="23" spans="1:17" s="3" customFormat="1">
      <c r="A23" s="79"/>
      <c r="B23" s="87" t="s">
        <v>7</v>
      </c>
      <c r="C23" s="95"/>
      <c r="D23" s="95"/>
      <c r="E23" s="81">
        <f t="shared" si="5"/>
        <v>0</v>
      </c>
      <c r="F23" s="89" t="e">
        <f ca="1">C23/OFFSET(C23,3,0)</f>
        <v>#DIV/0!</v>
      </c>
      <c r="G23" s="89" t="e">
        <f t="shared" ref="G23:H23" ca="1" si="11">D23/OFFSET(D23,3,0)</f>
        <v>#DIV/0!</v>
      </c>
      <c r="H23" s="89" t="e">
        <f t="shared" ca="1" si="11"/>
        <v>#DIV/0!</v>
      </c>
      <c r="I23" s="72"/>
      <c r="J23" s="57"/>
      <c r="K23" s="174" t="s">
        <v>485</v>
      </c>
      <c r="L23" s="58"/>
      <c r="M23" s="58"/>
      <c r="N23" s="57"/>
      <c r="O23" s="57"/>
      <c r="P23" s="57"/>
      <c r="Q23" s="57"/>
    </row>
    <row r="24" spans="1:17" s="3" customFormat="1">
      <c r="A24" s="79"/>
      <c r="B24" s="87" t="s">
        <v>8</v>
      </c>
      <c r="C24" s="95"/>
      <c r="D24" s="95"/>
      <c r="E24" s="81">
        <f t="shared" si="5"/>
        <v>0</v>
      </c>
      <c r="F24" s="89" t="e">
        <f ca="1">C24/OFFSET(C24,2,0)</f>
        <v>#DIV/0!</v>
      </c>
      <c r="G24" s="89" t="e">
        <f t="shared" ref="G24:H24" ca="1" si="12">D24/OFFSET(D24,2,0)</f>
        <v>#DIV/0!</v>
      </c>
      <c r="H24" s="89" t="e">
        <f t="shared" ca="1" si="12"/>
        <v>#DIV/0!</v>
      </c>
      <c r="I24" s="72"/>
      <c r="J24" s="216" t="s">
        <v>6</v>
      </c>
      <c r="K24" s="58"/>
      <c r="L24" s="58"/>
      <c r="M24" s="58"/>
      <c r="N24" s="57"/>
      <c r="O24" s="57"/>
      <c r="P24" s="57"/>
      <c r="Q24" s="216" t="s">
        <v>486</v>
      </c>
    </row>
    <row r="25" spans="1:17" s="3" customFormat="1">
      <c r="A25" s="79"/>
      <c r="B25" s="87" t="s">
        <v>9</v>
      </c>
      <c r="C25" s="95"/>
      <c r="D25" s="95"/>
      <c r="E25" s="81">
        <f t="shared" si="5"/>
        <v>0</v>
      </c>
      <c r="F25" s="89" t="e">
        <f ca="1">C25/OFFSET(C25,1,0)</f>
        <v>#DIV/0!</v>
      </c>
      <c r="G25" s="89" t="e">
        <f t="shared" ref="G25:H25" ca="1" si="13">D25/OFFSET(D25,1,0)</f>
        <v>#DIV/0!</v>
      </c>
      <c r="H25" s="94" t="e">
        <f t="shared" ca="1" si="13"/>
        <v>#DIV/0!</v>
      </c>
      <c r="I25" s="72"/>
      <c r="J25" s="57"/>
      <c r="K25" s="174" t="s">
        <v>487</v>
      </c>
      <c r="L25" s="58"/>
      <c r="M25" s="58"/>
      <c r="N25" s="57"/>
      <c r="O25" s="57"/>
      <c r="P25" s="57"/>
      <c r="Q25" s="153">
        <v>0</v>
      </c>
    </row>
    <row r="26" spans="1:17" s="3" customFormat="1">
      <c r="A26" s="79" t="s">
        <v>14</v>
      </c>
      <c r="B26" s="90" t="s">
        <v>15</v>
      </c>
      <c r="C26" s="81">
        <f>SUM(C22:C25)</f>
        <v>0</v>
      </c>
      <c r="D26" s="81">
        <f>SUM(D22:D25)</f>
        <v>0</v>
      </c>
      <c r="E26" s="81">
        <f t="shared" si="5"/>
        <v>0</v>
      </c>
      <c r="F26" s="89"/>
      <c r="G26" s="89"/>
      <c r="H26" s="89"/>
      <c r="I26" s="72"/>
      <c r="J26" s="57"/>
      <c r="K26" s="174" t="s">
        <v>229</v>
      </c>
      <c r="L26" s="58"/>
      <c r="M26" s="58"/>
      <c r="N26" s="57"/>
      <c r="O26" s="57"/>
      <c r="P26" s="57"/>
      <c r="Q26" s="153">
        <v>0</v>
      </c>
    </row>
    <row r="27" spans="1:17" s="3" customFormat="1">
      <c r="A27" s="79"/>
      <c r="B27" s="84" t="s">
        <v>16</v>
      </c>
      <c r="C27" s="92"/>
      <c r="D27" s="92"/>
      <c r="E27" s="81"/>
      <c r="F27" s="2"/>
      <c r="G27" s="72"/>
      <c r="H27" s="72"/>
      <c r="I27" s="72"/>
      <c r="J27" s="57"/>
      <c r="K27" s="174" t="s">
        <v>9</v>
      </c>
      <c r="L27" s="58"/>
      <c r="M27" s="58"/>
      <c r="N27" s="57"/>
      <c r="O27" s="57"/>
      <c r="P27" s="57"/>
      <c r="Q27" s="153">
        <v>0</v>
      </c>
    </row>
    <row r="28" spans="1:17" s="3" customFormat="1">
      <c r="A28" s="79"/>
      <c r="B28" s="87" t="s">
        <v>6</v>
      </c>
      <c r="C28" s="92"/>
      <c r="D28" s="92"/>
      <c r="E28" s="81">
        <f t="shared" si="5"/>
        <v>0</v>
      </c>
      <c r="F28" s="89">
        <f ca="1">C28/OFFSET(C28,4,0)</f>
        <v>0</v>
      </c>
      <c r="G28" s="89">
        <f t="shared" ref="G28:H28" ca="1" si="14">D28/OFFSET(D28,4,0)</f>
        <v>0</v>
      </c>
      <c r="H28" s="89">
        <f t="shared" ca="1" si="14"/>
        <v>0</v>
      </c>
      <c r="I28" s="72"/>
      <c r="J28" s="57"/>
      <c r="K28" s="58"/>
      <c r="L28" s="174" t="s">
        <v>488</v>
      </c>
      <c r="M28" s="58"/>
      <c r="N28" s="153">
        <v>171</v>
      </c>
      <c r="O28" s="153">
        <v>46</v>
      </c>
      <c r="P28" s="57"/>
      <c r="Q28" s="153">
        <v>217</v>
      </c>
    </row>
    <row r="29" spans="1:17" s="3" customFormat="1" ht="15.6">
      <c r="A29" s="79"/>
      <c r="B29" s="87" t="s">
        <v>7</v>
      </c>
      <c r="C29" s="92"/>
      <c r="D29" s="92"/>
      <c r="E29" s="81">
        <f t="shared" si="5"/>
        <v>0</v>
      </c>
      <c r="F29" s="89">
        <f ca="1">C29/OFFSET(C29,3,0)</f>
        <v>0</v>
      </c>
      <c r="G29" s="89">
        <f t="shared" ref="G29:H29" ca="1" si="15">D29/OFFSET(D29,3,0)</f>
        <v>0</v>
      </c>
      <c r="H29" s="89">
        <f t="shared" ca="1" si="15"/>
        <v>0</v>
      </c>
      <c r="I29" s="70"/>
      <c r="J29" s="216" t="s">
        <v>489</v>
      </c>
      <c r="K29" s="174" t="s">
        <v>490</v>
      </c>
      <c r="L29" s="58"/>
      <c r="M29" s="58"/>
      <c r="N29" s="153">
        <v>4830</v>
      </c>
      <c r="O29" s="153">
        <v>2266</v>
      </c>
      <c r="P29" s="57"/>
      <c r="Q29" s="153">
        <v>7096</v>
      </c>
    </row>
    <row r="30" spans="1:17" s="3" customFormat="1">
      <c r="A30" s="79"/>
      <c r="B30" s="87" t="s">
        <v>8</v>
      </c>
      <c r="C30" s="92"/>
      <c r="D30" s="92"/>
      <c r="E30" s="81">
        <f t="shared" si="5"/>
        <v>0</v>
      </c>
      <c r="F30" s="89">
        <f ca="1">C30/OFFSET(C30,2,0)</f>
        <v>0</v>
      </c>
      <c r="G30" s="89">
        <f t="shared" ref="G30:H30" ca="1" si="16">D30/OFFSET(D30,2,0)</f>
        <v>0</v>
      </c>
      <c r="H30" s="89">
        <f t="shared" ca="1" si="16"/>
        <v>0</v>
      </c>
      <c r="I30" s="72"/>
      <c r="J30" s="153">
        <v>0</v>
      </c>
      <c r="K30" s="58"/>
      <c r="L30" s="174" t="s">
        <v>491</v>
      </c>
      <c r="M30" s="58"/>
      <c r="N30" s="153">
        <v>171</v>
      </c>
      <c r="O30" s="153">
        <v>46</v>
      </c>
      <c r="P30" s="57"/>
      <c r="Q30" s="57"/>
    </row>
    <row r="31" spans="1:17" s="3" customFormat="1" ht="15.6">
      <c r="A31" s="79"/>
      <c r="B31" s="87" t="s">
        <v>9</v>
      </c>
      <c r="C31" s="153">
        <v>171</v>
      </c>
      <c r="D31" s="153">
        <v>46</v>
      </c>
      <c r="E31" s="81">
        <f t="shared" si="5"/>
        <v>217</v>
      </c>
      <c r="F31" s="89">
        <f ca="1">C31/OFFSET(C31,1,0)</f>
        <v>1</v>
      </c>
      <c r="G31" s="89">
        <f t="shared" ref="G31:H31" ca="1" si="17">D31/OFFSET(D31,1,0)</f>
        <v>1</v>
      </c>
      <c r="H31" s="94">
        <f t="shared" ca="1" si="17"/>
        <v>1</v>
      </c>
      <c r="I31" s="70"/>
      <c r="J31" s="57"/>
      <c r="K31" s="174" t="s">
        <v>492</v>
      </c>
      <c r="L31" s="58"/>
      <c r="M31" s="58"/>
      <c r="N31" s="153">
        <v>4659</v>
      </c>
      <c r="O31" s="153">
        <v>2220</v>
      </c>
      <c r="P31" s="57"/>
      <c r="Q31" s="153">
        <v>6879</v>
      </c>
    </row>
    <row r="32" spans="1:17" s="3" customFormat="1">
      <c r="A32" s="79" t="s">
        <v>17</v>
      </c>
      <c r="B32" s="90" t="s">
        <v>18</v>
      </c>
      <c r="C32" s="81">
        <f>SUM(C28:C31)</f>
        <v>171</v>
      </c>
      <c r="D32" s="81">
        <f>SUM(D28:D31)</f>
        <v>46</v>
      </c>
      <c r="E32" s="81">
        <f t="shared" si="5"/>
        <v>217</v>
      </c>
      <c r="F32" s="2"/>
      <c r="G32" s="72"/>
      <c r="H32" s="72"/>
      <c r="I32" s="72"/>
      <c r="J32" s="57"/>
      <c r="K32" s="174" t="s">
        <v>322</v>
      </c>
      <c r="L32" s="58"/>
      <c r="M32" s="58"/>
      <c r="N32" s="57"/>
      <c r="O32" s="57"/>
      <c r="P32" s="57"/>
      <c r="Q32" s="57"/>
    </row>
    <row r="33" spans="1:17" s="3" customFormat="1">
      <c r="A33" s="79" t="s">
        <v>19</v>
      </c>
      <c r="B33" s="96" t="s">
        <v>54</v>
      </c>
      <c r="C33" s="78">
        <f>C14+C20+C26+C32</f>
        <v>4830</v>
      </c>
      <c r="D33" s="78">
        <f>D14+D20+D26+D32</f>
        <v>2261</v>
      </c>
      <c r="E33" s="81">
        <f t="shared" si="5"/>
        <v>7091</v>
      </c>
      <c r="F33" s="68"/>
      <c r="G33" s="72"/>
      <c r="H33" s="72"/>
      <c r="I33" s="72"/>
      <c r="J33" s="216" t="s">
        <v>6</v>
      </c>
      <c r="K33" s="58"/>
      <c r="L33" s="58"/>
      <c r="M33" s="58"/>
      <c r="N33" s="153">
        <v>712</v>
      </c>
      <c r="O33" s="153">
        <v>216</v>
      </c>
      <c r="P33" s="57"/>
      <c r="Q33" s="153">
        <v>928</v>
      </c>
    </row>
    <row r="34" spans="1:17" s="3" customFormat="1" ht="15.6">
      <c r="A34" s="97" t="s">
        <v>20</v>
      </c>
      <c r="B34" s="98" t="s">
        <v>21</v>
      </c>
      <c r="C34" s="99">
        <v>171</v>
      </c>
      <c r="D34" s="99">
        <v>46</v>
      </c>
      <c r="E34" s="81">
        <f t="shared" si="5"/>
        <v>217</v>
      </c>
      <c r="F34" s="68"/>
      <c r="G34" s="82"/>
      <c r="H34" s="100"/>
      <c r="I34" s="82"/>
      <c r="J34" s="57"/>
      <c r="K34" s="174" t="s">
        <v>493</v>
      </c>
      <c r="L34" s="58"/>
      <c r="M34" s="58"/>
      <c r="N34" s="153">
        <v>43</v>
      </c>
      <c r="O34" s="153">
        <v>26</v>
      </c>
      <c r="P34" s="216" t="s">
        <v>494</v>
      </c>
      <c r="Q34" s="153">
        <v>69</v>
      </c>
    </row>
    <row r="35" spans="1:17" s="3" customFormat="1" ht="15.6">
      <c r="A35" s="79" t="s">
        <v>22</v>
      </c>
      <c r="B35" s="77" t="s">
        <v>23</v>
      </c>
      <c r="C35" s="78">
        <f>C33-C34</f>
        <v>4659</v>
      </c>
      <c r="D35" s="78">
        <f>D33-D34</f>
        <v>2215</v>
      </c>
      <c r="E35" s="81">
        <f t="shared" si="5"/>
        <v>6874</v>
      </c>
      <c r="F35" s="68"/>
      <c r="G35" s="101"/>
      <c r="H35" s="102"/>
      <c r="I35" s="101"/>
      <c r="J35" s="57"/>
      <c r="K35" s="174" t="s">
        <v>478</v>
      </c>
      <c r="L35" s="58"/>
      <c r="M35" s="58"/>
      <c r="N35" s="153">
        <v>25</v>
      </c>
      <c r="O35" s="153">
        <v>2</v>
      </c>
      <c r="P35" s="57"/>
      <c r="Q35" s="153">
        <v>17</v>
      </c>
    </row>
    <row r="36" spans="1:17" s="3" customFormat="1" ht="16.2" thickBot="1">
      <c r="A36" s="103"/>
      <c r="B36" s="104"/>
      <c r="C36" s="92"/>
      <c r="D36" s="92"/>
      <c r="E36" s="81"/>
      <c r="F36" s="68"/>
      <c r="G36" s="93"/>
      <c r="H36" s="70"/>
      <c r="I36" s="82"/>
      <c r="J36" s="57"/>
      <c r="K36" s="174" t="s">
        <v>495</v>
      </c>
      <c r="L36" s="58"/>
      <c r="M36" s="58"/>
      <c r="N36" s="153">
        <v>1</v>
      </c>
      <c r="O36" s="153">
        <v>0</v>
      </c>
      <c r="P36" s="57"/>
      <c r="Q36" s="153">
        <v>1</v>
      </c>
    </row>
    <row r="37" spans="1:17" s="3" customFormat="1" ht="13.8" thickTop="1">
      <c r="A37" s="105"/>
      <c r="B37" s="106"/>
      <c r="C37" s="92"/>
      <c r="D37" s="92"/>
      <c r="E37" s="81"/>
      <c r="F37" s="2"/>
      <c r="G37" s="72"/>
      <c r="H37" s="72"/>
      <c r="I37" s="72"/>
      <c r="J37" s="57"/>
      <c r="K37" s="174" t="s">
        <v>496</v>
      </c>
      <c r="L37" s="58"/>
      <c r="M37" s="58"/>
      <c r="N37" s="153">
        <v>7111</v>
      </c>
      <c r="O37" s="153">
        <v>244</v>
      </c>
      <c r="P37" s="57"/>
      <c r="Q37" s="153">
        <v>1025</v>
      </c>
    </row>
    <row r="38" spans="1:17" s="3" customFormat="1" ht="15.6">
      <c r="A38" s="79"/>
      <c r="B38" s="77" t="s">
        <v>24</v>
      </c>
      <c r="C38" s="92"/>
      <c r="D38" s="92"/>
      <c r="E38" s="81"/>
      <c r="F38" s="68"/>
      <c r="G38" s="70"/>
      <c r="H38" s="82"/>
      <c r="I38" s="82"/>
      <c r="J38" s="57"/>
      <c r="K38" s="58"/>
      <c r="L38" s="174" t="s">
        <v>497</v>
      </c>
      <c r="M38" s="58"/>
      <c r="N38" s="57"/>
      <c r="O38" s="57"/>
      <c r="P38" s="57"/>
      <c r="Q38" s="57"/>
    </row>
    <row r="39" spans="1:17" s="3" customFormat="1">
      <c r="A39" s="79"/>
      <c r="B39" s="87" t="s">
        <v>6</v>
      </c>
      <c r="C39" s="153">
        <v>712</v>
      </c>
      <c r="D39" s="153">
        <v>216</v>
      </c>
      <c r="E39" s="81">
        <f t="shared" si="5"/>
        <v>928</v>
      </c>
      <c r="F39" s="89">
        <f ca="1">C39/OFFSET(C39,4,0)</f>
        <v>0.91165172855313703</v>
      </c>
      <c r="G39" s="89">
        <f t="shared" ref="G39:H39" ca="1" si="18">D39/OFFSET(D39,4,0)</f>
        <v>0.88524590163934425</v>
      </c>
      <c r="H39" s="89">
        <f t="shared" ca="1" si="18"/>
        <v>0.90536585365853661</v>
      </c>
      <c r="I39" s="72"/>
      <c r="J39" s="216" t="s">
        <v>6</v>
      </c>
      <c r="K39" s="58"/>
      <c r="L39" s="58"/>
      <c r="M39" s="58"/>
      <c r="N39" s="153">
        <v>182</v>
      </c>
      <c r="O39" s="153">
        <v>115</v>
      </c>
      <c r="P39" s="57"/>
      <c r="Q39" s="153">
        <v>297</v>
      </c>
    </row>
    <row r="40" spans="1:17" s="3" customFormat="1">
      <c r="A40" s="79"/>
      <c r="B40" s="87" t="s">
        <v>7</v>
      </c>
      <c r="C40" s="153">
        <v>43</v>
      </c>
      <c r="D40" s="153">
        <v>26</v>
      </c>
      <c r="E40" s="81">
        <f t="shared" si="5"/>
        <v>69</v>
      </c>
      <c r="F40" s="89">
        <f ca="1">C40/OFFSET(C40,3,0)</f>
        <v>5.5057618437900128E-2</v>
      </c>
      <c r="G40" s="89">
        <f t="shared" ref="G40:H40" ca="1" si="19">D40/OFFSET(D40,3,0)</f>
        <v>0.10655737704918032</v>
      </c>
      <c r="H40" s="89">
        <f t="shared" ca="1" si="19"/>
        <v>6.7317073170731712E-2</v>
      </c>
      <c r="I40" s="72"/>
      <c r="J40" s="57"/>
      <c r="K40" s="174" t="s">
        <v>498</v>
      </c>
      <c r="L40" s="58"/>
      <c r="M40" s="58"/>
      <c r="N40" s="153">
        <v>23</v>
      </c>
      <c r="O40" s="153">
        <v>4</v>
      </c>
      <c r="P40" s="57"/>
      <c r="Q40" s="153">
        <v>27</v>
      </c>
    </row>
    <row r="41" spans="1:17" s="3" customFormat="1">
      <c r="A41" s="79"/>
      <c r="B41" s="87" t="s">
        <v>8</v>
      </c>
      <c r="C41" s="153">
        <v>25</v>
      </c>
      <c r="D41" s="153">
        <v>2</v>
      </c>
      <c r="E41" s="81">
        <f t="shared" si="5"/>
        <v>27</v>
      </c>
      <c r="F41" s="89">
        <f ca="1">C41/OFFSET(C41,2,0)</f>
        <v>3.2010243277848911E-2</v>
      </c>
      <c r="G41" s="89">
        <f t="shared" ref="G41:H41" ca="1" si="20">D41/OFFSET(D41,2,0)</f>
        <v>8.1967213114754103E-3</v>
      </c>
      <c r="H41" s="89">
        <f t="shared" ca="1" si="20"/>
        <v>2.6341463414634145E-2</v>
      </c>
      <c r="I41" s="72"/>
      <c r="J41" s="57"/>
      <c r="K41" s="174" t="s">
        <v>478</v>
      </c>
      <c r="L41" s="58"/>
      <c r="M41" s="58"/>
      <c r="N41" s="153">
        <v>2</v>
      </c>
      <c r="O41" s="153">
        <v>0</v>
      </c>
      <c r="P41" s="57"/>
      <c r="Q41" s="153">
        <v>2</v>
      </c>
    </row>
    <row r="42" spans="1:17" s="3" customFormat="1">
      <c r="A42" s="79"/>
      <c r="B42" s="87" t="s">
        <v>9</v>
      </c>
      <c r="C42" s="153">
        <v>1</v>
      </c>
      <c r="D42" s="153">
        <v>0</v>
      </c>
      <c r="E42" s="81">
        <f t="shared" si="5"/>
        <v>1</v>
      </c>
      <c r="F42" s="89">
        <f ca="1">C42/OFFSET(C42,1,0)</f>
        <v>1.2804097311139564E-3</v>
      </c>
      <c r="G42" s="89">
        <f t="shared" ref="G42:H42" ca="1" si="21">D42/OFFSET(D42,1,0)</f>
        <v>0</v>
      </c>
      <c r="H42" s="94">
        <f t="shared" ca="1" si="21"/>
        <v>9.7560975609756097E-4</v>
      </c>
      <c r="I42" s="72"/>
      <c r="J42" s="57"/>
      <c r="K42" s="174" t="s">
        <v>9</v>
      </c>
      <c r="L42" s="58"/>
      <c r="M42" s="58"/>
      <c r="N42" s="153">
        <v>3</v>
      </c>
      <c r="O42" s="153">
        <v>2</v>
      </c>
      <c r="P42" s="57"/>
      <c r="Q42" s="153">
        <v>5</v>
      </c>
    </row>
    <row r="43" spans="1:17" s="3" customFormat="1">
      <c r="A43" s="79" t="s">
        <v>25</v>
      </c>
      <c r="B43" s="90" t="s">
        <v>26</v>
      </c>
      <c r="C43" s="78">
        <f>SUM(C39:C42)</f>
        <v>781</v>
      </c>
      <c r="D43" s="78">
        <f>SUM(D39:D42)</f>
        <v>244</v>
      </c>
      <c r="E43" s="81">
        <f t="shared" si="5"/>
        <v>1025</v>
      </c>
      <c r="F43" s="89"/>
      <c r="G43" s="89"/>
      <c r="H43" s="89"/>
      <c r="I43" s="72"/>
      <c r="J43" s="57"/>
      <c r="K43" s="58"/>
      <c r="L43" s="174" t="s">
        <v>499</v>
      </c>
      <c r="M43" s="58"/>
      <c r="N43" s="153">
        <v>210</v>
      </c>
      <c r="O43" s="153">
        <v>121</v>
      </c>
      <c r="P43" s="57"/>
      <c r="Q43" s="153">
        <v>331</v>
      </c>
    </row>
    <row r="44" spans="1:17" s="3" customFormat="1">
      <c r="A44" s="79"/>
      <c r="B44" s="77"/>
      <c r="C44" s="92"/>
      <c r="D44" s="92"/>
      <c r="E44" s="81"/>
      <c r="F44" s="2"/>
      <c r="G44" s="72"/>
      <c r="H44" s="72"/>
      <c r="I44" s="72"/>
      <c r="J44" s="57"/>
      <c r="K44" s="58"/>
      <c r="L44" s="174" t="s">
        <v>500</v>
      </c>
      <c r="M44" s="58"/>
      <c r="N44" s="57"/>
      <c r="O44" s="57"/>
      <c r="P44" s="57"/>
      <c r="Q44" s="57"/>
    </row>
    <row r="45" spans="1:17" s="3" customFormat="1">
      <c r="A45" s="79"/>
      <c r="B45" s="77" t="s">
        <v>60</v>
      </c>
      <c r="C45" s="92"/>
      <c r="D45" s="92"/>
      <c r="E45" s="81"/>
      <c r="F45" s="2"/>
      <c r="G45" s="72"/>
      <c r="H45" s="72"/>
      <c r="I45" s="72"/>
      <c r="J45" s="216" t="s">
        <v>6</v>
      </c>
      <c r="K45" s="58"/>
      <c r="L45" s="58"/>
      <c r="M45" s="58"/>
      <c r="N45" s="153">
        <v>102</v>
      </c>
      <c r="O45" s="153">
        <v>316</v>
      </c>
      <c r="P45" s="57"/>
      <c r="Q45" s="153">
        <v>418</v>
      </c>
    </row>
    <row r="46" spans="1:17" s="3" customFormat="1">
      <c r="A46" s="79"/>
      <c r="B46" s="87" t="s">
        <v>6</v>
      </c>
      <c r="C46" s="153">
        <v>182</v>
      </c>
      <c r="D46" s="153">
        <v>115</v>
      </c>
      <c r="E46" s="81">
        <f t="shared" si="5"/>
        <v>297</v>
      </c>
      <c r="F46" s="89">
        <f ca="1">C46/OFFSET(C46,4,0)</f>
        <v>0.8666666666666667</v>
      </c>
      <c r="G46" s="89">
        <f t="shared" ref="G46:H46" ca="1" si="22">D46/OFFSET(D46,4,0)</f>
        <v>0.95041322314049592</v>
      </c>
      <c r="H46" s="89">
        <f t="shared" ca="1" si="22"/>
        <v>0.89728096676737157</v>
      </c>
      <c r="I46" s="72"/>
      <c r="J46" s="57"/>
      <c r="K46" s="174" t="s">
        <v>501</v>
      </c>
      <c r="L46" s="58"/>
      <c r="M46" s="58"/>
      <c r="N46" s="153">
        <v>2</v>
      </c>
      <c r="O46" s="153">
        <v>19</v>
      </c>
      <c r="P46" s="57"/>
      <c r="Q46" s="153">
        <v>22</v>
      </c>
    </row>
    <row r="47" spans="1:17" s="3" customFormat="1">
      <c r="A47" s="79"/>
      <c r="B47" s="87" t="s">
        <v>7</v>
      </c>
      <c r="C47" s="153">
        <v>23</v>
      </c>
      <c r="D47" s="153">
        <v>4</v>
      </c>
      <c r="E47" s="81">
        <f t="shared" si="5"/>
        <v>27</v>
      </c>
      <c r="F47" s="89">
        <f ca="1">C47/OFFSET(C47,3,0)</f>
        <v>0.10952380952380952</v>
      </c>
      <c r="G47" s="89">
        <f t="shared" ref="G47:H47" ca="1" si="23">D47/OFFSET(D47,3,0)</f>
        <v>3.3057851239669422E-2</v>
      </c>
      <c r="H47" s="89">
        <f t="shared" ca="1" si="23"/>
        <v>8.1570996978851965E-2</v>
      </c>
      <c r="I47" s="72"/>
      <c r="J47" s="57"/>
      <c r="K47" s="174" t="s">
        <v>502</v>
      </c>
      <c r="L47" s="58"/>
      <c r="M47" s="58"/>
      <c r="N47" s="153">
        <v>14</v>
      </c>
      <c r="O47" s="153">
        <v>5</v>
      </c>
      <c r="P47" s="57"/>
      <c r="Q47" s="153">
        <v>19</v>
      </c>
    </row>
    <row r="48" spans="1:17" s="3" customFormat="1">
      <c r="A48" s="79"/>
      <c r="B48" s="87" t="s">
        <v>8</v>
      </c>
      <c r="C48" s="153">
        <v>2</v>
      </c>
      <c r="D48" s="153">
        <v>0</v>
      </c>
      <c r="E48" s="81">
        <f t="shared" si="5"/>
        <v>2</v>
      </c>
      <c r="F48" s="89">
        <f ca="1">C48/OFFSET(C48,2,0)</f>
        <v>9.5238095238095247E-3</v>
      </c>
      <c r="G48" s="89">
        <f t="shared" ref="G48:H48" ca="1" si="24">D48/OFFSET(D48,2,0)</f>
        <v>0</v>
      </c>
      <c r="H48" s="89">
        <f t="shared" ca="1" si="24"/>
        <v>6.0422960725075529E-3</v>
      </c>
      <c r="I48" s="72"/>
      <c r="J48" s="57"/>
      <c r="K48" s="174" t="s">
        <v>9</v>
      </c>
      <c r="L48" s="58"/>
      <c r="M48" s="58"/>
      <c r="N48" s="153">
        <v>2</v>
      </c>
      <c r="O48" s="153">
        <v>4</v>
      </c>
      <c r="P48" s="57"/>
      <c r="Q48" s="153">
        <v>6</v>
      </c>
    </row>
    <row r="49" spans="1:17" s="3" customFormat="1" ht="14.4">
      <c r="A49" s="79"/>
      <c r="B49" s="87" t="s">
        <v>9</v>
      </c>
      <c r="C49" s="153">
        <v>3</v>
      </c>
      <c r="D49" s="153">
        <v>2</v>
      </c>
      <c r="E49" s="81">
        <f t="shared" si="5"/>
        <v>5</v>
      </c>
      <c r="F49" s="89">
        <f ca="1">C49/OFFSET(C49,1,0)</f>
        <v>1.4285714285714285E-2</v>
      </c>
      <c r="G49" s="89">
        <f t="shared" ref="G49:H49" ca="1" si="25">D49/OFFSET(D49,1,0)</f>
        <v>1.6528925619834711E-2</v>
      </c>
      <c r="H49" s="94">
        <f t="shared" ca="1" si="25"/>
        <v>1.5105740181268883E-2</v>
      </c>
      <c r="I49" s="109"/>
      <c r="J49" s="57"/>
      <c r="K49" s="58"/>
      <c r="L49" s="174" t="s">
        <v>503</v>
      </c>
      <c r="M49" s="58"/>
      <c r="N49" s="153">
        <v>128</v>
      </c>
      <c r="O49" s="153">
        <v>344</v>
      </c>
      <c r="P49" s="57"/>
      <c r="Q49" s="153">
        <v>464</v>
      </c>
    </row>
    <row r="50" spans="1:17" s="3" customFormat="1">
      <c r="A50" s="79" t="s">
        <v>27</v>
      </c>
      <c r="B50" s="77" t="s">
        <v>28</v>
      </c>
      <c r="C50" s="78">
        <f>SUM(C46:C49)</f>
        <v>210</v>
      </c>
      <c r="D50" s="78">
        <f>SUM(D46:D49)</f>
        <v>121</v>
      </c>
      <c r="E50" s="81">
        <f t="shared" si="5"/>
        <v>331</v>
      </c>
      <c r="F50" s="57"/>
      <c r="G50" s="57"/>
      <c r="H50" s="57"/>
      <c r="I50" s="72"/>
      <c r="J50" s="57"/>
      <c r="K50" s="174" t="s">
        <v>333</v>
      </c>
      <c r="L50" s="58"/>
      <c r="M50" s="58"/>
      <c r="N50" s="153">
        <v>1717</v>
      </c>
      <c r="O50" s="153">
        <v>82</v>
      </c>
      <c r="P50" s="57"/>
      <c r="Q50" s="153">
        <v>6799</v>
      </c>
    </row>
    <row r="51" spans="1:17" s="3" customFormat="1" ht="14.4">
      <c r="A51" s="79"/>
      <c r="B51" s="77"/>
      <c r="C51" s="92"/>
      <c r="D51" s="92"/>
      <c r="E51" s="81"/>
      <c r="F51" s="68"/>
      <c r="G51" s="109"/>
      <c r="H51" s="110"/>
      <c r="I51" s="111"/>
      <c r="J51" s="57"/>
      <c r="K51" s="174" t="s">
        <v>504</v>
      </c>
      <c r="L51" s="58"/>
      <c r="M51" s="58"/>
      <c r="N51" s="57"/>
      <c r="O51" s="57"/>
      <c r="P51" s="57"/>
      <c r="Q51" s="57"/>
    </row>
    <row r="52" spans="1:17" s="3" customFormat="1" ht="15.6">
      <c r="A52" s="79"/>
      <c r="B52" s="77" t="s">
        <v>61</v>
      </c>
      <c r="C52" s="92"/>
      <c r="D52" s="92"/>
      <c r="E52" s="81"/>
      <c r="F52" s="2"/>
      <c r="G52" s="112"/>
      <c r="H52" s="111"/>
      <c r="I52" s="113"/>
      <c r="J52" s="216" t="s">
        <v>334</v>
      </c>
      <c r="K52" s="58"/>
      <c r="L52" s="174" t="s">
        <v>505</v>
      </c>
      <c r="M52" s="58"/>
      <c r="N52" s="243">
        <v>11</v>
      </c>
      <c r="O52" s="153">
        <v>38</v>
      </c>
      <c r="P52" s="57"/>
      <c r="Q52" s="153">
        <v>49</v>
      </c>
    </row>
    <row r="53" spans="1:17" s="3" customFormat="1" ht="14.4">
      <c r="A53" s="79"/>
      <c r="B53" s="87" t="s">
        <v>6</v>
      </c>
      <c r="C53" s="153">
        <v>102</v>
      </c>
      <c r="D53" s="153">
        <v>316</v>
      </c>
      <c r="E53" s="81">
        <f t="shared" si="5"/>
        <v>418</v>
      </c>
      <c r="F53" s="89">
        <f ca="1">C53/OFFSET(C53,4,0)</f>
        <v>0.85</v>
      </c>
      <c r="G53" s="89">
        <f t="shared" ref="G53:H53" ca="1" si="26">D53/OFFSET(D53,4,0)</f>
        <v>0.91860465116279066</v>
      </c>
      <c r="H53" s="89">
        <f t="shared" ca="1" si="26"/>
        <v>0.90086206896551724</v>
      </c>
      <c r="I53" s="109"/>
      <c r="J53" s="57"/>
      <c r="K53" s="174" t="s">
        <v>506</v>
      </c>
      <c r="L53" s="174" t="s">
        <v>507</v>
      </c>
      <c r="M53" s="58"/>
      <c r="N53" s="153">
        <v>52</v>
      </c>
      <c r="O53" s="153">
        <v>493</v>
      </c>
      <c r="P53" s="57"/>
      <c r="Q53" s="153">
        <v>545</v>
      </c>
    </row>
    <row r="54" spans="1:17" s="3" customFormat="1">
      <c r="A54" s="79"/>
      <c r="B54" s="87" t="s">
        <v>7</v>
      </c>
      <c r="C54" s="153">
        <v>2</v>
      </c>
      <c r="D54" s="153">
        <v>19</v>
      </c>
      <c r="E54" s="81">
        <f t="shared" si="5"/>
        <v>21</v>
      </c>
      <c r="F54" s="89">
        <f ca="1">C54/OFFSET(C54,3,0)</f>
        <v>1.6666666666666666E-2</v>
      </c>
      <c r="G54" s="89">
        <f t="shared" ref="G54:H54" ca="1" si="27">D54/OFFSET(D54,3,0)</f>
        <v>5.5232558139534885E-2</v>
      </c>
      <c r="H54" s="89">
        <f t="shared" ca="1" si="27"/>
        <v>4.5258620689655173E-2</v>
      </c>
      <c r="I54" s="72"/>
      <c r="J54" s="57"/>
      <c r="K54" s="174" t="s">
        <v>508</v>
      </c>
      <c r="L54" s="174" t="s">
        <v>509</v>
      </c>
      <c r="M54" s="174" t="s">
        <v>510</v>
      </c>
      <c r="N54" s="153">
        <v>322</v>
      </c>
      <c r="O54" s="153">
        <v>250</v>
      </c>
      <c r="P54" s="57"/>
      <c r="Q54" s="153">
        <v>632</v>
      </c>
    </row>
    <row r="55" spans="1:17" s="3" customFormat="1">
      <c r="A55" s="79"/>
      <c r="B55" s="87" t="s">
        <v>8</v>
      </c>
      <c r="C55" s="153">
        <v>14</v>
      </c>
      <c r="D55" s="153">
        <v>5</v>
      </c>
      <c r="E55" s="81">
        <f t="shared" si="5"/>
        <v>19</v>
      </c>
      <c r="F55" s="89">
        <f ca="1">C55/OFFSET(C55,2,0)</f>
        <v>0.11666666666666667</v>
      </c>
      <c r="G55" s="89">
        <f t="shared" ref="G55:H55" ca="1" si="28">D55/OFFSET(D55,2,0)</f>
        <v>1.4534883720930232E-2</v>
      </c>
      <c r="H55" s="89">
        <f t="shared" ca="1" si="28"/>
        <v>4.0948275862068964E-2</v>
      </c>
      <c r="I55" s="115"/>
      <c r="J55" s="57"/>
      <c r="K55" s="58"/>
      <c r="L55" s="174" t="s">
        <v>511</v>
      </c>
      <c r="M55" s="58"/>
      <c r="N55" s="153">
        <v>1550</v>
      </c>
      <c r="O55" s="153">
        <v>627</v>
      </c>
      <c r="P55" s="57"/>
      <c r="Q55" s="153">
        <v>2177</v>
      </c>
    </row>
    <row r="56" spans="1:17" s="3" customFormat="1">
      <c r="A56" s="79"/>
      <c r="B56" s="87" t="s">
        <v>9</v>
      </c>
      <c r="C56" s="153">
        <v>2</v>
      </c>
      <c r="D56" s="153">
        <v>4</v>
      </c>
      <c r="E56" s="81">
        <f t="shared" si="5"/>
        <v>6</v>
      </c>
      <c r="F56" s="89">
        <f ca="1">C56/OFFSET(C56,1,0)</f>
        <v>1.6666666666666666E-2</v>
      </c>
      <c r="G56" s="89">
        <f t="shared" ref="G56:H56" ca="1" si="29">D56/OFFSET(D56,1,0)</f>
        <v>1.1627906976744186E-2</v>
      </c>
      <c r="H56" s="94">
        <f t="shared" ca="1" si="29"/>
        <v>1.2931034482758621E-2</v>
      </c>
      <c r="I56" s="72"/>
      <c r="J56" s="57"/>
      <c r="K56" s="174" t="s">
        <v>512</v>
      </c>
      <c r="L56" s="58"/>
      <c r="M56" s="58"/>
      <c r="N56" s="153">
        <v>1995</v>
      </c>
      <c r="O56" s="153">
        <v>1408</v>
      </c>
      <c r="P56" s="57"/>
      <c r="Q56" s="153">
        <v>3403</v>
      </c>
    </row>
    <row r="57" spans="1:17" s="3" customFormat="1">
      <c r="A57" s="79" t="s">
        <v>29</v>
      </c>
      <c r="B57" s="77" t="s">
        <v>30</v>
      </c>
      <c r="C57" s="78">
        <f>SUM(C53:C56)</f>
        <v>120</v>
      </c>
      <c r="D57" s="78">
        <f>SUM(D53:D56)</f>
        <v>344</v>
      </c>
      <c r="E57" s="81">
        <f t="shared" si="5"/>
        <v>464</v>
      </c>
      <c r="F57" s="57"/>
      <c r="G57" s="57"/>
      <c r="H57" s="57"/>
      <c r="I57" s="72"/>
      <c r="J57" s="153">
        <v>0</v>
      </c>
      <c r="K57" s="58"/>
      <c r="L57" s="174" t="s">
        <v>513</v>
      </c>
      <c r="M57" s="58"/>
      <c r="N57" s="153">
        <v>171</v>
      </c>
      <c r="O57" s="153">
        <v>46</v>
      </c>
      <c r="P57" s="57"/>
      <c r="Q57" s="57"/>
    </row>
    <row r="58" spans="1:17" s="3" customFormat="1">
      <c r="A58" s="79"/>
      <c r="B58" s="77"/>
      <c r="C58" s="92"/>
      <c r="D58" s="92"/>
      <c r="E58" s="81"/>
      <c r="F58" s="2"/>
      <c r="G58" s="72"/>
      <c r="H58" s="72"/>
      <c r="I58" s="72"/>
      <c r="J58" s="216" t="s">
        <v>43</v>
      </c>
      <c r="K58" s="174" t="s">
        <v>514</v>
      </c>
      <c r="L58" s="58"/>
      <c r="M58" s="58"/>
      <c r="N58" s="153">
        <v>1824</v>
      </c>
      <c r="O58" s="153">
        <v>1362</v>
      </c>
      <c r="P58" s="57"/>
      <c r="Q58" s="153">
        <v>3186</v>
      </c>
    </row>
    <row r="59" spans="1:17" s="3" customFormat="1">
      <c r="A59" s="117" t="s">
        <v>72</v>
      </c>
      <c r="B59" s="77" t="s">
        <v>31</v>
      </c>
      <c r="C59" s="153">
        <v>1717</v>
      </c>
      <c r="D59" s="153">
        <v>82</v>
      </c>
      <c r="E59" s="81">
        <f t="shared" si="5"/>
        <v>1799</v>
      </c>
      <c r="F59" s="2"/>
      <c r="G59" s="72"/>
      <c r="H59" s="72"/>
      <c r="I59" s="72"/>
      <c r="J59" s="57"/>
      <c r="K59" s="174" t="s">
        <v>341</v>
      </c>
      <c r="L59" s="58"/>
      <c r="M59" s="174" t="s">
        <v>515</v>
      </c>
      <c r="N59" s="57"/>
      <c r="O59" s="57"/>
      <c r="P59" s="57"/>
      <c r="Q59" s="57"/>
    </row>
    <row r="60" spans="1:17" s="3" customFormat="1">
      <c r="A60" s="117" t="s">
        <v>73</v>
      </c>
      <c r="B60" s="119" t="s">
        <v>71</v>
      </c>
      <c r="C60" s="120"/>
      <c r="D60" s="120"/>
      <c r="E60" s="81">
        <f t="shared" si="5"/>
        <v>0</v>
      </c>
      <c r="F60" s="2"/>
      <c r="G60" s="72"/>
      <c r="H60" s="72"/>
      <c r="I60" s="72"/>
      <c r="J60" s="216" t="s">
        <v>45</v>
      </c>
      <c r="K60" s="174" t="s">
        <v>246</v>
      </c>
      <c r="L60" s="58"/>
      <c r="M60" s="58"/>
      <c r="N60" s="153">
        <v>4652</v>
      </c>
      <c r="O60" s="153">
        <v>2153</v>
      </c>
      <c r="P60" s="57"/>
      <c r="Q60" s="153">
        <v>6905</v>
      </c>
    </row>
    <row r="61" spans="1:17" s="3" customFormat="1" ht="14.4">
      <c r="A61" s="79"/>
      <c r="B61" s="77" t="s">
        <v>32</v>
      </c>
      <c r="C61" s="92"/>
      <c r="D61" s="92"/>
      <c r="E61" s="81"/>
      <c r="F61" s="2"/>
      <c r="G61" s="72"/>
      <c r="H61" s="110"/>
      <c r="I61" s="109"/>
      <c r="J61" s="57"/>
      <c r="K61" s="174" t="s">
        <v>516</v>
      </c>
      <c r="L61" s="58"/>
      <c r="M61" s="58"/>
      <c r="N61" s="153">
        <v>17</v>
      </c>
      <c r="O61" s="153">
        <v>17</v>
      </c>
      <c r="P61" s="57"/>
      <c r="Q61" s="153">
        <v>34</v>
      </c>
    </row>
    <row r="62" spans="1:17" s="3" customFormat="1" ht="14.4">
      <c r="A62" s="79" t="s">
        <v>33</v>
      </c>
      <c r="B62" s="121" t="s">
        <v>34</v>
      </c>
      <c r="C62" s="243">
        <v>11</v>
      </c>
      <c r="D62" s="153">
        <v>38</v>
      </c>
      <c r="E62" s="81">
        <f t="shared" si="5"/>
        <v>49</v>
      </c>
      <c r="F62" s="89">
        <f ca="1">C62/OFFSET(C62,4,0)</f>
        <v>5.5137844611528822E-3</v>
      </c>
      <c r="G62" s="89">
        <f t="shared" ref="G62:H62" ca="1" si="30">D62/OFFSET(D62,4,0)</f>
        <v>2.6988636363636364E-2</v>
      </c>
      <c r="H62" s="89">
        <f t="shared" ca="1" si="30"/>
        <v>1.4399059653247136E-2</v>
      </c>
      <c r="I62" s="112"/>
      <c r="J62" s="57"/>
      <c r="K62" s="58"/>
      <c r="L62" s="174" t="s">
        <v>517</v>
      </c>
      <c r="M62" s="58"/>
      <c r="N62" s="57"/>
      <c r="O62" s="57"/>
      <c r="P62" s="57"/>
      <c r="Q62" s="57"/>
    </row>
    <row r="63" spans="1:17" s="3" customFormat="1">
      <c r="A63" s="79" t="s">
        <v>35</v>
      </c>
      <c r="B63" s="121" t="s">
        <v>36</v>
      </c>
      <c r="C63" s="153">
        <v>52</v>
      </c>
      <c r="D63" s="153">
        <v>493</v>
      </c>
      <c r="E63" s="81">
        <f t="shared" si="5"/>
        <v>545</v>
      </c>
      <c r="F63" s="89">
        <f ca="1">C63/OFFSET(C63,3,0)</f>
        <v>2.606516290726817E-2</v>
      </c>
      <c r="G63" s="89">
        <f t="shared" ref="G63:H63" ca="1" si="31">D63/OFFSET(D63,3,0)</f>
        <v>0.35014204545454547</v>
      </c>
      <c r="H63" s="89">
        <f t="shared" ca="1" si="31"/>
        <v>0.16015280634734058</v>
      </c>
      <c r="I63" s="72"/>
      <c r="J63" s="216" t="s">
        <v>49</v>
      </c>
      <c r="K63" s="174" t="s">
        <v>248</v>
      </c>
      <c r="L63" s="58"/>
      <c r="M63" s="58"/>
      <c r="N63" s="153">
        <v>4669</v>
      </c>
      <c r="O63" s="153">
        <v>2170</v>
      </c>
      <c r="P63" s="57"/>
      <c r="Q63" s="153">
        <v>6839</v>
      </c>
    </row>
    <row r="64" spans="1:17" s="3" customFormat="1">
      <c r="A64" s="79" t="s">
        <v>37</v>
      </c>
      <c r="B64" s="121" t="s">
        <v>38</v>
      </c>
      <c r="C64" s="153">
        <v>382</v>
      </c>
      <c r="D64" s="153">
        <v>250</v>
      </c>
      <c r="E64" s="81">
        <f t="shared" si="5"/>
        <v>632</v>
      </c>
      <c r="F64" s="89">
        <f ca="1">C64/OFFSET(C64,2,0)</f>
        <v>0.19147869674185464</v>
      </c>
      <c r="G64" s="89">
        <f t="shared" ref="G64:H64" ca="1" si="32">D64/OFFSET(D64,2,0)</f>
        <v>0.17755681818181818</v>
      </c>
      <c r="H64" s="89">
        <f t="shared" ca="1" si="32"/>
        <v>0.185718483690861</v>
      </c>
      <c r="J64" s="57"/>
      <c r="K64" s="174" t="s">
        <v>518</v>
      </c>
      <c r="L64" s="58"/>
      <c r="M64" s="58"/>
      <c r="N64" s="153">
        <v>77</v>
      </c>
      <c r="O64" s="153">
        <v>46</v>
      </c>
      <c r="P64" s="57"/>
      <c r="Q64" s="57"/>
    </row>
    <row r="65" spans="1:9" s="3" customFormat="1">
      <c r="A65" s="79" t="s">
        <v>39</v>
      </c>
      <c r="B65" s="121" t="s">
        <v>40</v>
      </c>
      <c r="C65" s="153">
        <v>1550</v>
      </c>
      <c r="D65" s="153">
        <v>627</v>
      </c>
      <c r="E65" s="81">
        <f t="shared" si="5"/>
        <v>2177</v>
      </c>
      <c r="F65" s="89">
        <f ca="1">C65/OFFSET(C65,1,0)</f>
        <v>0.77694235588972427</v>
      </c>
      <c r="G65" s="89">
        <f t="shared" ref="G65:H65" ca="1" si="33">D65/OFFSET(D65,1,0)</f>
        <v>0.4453125</v>
      </c>
      <c r="H65" s="94">
        <f t="shared" ca="1" si="33"/>
        <v>0.63972965030855122</v>
      </c>
    </row>
    <row r="66" spans="1:9" s="3" customFormat="1">
      <c r="A66" s="79" t="s">
        <v>41</v>
      </c>
      <c r="B66" s="96" t="s">
        <v>55</v>
      </c>
      <c r="C66" s="78">
        <f>SUM(C62:C65)</f>
        <v>1995</v>
      </c>
      <c r="D66" s="78">
        <f>SUM(D62:D65)</f>
        <v>1408</v>
      </c>
      <c r="E66" s="81">
        <f t="shared" si="5"/>
        <v>3403</v>
      </c>
      <c r="F66" s="89">
        <f>C66/C33</f>
        <v>0.41304347826086957</v>
      </c>
      <c r="G66" s="89">
        <f t="shared" ref="G66:H66" si="34">D66/D33</f>
        <v>0.62273330384785497</v>
      </c>
      <c r="H66" s="89">
        <f t="shared" si="34"/>
        <v>0.47990410379354109</v>
      </c>
    </row>
    <row r="67" spans="1:9" s="3" customFormat="1">
      <c r="A67" s="97" t="s">
        <v>42</v>
      </c>
      <c r="B67" s="98" t="s">
        <v>21</v>
      </c>
      <c r="C67" s="99">
        <v>171</v>
      </c>
      <c r="D67" s="99">
        <v>46</v>
      </c>
      <c r="E67" s="81">
        <f t="shared" si="5"/>
        <v>217</v>
      </c>
      <c r="F67" s="2"/>
      <c r="G67" s="72"/>
      <c r="H67" s="72"/>
    </row>
    <row r="68" spans="1:9" s="3" customFormat="1" ht="14.4">
      <c r="A68" s="79" t="s">
        <v>43</v>
      </c>
      <c r="B68" s="77" t="s">
        <v>44</v>
      </c>
      <c r="C68" s="78">
        <f>C66-C67</f>
        <v>1824</v>
      </c>
      <c r="D68" s="78">
        <f>D66-D67</f>
        <v>1362</v>
      </c>
      <c r="E68" s="81">
        <f t="shared" si="5"/>
        <v>3186</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4652</v>
      </c>
      <c r="D70" s="91">
        <f>D43+D50+D57+D59+D60+D68</f>
        <v>2153</v>
      </c>
      <c r="E70" s="81">
        <f t="shared" si="5"/>
        <v>6805</v>
      </c>
      <c r="F70" s="2"/>
      <c r="G70" s="124"/>
      <c r="H70" s="112"/>
    </row>
    <row r="71" spans="1:9" s="3" customFormat="1">
      <c r="A71" s="79"/>
      <c r="B71" s="125"/>
      <c r="C71" s="92"/>
      <c r="D71" s="92"/>
      <c r="E71" s="81"/>
      <c r="F71" s="2"/>
      <c r="G71" s="72"/>
      <c r="H71" s="72"/>
    </row>
    <row r="72" spans="1:9" s="3" customFormat="1" ht="14.4">
      <c r="A72" s="79" t="s">
        <v>47</v>
      </c>
      <c r="B72" s="77" t="s">
        <v>48</v>
      </c>
      <c r="C72" s="153">
        <v>17</v>
      </c>
      <c r="D72" s="153">
        <v>17</v>
      </c>
      <c r="E72" s="81">
        <f t="shared" si="5"/>
        <v>34</v>
      </c>
      <c r="F72" s="68"/>
      <c r="G72" s="126"/>
      <c r="H72" s="127"/>
    </row>
    <row r="73" spans="1:9" s="3" customFormat="1">
      <c r="A73" s="79"/>
      <c r="B73" s="125"/>
      <c r="C73" s="92"/>
      <c r="D73" s="92"/>
      <c r="E73" s="81"/>
      <c r="F73" s="2"/>
      <c r="G73" s="72"/>
      <c r="H73" s="72"/>
      <c r="I73" s="72"/>
    </row>
    <row r="74" spans="1:9" s="3" customFormat="1">
      <c r="A74" s="79" t="s">
        <v>49</v>
      </c>
      <c r="B74" s="77" t="s">
        <v>50</v>
      </c>
      <c r="C74" s="81">
        <f>C70+C72</f>
        <v>4669</v>
      </c>
      <c r="D74" s="81">
        <f>D70+D72</f>
        <v>2170</v>
      </c>
      <c r="E74" s="81">
        <f>D74+C74</f>
        <v>6839</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3">
        <v>77</v>
      </c>
      <c r="D76" s="153">
        <v>46</v>
      </c>
      <c r="E76" s="81">
        <f>D76+C76</f>
        <v>123</v>
      </c>
      <c r="F76" s="2"/>
      <c r="G76" s="72"/>
      <c r="H76" s="72"/>
      <c r="I76" s="72"/>
    </row>
    <row r="77" spans="1:9" s="3" customFormat="1" ht="30.75" customHeight="1">
      <c r="A77" s="296" t="s">
        <v>56</v>
      </c>
      <c r="B77" s="297"/>
      <c r="C77" s="131">
        <f>C6+C33-C67-C74</f>
        <v>77</v>
      </c>
      <c r="D77" s="131">
        <f>D6+D33-D67-D74</f>
        <v>67</v>
      </c>
      <c r="E77" s="132">
        <f>(E6+E33)-(E67+E74)</f>
        <v>144</v>
      </c>
      <c r="F77" s="2"/>
      <c r="G77" s="72"/>
      <c r="H77" s="72"/>
      <c r="I77" s="72"/>
    </row>
    <row r="78" spans="1:9" s="3" customFormat="1" ht="16.2" customHeight="1">
      <c r="A78" s="133"/>
      <c r="B78" s="61" t="s">
        <v>67</v>
      </c>
      <c r="C78" s="134">
        <f>(C43+C57+C59+C60+C50)/(C43+C57+C59+C68+C60+C50)</f>
        <v>0.60791057609630261</v>
      </c>
      <c r="D78" s="134">
        <f t="shared" ref="D78:E78" si="35">(D43+D57+D59+D60+D50)/(D43+D57+D59+D68+D60+D50)</f>
        <v>0.36739433348815609</v>
      </c>
      <c r="E78" s="134">
        <f t="shared" si="35"/>
        <v>0.53181484202792062</v>
      </c>
      <c r="F78" s="135"/>
      <c r="G78" s="72"/>
      <c r="H78" s="72"/>
      <c r="I78" s="72"/>
    </row>
    <row r="79" spans="1:9" s="3" customFormat="1" ht="16.2" customHeight="1">
      <c r="A79" s="133"/>
      <c r="B79" s="61" t="s">
        <v>68</v>
      </c>
      <c r="C79" s="134">
        <f>(C43+C57+C59+C60+C50)/(C43+C57+C59+C68+C72+C67+C60+C50)</f>
        <v>0.58429752066115703</v>
      </c>
      <c r="D79" s="134">
        <f t="shared" ref="D79:E79" si="36">(D43+D57+D59+D60+D50)/(D43+D57+D59+D68+D72+D67+D60+D50)</f>
        <v>0.35694945848375453</v>
      </c>
      <c r="E79" s="134">
        <f t="shared" si="36"/>
        <v>0.51289682539682535</v>
      </c>
      <c r="F79" s="2"/>
      <c r="G79" s="72"/>
      <c r="H79" s="72"/>
      <c r="I79" s="72"/>
    </row>
    <row r="80" spans="1:9" ht="16.2" customHeight="1">
      <c r="A80" s="133"/>
      <c r="B80" s="61" t="s">
        <v>70</v>
      </c>
      <c r="C80" s="134">
        <f>C59/C35</f>
        <v>0.36853402017600345</v>
      </c>
      <c r="D80" s="134">
        <f t="shared" ref="D80:E80" si="37">D59/D35</f>
        <v>3.7020316027088038E-2</v>
      </c>
      <c r="E80" s="134">
        <f t="shared" si="37"/>
        <v>0.26171079429735233</v>
      </c>
    </row>
    <row r="81" spans="1:11" ht="16.2" customHeight="1">
      <c r="A81" s="133"/>
      <c r="B81" s="61" t="s">
        <v>69</v>
      </c>
      <c r="C81" s="134">
        <f>D66/E66</f>
        <v>0.41375257126065235</v>
      </c>
      <c r="D81" s="134"/>
      <c r="E81" s="134"/>
    </row>
    <row r="82" spans="1:11" ht="16.2" customHeight="1">
      <c r="A82" s="133"/>
      <c r="B82" s="61" t="s">
        <v>89</v>
      </c>
      <c r="C82" s="136">
        <f>C20/C35</f>
        <v>0</v>
      </c>
      <c r="D82" s="136">
        <f t="shared" ref="D82:E82" si="38">D20/D35</f>
        <v>0</v>
      </c>
      <c r="E82" s="136">
        <f t="shared" si="38"/>
        <v>0</v>
      </c>
    </row>
    <row r="83" spans="1:11" ht="16.2" customHeight="1">
      <c r="A83" s="133"/>
      <c r="B83" s="61" t="s">
        <v>95</v>
      </c>
      <c r="C83" s="136">
        <f>(C43+C50+C57+C59+C60)/(C6+C33)</f>
        <v>0.57514744763066916</v>
      </c>
      <c r="D83" s="136">
        <f t="shared" ref="D83:E83" si="39">(D43+D50+D57+D59+D60)/(D6+D33)</f>
        <v>0.34647393780113883</v>
      </c>
      <c r="E83" s="136">
        <f t="shared" si="39"/>
        <v>0.50263888888888886</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0.60933818804883277</v>
      </c>
      <c r="D93" s="1" t="s">
        <v>66</v>
      </c>
      <c r="E93" s="139">
        <f>(D74-D68)/D74</f>
        <v>0.37235023041474652</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69"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4.109375" style="58" customWidth="1"/>
    <col min="11" max="11" width="12.44140625" style="57" customWidth="1"/>
    <col min="12" max="12" width="12.44140625" style="210" customWidth="1"/>
    <col min="13" max="15" width="3.21875" style="57" customWidth="1"/>
    <col min="16" max="17" width="12.44140625" style="57" customWidth="1"/>
    <col min="18" max="16384" width="8.88671875" style="57"/>
  </cols>
  <sheetData>
    <row r="1" spans="1:17" s="3" customFormat="1">
      <c r="A1" s="57"/>
      <c r="B1" s="65" t="s">
        <v>90</v>
      </c>
      <c r="C1" s="57" t="s">
        <v>133</v>
      </c>
      <c r="D1" s="57"/>
      <c r="E1" s="57"/>
      <c r="F1" s="2" t="s">
        <v>91</v>
      </c>
      <c r="G1" s="66"/>
      <c r="H1" s="67"/>
      <c r="I1" s="67"/>
      <c r="J1" s="58"/>
      <c r="K1" s="57"/>
      <c r="L1" s="210"/>
      <c r="M1" s="57"/>
      <c r="N1" s="57"/>
      <c r="O1" s="57"/>
      <c r="P1" s="57"/>
      <c r="Q1" s="57"/>
    </row>
    <row r="2" spans="1:17" s="3" customFormat="1" ht="15.6">
      <c r="A2" s="57"/>
      <c r="B2" s="65" t="s">
        <v>92</v>
      </c>
      <c r="C2" s="57" t="s">
        <v>108</v>
      </c>
      <c r="D2" s="57"/>
      <c r="E2" s="57"/>
      <c r="F2" s="68" t="s">
        <v>93</v>
      </c>
      <c r="G2" s="69"/>
      <c r="H2" s="70"/>
      <c r="I2" s="70"/>
      <c r="J2" s="174" t="s">
        <v>224</v>
      </c>
      <c r="K2" s="57"/>
      <c r="L2" s="210"/>
      <c r="M2" s="57"/>
      <c r="N2" s="57"/>
      <c r="O2" s="57"/>
      <c r="P2" s="57"/>
      <c r="Q2" s="57"/>
    </row>
    <row r="3" spans="1:17" s="3" customFormat="1" ht="13.8" thickBot="1">
      <c r="A3" s="71"/>
      <c r="B3" s="58"/>
      <c r="C3" s="57"/>
      <c r="D3" s="57"/>
      <c r="E3" s="57"/>
      <c r="F3" s="2"/>
      <c r="G3" s="72"/>
      <c r="H3" s="72"/>
      <c r="I3" s="72"/>
      <c r="J3" s="58"/>
      <c r="K3" s="57"/>
      <c r="L3" s="210"/>
      <c r="M3" s="57"/>
      <c r="N3" s="57"/>
      <c r="O3" s="57"/>
      <c r="P3" s="57"/>
      <c r="Q3" s="57"/>
    </row>
    <row r="4" spans="1:17" s="3" customFormat="1">
      <c r="A4" s="73"/>
      <c r="B4" s="60"/>
      <c r="C4" s="74" t="s">
        <v>0</v>
      </c>
      <c r="D4" s="74" t="s">
        <v>1</v>
      </c>
      <c r="E4" s="75" t="s">
        <v>2</v>
      </c>
      <c r="F4" s="2"/>
      <c r="G4" s="72"/>
      <c r="H4" s="72"/>
      <c r="I4" s="72"/>
      <c r="J4" s="58"/>
      <c r="K4" s="57"/>
      <c r="L4" s="213" t="s">
        <v>521</v>
      </c>
      <c r="M4" s="216" t="s">
        <v>0</v>
      </c>
      <c r="N4" s="216" t="s">
        <v>1</v>
      </c>
      <c r="O4" s="216" t="s">
        <v>2</v>
      </c>
      <c r="P4" s="57"/>
      <c r="Q4" s="57"/>
    </row>
    <row r="5" spans="1:17" s="3" customFormat="1">
      <c r="A5" s="76"/>
      <c r="B5" s="77"/>
      <c r="C5" s="78"/>
      <c r="D5" s="78"/>
      <c r="E5" s="78"/>
      <c r="F5" s="4"/>
      <c r="G5" s="72"/>
      <c r="H5" s="72"/>
      <c r="I5" s="72"/>
      <c r="J5" s="58"/>
      <c r="K5" s="57"/>
      <c r="L5" s="213" t="s">
        <v>311</v>
      </c>
      <c r="M5" s="57"/>
      <c r="N5" s="57"/>
      <c r="O5" s="57"/>
      <c r="P5" s="57"/>
      <c r="Q5" s="57"/>
    </row>
    <row r="6" spans="1:17" s="3" customFormat="1" ht="15.6">
      <c r="A6" s="79" t="s">
        <v>3</v>
      </c>
      <c r="B6" s="77" t="s">
        <v>63</v>
      </c>
      <c r="C6" s="153">
        <v>77</v>
      </c>
      <c r="D6" s="153">
        <v>96</v>
      </c>
      <c r="E6" s="81">
        <f>D6+C6</f>
        <v>173</v>
      </c>
      <c r="F6" s="68"/>
      <c r="G6" s="82"/>
      <c r="H6" s="70"/>
      <c r="I6" s="70"/>
      <c r="J6" s="174" t="s">
        <v>3</v>
      </c>
      <c r="K6" s="57"/>
      <c r="L6" s="213" t="s">
        <v>522</v>
      </c>
      <c r="M6" s="153">
        <v>77</v>
      </c>
      <c r="N6" s="153">
        <v>96</v>
      </c>
      <c r="O6" s="153">
        <v>123</v>
      </c>
      <c r="P6" s="57"/>
      <c r="Q6" s="57"/>
    </row>
    <row r="7" spans="1:17" s="3" customFormat="1" ht="15.6">
      <c r="A7" s="79"/>
      <c r="B7" s="77"/>
      <c r="C7" s="83"/>
      <c r="D7" s="83"/>
      <c r="E7" s="81"/>
      <c r="F7" s="68"/>
      <c r="G7" s="82"/>
      <c r="H7" s="82"/>
      <c r="I7" s="70"/>
      <c r="J7" s="58"/>
      <c r="K7" s="216" t="s">
        <v>4</v>
      </c>
      <c r="L7" s="210"/>
      <c r="M7" s="57"/>
      <c r="N7" s="57"/>
      <c r="O7" s="57"/>
      <c r="P7" s="57"/>
      <c r="Q7" s="57"/>
    </row>
    <row r="8" spans="1:17" s="3" customFormat="1" ht="15.6">
      <c r="A8" s="79"/>
      <c r="B8" s="77" t="s">
        <v>4</v>
      </c>
      <c r="C8" s="83"/>
      <c r="D8" s="83"/>
      <c r="E8" s="81"/>
      <c r="F8" s="68"/>
      <c r="G8" s="82"/>
      <c r="H8" s="70"/>
      <c r="I8" s="82"/>
      <c r="J8" s="58"/>
      <c r="K8" s="216" t="s">
        <v>5</v>
      </c>
      <c r="L8" s="210"/>
      <c r="M8" s="57"/>
      <c r="N8" s="57"/>
      <c r="O8" s="57"/>
      <c r="P8" s="57"/>
      <c r="Q8" s="57"/>
    </row>
    <row r="9" spans="1:17" s="3" customFormat="1" ht="15.6">
      <c r="A9" s="79"/>
      <c r="B9" s="84" t="s">
        <v>5</v>
      </c>
      <c r="C9" s="85"/>
      <c r="D9" s="85"/>
      <c r="E9" s="81"/>
      <c r="F9" s="2"/>
      <c r="G9" s="82"/>
      <c r="H9" s="86"/>
      <c r="I9" s="70"/>
      <c r="J9" s="174" t="s">
        <v>6</v>
      </c>
      <c r="K9" s="57"/>
      <c r="L9" s="210"/>
      <c r="M9" s="153">
        <v>3696</v>
      </c>
      <c r="N9" s="153">
        <v>2296</v>
      </c>
      <c r="O9" s="153">
        <v>5992</v>
      </c>
      <c r="P9" s="57"/>
      <c r="Q9" s="57"/>
    </row>
    <row r="10" spans="1:17" s="3" customFormat="1" ht="15.6">
      <c r="A10" s="79"/>
      <c r="B10" s="87" t="s">
        <v>6</v>
      </c>
      <c r="C10" s="153">
        <v>3696</v>
      </c>
      <c r="D10" s="153">
        <v>2296</v>
      </c>
      <c r="E10" s="81">
        <f>D10+C10</f>
        <v>5992</v>
      </c>
      <c r="F10" s="89">
        <f ca="1">C10/OFFSET(C10,4,0)</f>
        <v>0.86173933317789697</v>
      </c>
      <c r="G10" s="89">
        <f t="shared" ref="G10:H10" ca="1" si="0">D10/OFFSET(D10,4,0)</f>
        <v>0.88820116054158604</v>
      </c>
      <c r="H10" s="89">
        <f t="shared" ca="1" si="0"/>
        <v>0.8716904276985743</v>
      </c>
      <c r="I10" s="70"/>
      <c r="J10" s="58"/>
      <c r="K10" s="216" t="s">
        <v>313</v>
      </c>
      <c r="L10" s="210"/>
      <c r="M10" s="153">
        <v>229</v>
      </c>
      <c r="N10" s="243">
        <v>1</v>
      </c>
      <c r="O10" s="153">
        <v>230</v>
      </c>
      <c r="P10" s="57"/>
      <c r="Q10" s="57"/>
    </row>
    <row r="11" spans="1:17" s="3" customFormat="1">
      <c r="A11" s="79"/>
      <c r="B11" s="87" t="s">
        <v>7</v>
      </c>
      <c r="C11" s="153">
        <v>229</v>
      </c>
      <c r="D11" s="243">
        <v>1</v>
      </c>
      <c r="E11" s="81">
        <f t="shared" ref="E11:E14" si="1">D11+C11</f>
        <v>230</v>
      </c>
      <c r="F11" s="89">
        <f ca="1">C11/OFFSET(C11,3,0)</f>
        <v>5.3392399160643506E-2</v>
      </c>
      <c r="G11" s="89">
        <f t="shared" ref="G11:H11" ca="1" si="2">D11/OFFSET(D11,3,0)</f>
        <v>3.8684719535783365E-4</v>
      </c>
      <c r="H11" s="89">
        <f t="shared" ca="1" si="2"/>
        <v>3.3459412278149546E-2</v>
      </c>
      <c r="I11" s="72"/>
      <c r="J11" s="58"/>
      <c r="K11" s="216" t="s">
        <v>315</v>
      </c>
      <c r="L11" s="210"/>
      <c r="M11" s="153">
        <v>100</v>
      </c>
      <c r="N11" s="153">
        <v>15</v>
      </c>
      <c r="O11" s="153">
        <v>115</v>
      </c>
      <c r="P11" s="57"/>
      <c r="Q11" s="57"/>
    </row>
    <row r="12" spans="1:17" s="3" customFormat="1">
      <c r="A12" s="79"/>
      <c r="B12" s="87" t="s">
        <v>8</v>
      </c>
      <c r="C12" s="153">
        <v>100</v>
      </c>
      <c r="D12" s="153">
        <v>15</v>
      </c>
      <c r="E12" s="81">
        <f t="shared" si="1"/>
        <v>115</v>
      </c>
      <c r="F12" s="89">
        <f ca="1">C12/OFFSET(C12,2,0)</f>
        <v>2.3315458148752622E-2</v>
      </c>
      <c r="G12" s="89">
        <f t="shared" ref="G12:H12" ca="1" si="3">D12/OFFSET(D12,2,0)</f>
        <v>5.8027079303675051E-3</v>
      </c>
      <c r="H12" s="89">
        <f t="shared" ca="1" si="3"/>
        <v>1.6729706139074773E-2</v>
      </c>
      <c r="I12" s="72"/>
      <c r="J12" s="58"/>
      <c r="K12" s="216" t="s">
        <v>9</v>
      </c>
      <c r="L12" s="210"/>
      <c r="M12" s="153">
        <v>264</v>
      </c>
      <c r="N12" s="153">
        <v>273</v>
      </c>
      <c r="O12" s="153">
        <v>537</v>
      </c>
      <c r="P12" s="57"/>
      <c r="Q12" s="57"/>
    </row>
    <row r="13" spans="1:17" s="3" customFormat="1">
      <c r="A13" s="79"/>
      <c r="B13" s="87" t="s">
        <v>9</v>
      </c>
      <c r="C13" s="153">
        <v>264</v>
      </c>
      <c r="D13" s="153">
        <v>273</v>
      </c>
      <c r="E13" s="81">
        <f t="shared" si="1"/>
        <v>537</v>
      </c>
      <c r="F13" s="89">
        <f ca="1">C13/OFFSET(C13,1,0)</f>
        <v>6.1552809512706926E-2</v>
      </c>
      <c r="G13" s="89">
        <f t="shared" ref="G13:H13" ca="1" si="4">D13/OFFSET(D13,1,0)</f>
        <v>0.10560928433268858</v>
      </c>
      <c r="H13" s="89">
        <f t="shared" ca="1" si="4"/>
        <v>7.8120453884201344E-2</v>
      </c>
      <c r="I13" s="72"/>
      <c r="J13" s="174" t="s">
        <v>10</v>
      </c>
      <c r="K13" s="216" t="s">
        <v>11</v>
      </c>
      <c r="L13" s="210"/>
      <c r="M13" s="153">
        <v>4289</v>
      </c>
      <c r="N13" s="153">
        <v>2585</v>
      </c>
      <c r="O13" s="153">
        <v>6874</v>
      </c>
      <c r="P13" s="57"/>
      <c r="Q13" s="57"/>
    </row>
    <row r="14" spans="1:17" s="3" customFormat="1">
      <c r="A14" s="79" t="s">
        <v>10</v>
      </c>
      <c r="B14" s="90" t="s">
        <v>11</v>
      </c>
      <c r="C14" s="91">
        <f>SUM(C10:C13)</f>
        <v>4289</v>
      </c>
      <c r="D14" s="91">
        <f>SUM(D10:D13)</f>
        <v>2585</v>
      </c>
      <c r="E14" s="81">
        <f t="shared" si="1"/>
        <v>6874</v>
      </c>
      <c r="F14" s="89"/>
      <c r="G14" s="89"/>
      <c r="H14" s="89"/>
      <c r="I14" s="72"/>
      <c r="J14" s="58"/>
      <c r="K14" s="57"/>
      <c r="L14" s="213" t="s">
        <v>523</v>
      </c>
      <c r="M14" s="57"/>
      <c r="N14" s="57"/>
      <c r="O14" s="57"/>
      <c r="P14" s="57"/>
      <c r="Q14" s="57"/>
    </row>
    <row r="15" spans="1:17" s="3" customFormat="1">
      <c r="A15" s="79"/>
      <c r="B15" s="84" t="s">
        <v>58</v>
      </c>
      <c r="C15" s="92"/>
      <c r="D15" s="92"/>
      <c r="E15" s="81"/>
      <c r="F15" s="2"/>
      <c r="G15" s="72"/>
      <c r="H15" s="72"/>
      <c r="I15" s="72"/>
      <c r="J15" s="174" t="s">
        <v>6</v>
      </c>
      <c r="K15" s="57"/>
      <c r="L15" s="210"/>
      <c r="M15" s="153">
        <v>0</v>
      </c>
      <c r="N15" s="153">
        <v>0</v>
      </c>
      <c r="O15" s="153">
        <v>0</v>
      </c>
      <c r="P15" s="57"/>
      <c r="Q15" s="57"/>
    </row>
    <row r="16" spans="1:17"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J16" s="58"/>
      <c r="K16" s="216" t="s">
        <v>313</v>
      </c>
      <c r="L16" s="210"/>
      <c r="M16" s="153">
        <v>0</v>
      </c>
      <c r="N16" s="153">
        <v>0</v>
      </c>
      <c r="O16" s="153">
        <v>0</v>
      </c>
      <c r="P16" s="57"/>
      <c r="Q16" s="57"/>
    </row>
    <row r="17" spans="1:17" s="3" customFormat="1">
      <c r="A17" s="79"/>
      <c r="B17" s="87" t="s">
        <v>7</v>
      </c>
      <c r="C17" s="92"/>
      <c r="D17" s="92"/>
      <c r="E17" s="81">
        <f t="shared" si="5"/>
        <v>0</v>
      </c>
      <c r="F17" s="89" t="e">
        <f ca="1">C17/OFFSET(C17,3,0)</f>
        <v>#DIV/0!</v>
      </c>
      <c r="G17" s="89" t="e">
        <f t="shared" ref="G17:H17" ca="1" si="7">D17/OFFSET(D17,3,0)</f>
        <v>#DIV/0!</v>
      </c>
      <c r="H17" s="89" t="e">
        <f t="shared" ca="1" si="7"/>
        <v>#DIV/0!</v>
      </c>
      <c r="I17" s="72"/>
      <c r="J17" s="58"/>
      <c r="K17" s="216" t="s">
        <v>315</v>
      </c>
      <c r="L17" s="210"/>
      <c r="M17" s="153">
        <v>0</v>
      </c>
      <c r="N17" s="153">
        <v>0</v>
      </c>
      <c r="O17" s="153">
        <v>0</v>
      </c>
      <c r="P17" s="57"/>
      <c r="Q17" s="57"/>
    </row>
    <row r="18" spans="1:17" s="3" customFormat="1" ht="15.6">
      <c r="A18" s="79"/>
      <c r="B18" s="87" t="s">
        <v>8</v>
      </c>
      <c r="C18" s="92"/>
      <c r="D18" s="92"/>
      <c r="E18" s="81">
        <f t="shared" si="5"/>
        <v>0</v>
      </c>
      <c r="F18" s="89" t="e">
        <f ca="1">C18/OFFSET(C18,2,0)</f>
        <v>#DIV/0!</v>
      </c>
      <c r="G18" s="89" t="e">
        <f t="shared" ref="G18:H18" ca="1" si="8">D18/OFFSET(D18,2,0)</f>
        <v>#DIV/0!</v>
      </c>
      <c r="H18" s="89" t="e">
        <f t="shared" ca="1" si="8"/>
        <v>#DIV/0!</v>
      </c>
      <c r="I18" s="93"/>
      <c r="J18" s="58"/>
      <c r="K18" s="216" t="s">
        <v>9</v>
      </c>
      <c r="L18" s="210"/>
      <c r="M18" s="153">
        <v>0</v>
      </c>
      <c r="N18" s="153">
        <v>0</v>
      </c>
      <c r="O18" s="153">
        <v>0</v>
      </c>
      <c r="P18" s="57"/>
      <c r="Q18" s="57"/>
    </row>
    <row r="19" spans="1:17" s="3" customFormat="1">
      <c r="A19" s="79"/>
      <c r="B19" s="87" t="s">
        <v>9</v>
      </c>
      <c r="C19" s="92"/>
      <c r="D19" s="92"/>
      <c r="E19" s="81">
        <f t="shared" si="5"/>
        <v>0</v>
      </c>
      <c r="F19" s="89" t="e">
        <f ca="1">C19/OFFSET(C19,1,0)</f>
        <v>#DIV/0!</v>
      </c>
      <c r="G19" s="89" t="e">
        <f t="shared" ref="G19:H19" ca="1" si="9">D19/OFFSET(D19,1,0)</f>
        <v>#DIV/0!</v>
      </c>
      <c r="H19" s="94" t="e">
        <f t="shared" ca="1" si="9"/>
        <v>#DIV/0!</v>
      </c>
      <c r="I19" s="72"/>
      <c r="J19" s="174" t="s">
        <v>12</v>
      </c>
      <c r="K19" s="57"/>
      <c r="L19" s="213" t="s">
        <v>13</v>
      </c>
      <c r="M19" s="153">
        <v>0</v>
      </c>
      <c r="N19" s="153">
        <v>0</v>
      </c>
      <c r="O19" s="153">
        <v>0</v>
      </c>
      <c r="P19" s="57"/>
      <c r="Q19" s="57"/>
    </row>
    <row r="20" spans="1:17" s="3" customFormat="1">
      <c r="A20" s="79" t="s">
        <v>12</v>
      </c>
      <c r="B20" s="90" t="s">
        <v>13</v>
      </c>
      <c r="C20" s="81">
        <f>SUM(C16:C19)</f>
        <v>0</v>
      </c>
      <c r="D20" s="81">
        <f>SUM(D16:D19)</f>
        <v>0</v>
      </c>
      <c r="E20" s="81">
        <f t="shared" si="5"/>
        <v>0</v>
      </c>
      <c r="F20" s="89"/>
      <c r="G20" s="89"/>
      <c r="H20" s="89"/>
      <c r="I20" s="72"/>
      <c r="J20" s="58"/>
      <c r="K20" s="57"/>
      <c r="L20" s="213" t="s">
        <v>59</v>
      </c>
      <c r="M20" s="57"/>
      <c r="N20" s="57"/>
      <c r="O20" s="57"/>
      <c r="P20" s="57"/>
      <c r="Q20" s="57"/>
    </row>
    <row r="21" spans="1:17" s="3" customFormat="1">
      <c r="A21" s="79"/>
      <c r="B21" s="84" t="s">
        <v>59</v>
      </c>
      <c r="C21" s="92"/>
      <c r="D21" s="92"/>
      <c r="E21" s="81"/>
      <c r="F21" s="2"/>
      <c r="G21" s="72"/>
      <c r="H21" s="72"/>
      <c r="I21" s="72"/>
      <c r="J21" s="174" t="s">
        <v>6</v>
      </c>
      <c r="K21" s="57"/>
      <c r="L21" s="210"/>
      <c r="M21" s="153">
        <v>0</v>
      </c>
      <c r="N21" s="216" t="s">
        <v>524</v>
      </c>
      <c r="O21" s="153">
        <v>0</v>
      </c>
      <c r="P21" s="57"/>
      <c r="Q21" s="57"/>
    </row>
    <row r="22" spans="1:17"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216" t="s">
        <v>313</v>
      </c>
      <c r="L22" s="210"/>
      <c r="M22" s="153">
        <v>0</v>
      </c>
      <c r="N22" s="153">
        <v>0</v>
      </c>
      <c r="O22" s="153">
        <v>0</v>
      </c>
      <c r="P22" s="57"/>
      <c r="Q22" s="57"/>
    </row>
    <row r="23" spans="1:17" s="3" customFormat="1">
      <c r="A23" s="79"/>
      <c r="B23" s="87" t="s">
        <v>7</v>
      </c>
      <c r="C23" s="95"/>
      <c r="D23" s="95"/>
      <c r="E23" s="81">
        <f t="shared" si="5"/>
        <v>0</v>
      </c>
      <c r="F23" s="89" t="e">
        <f ca="1">C23/OFFSET(C23,3,0)</f>
        <v>#DIV/0!</v>
      </c>
      <c r="G23" s="89" t="e">
        <f t="shared" ref="G23:H23" ca="1" si="11">D23/OFFSET(D23,3,0)</f>
        <v>#DIV/0!</v>
      </c>
      <c r="H23" s="89" t="e">
        <f t="shared" ca="1" si="11"/>
        <v>#DIV/0!</v>
      </c>
      <c r="I23" s="72"/>
      <c r="J23" s="58"/>
      <c r="K23" s="216" t="s">
        <v>315</v>
      </c>
      <c r="L23" s="210"/>
      <c r="M23" s="153">
        <v>0</v>
      </c>
      <c r="N23" s="153">
        <v>0</v>
      </c>
      <c r="O23" s="153">
        <v>0</v>
      </c>
      <c r="P23" s="57"/>
      <c r="Q23" s="57"/>
    </row>
    <row r="24" spans="1:17"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216" t="s">
        <v>9</v>
      </c>
      <c r="L24" s="210"/>
      <c r="M24" s="153">
        <v>0</v>
      </c>
      <c r="N24" s="153">
        <v>0</v>
      </c>
      <c r="O24" s="153">
        <v>0</v>
      </c>
      <c r="P24" s="57"/>
      <c r="Q24" s="57"/>
    </row>
    <row r="25" spans="1:17" s="3" customFormat="1">
      <c r="A25" s="79"/>
      <c r="B25" s="87" t="s">
        <v>9</v>
      </c>
      <c r="C25" s="95"/>
      <c r="D25" s="95"/>
      <c r="E25" s="81">
        <f t="shared" si="5"/>
        <v>0</v>
      </c>
      <c r="F25" s="89" t="e">
        <f ca="1">C25/OFFSET(C25,1,0)</f>
        <v>#DIV/0!</v>
      </c>
      <c r="G25" s="89" t="e">
        <f t="shared" ref="G25:H25" ca="1" si="13">D25/OFFSET(D25,1,0)</f>
        <v>#DIV/0!</v>
      </c>
      <c r="H25" s="94" t="e">
        <f t="shared" ca="1" si="13"/>
        <v>#DIV/0!</v>
      </c>
      <c r="I25" s="72"/>
      <c r="J25" s="174" t="s">
        <v>14</v>
      </c>
      <c r="K25" s="57"/>
      <c r="L25" s="213" t="s">
        <v>15</v>
      </c>
      <c r="M25" s="153">
        <v>0</v>
      </c>
      <c r="N25" s="153">
        <v>0</v>
      </c>
      <c r="O25" s="153">
        <v>0</v>
      </c>
      <c r="P25" s="57"/>
      <c r="Q25" s="57"/>
    </row>
    <row r="26" spans="1:17" s="3" customFormat="1">
      <c r="A26" s="79" t="s">
        <v>14</v>
      </c>
      <c r="B26" s="90" t="s">
        <v>15</v>
      </c>
      <c r="C26" s="81">
        <f>SUM(C22:C25)</f>
        <v>0</v>
      </c>
      <c r="D26" s="81">
        <f>SUM(D22:D25)</f>
        <v>0</v>
      </c>
      <c r="E26" s="81">
        <f t="shared" si="5"/>
        <v>0</v>
      </c>
      <c r="F26" s="89"/>
      <c r="G26" s="89"/>
      <c r="H26" s="89"/>
      <c r="I26" s="72"/>
      <c r="J26" s="58"/>
      <c r="K26" s="57"/>
      <c r="L26" s="213" t="s">
        <v>525</v>
      </c>
      <c r="M26" s="57"/>
      <c r="N26" s="57"/>
      <c r="O26" s="57"/>
      <c r="P26" s="57"/>
      <c r="Q26" s="57"/>
    </row>
    <row r="27" spans="1:17" s="3" customFormat="1">
      <c r="A27" s="79"/>
      <c r="B27" s="84" t="s">
        <v>16</v>
      </c>
      <c r="C27" s="92"/>
      <c r="D27" s="92"/>
      <c r="E27" s="81"/>
      <c r="F27" s="2"/>
      <c r="G27" s="72"/>
      <c r="H27" s="72"/>
      <c r="I27" s="72"/>
      <c r="J27" s="174" t="s">
        <v>526</v>
      </c>
      <c r="K27" s="57"/>
      <c r="L27" s="210"/>
      <c r="M27" s="153">
        <v>0</v>
      </c>
      <c r="N27" s="153">
        <v>0</v>
      </c>
      <c r="O27" s="153">
        <v>0</v>
      </c>
      <c r="P27" s="57"/>
      <c r="Q27" s="57"/>
    </row>
    <row r="28" spans="1:17" s="3" customFormat="1">
      <c r="A28" s="79"/>
      <c r="B28" s="87" t="s">
        <v>6</v>
      </c>
      <c r="C28" s="92"/>
      <c r="D28" s="92"/>
      <c r="E28" s="81">
        <f t="shared" si="5"/>
        <v>0</v>
      </c>
      <c r="F28" s="89">
        <f ca="1">C28/OFFSET(C28,4,0)</f>
        <v>0</v>
      </c>
      <c r="G28" s="89">
        <f t="shared" ref="G28:H28" ca="1" si="14">D28/OFFSET(D28,4,0)</f>
        <v>0</v>
      </c>
      <c r="H28" s="89">
        <f t="shared" ca="1" si="14"/>
        <v>0</v>
      </c>
      <c r="I28" s="72"/>
      <c r="J28" s="58"/>
      <c r="K28" s="216" t="s">
        <v>313</v>
      </c>
      <c r="L28" s="210"/>
      <c r="M28" s="153">
        <v>0</v>
      </c>
      <c r="N28" s="153">
        <v>0</v>
      </c>
      <c r="O28" s="153">
        <v>0</v>
      </c>
      <c r="P28" s="57"/>
      <c r="Q28" s="57"/>
    </row>
    <row r="29" spans="1:17" s="3" customFormat="1" ht="15.6">
      <c r="A29" s="79"/>
      <c r="B29" s="87" t="s">
        <v>7</v>
      </c>
      <c r="C29" s="92"/>
      <c r="D29" s="92"/>
      <c r="E29" s="81">
        <f t="shared" si="5"/>
        <v>0</v>
      </c>
      <c r="F29" s="89">
        <f ca="1">C29/OFFSET(C29,3,0)</f>
        <v>0</v>
      </c>
      <c r="G29" s="89">
        <f t="shared" ref="G29:H29" ca="1" si="15">D29/OFFSET(D29,3,0)</f>
        <v>0</v>
      </c>
      <c r="H29" s="89">
        <f t="shared" ca="1" si="15"/>
        <v>0</v>
      </c>
      <c r="I29" s="70"/>
      <c r="J29" s="58"/>
      <c r="K29" s="216" t="s">
        <v>315</v>
      </c>
      <c r="L29" s="210"/>
      <c r="M29" s="153">
        <v>0</v>
      </c>
      <c r="N29" s="153">
        <v>0</v>
      </c>
      <c r="O29" s="153">
        <v>0</v>
      </c>
      <c r="P29" s="57"/>
      <c r="Q29" s="57"/>
    </row>
    <row r="30" spans="1:17" s="3" customFormat="1">
      <c r="A30" s="79"/>
      <c r="B30" s="87" t="s">
        <v>8</v>
      </c>
      <c r="C30" s="92"/>
      <c r="D30" s="92"/>
      <c r="E30" s="81">
        <f t="shared" si="5"/>
        <v>0</v>
      </c>
      <c r="F30" s="89">
        <f ca="1">C30/OFFSET(C30,2,0)</f>
        <v>0</v>
      </c>
      <c r="G30" s="89">
        <f t="shared" ref="G30:H30" ca="1" si="16">D30/OFFSET(D30,2,0)</f>
        <v>0</v>
      </c>
      <c r="H30" s="89">
        <f t="shared" ca="1" si="16"/>
        <v>0</v>
      </c>
      <c r="I30" s="72"/>
      <c r="J30" s="58"/>
      <c r="K30" s="216" t="s">
        <v>9</v>
      </c>
      <c r="L30" s="210"/>
      <c r="M30" s="153">
        <v>153</v>
      </c>
      <c r="N30" s="153">
        <v>43</v>
      </c>
      <c r="O30" s="153">
        <v>196</v>
      </c>
      <c r="P30" s="57"/>
      <c r="Q30" s="57"/>
    </row>
    <row r="31" spans="1:17" s="3" customFormat="1" ht="15.6">
      <c r="A31" s="79"/>
      <c r="B31" s="87" t="s">
        <v>9</v>
      </c>
      <c r="C31" s="153">
        <v>153</v>
      </c>
      <c r="D31" s="153">
        <v>43</v>
      </c>
      <c r="E31" s="81">
        <f t="shared" si="5"/>
        <v>196</v>
      </c>
      <c r="F31" s="89">
        <f ca="1">C31/OFFSET(C31,1,0)</f>
        <v>1</v>
      </c>
      <c r="G31" s="89">
        <f t="shared" ref="G31:H31" ca="1" si="17">D31/OFFSET(D31,1,0)</f>
        <v>1</v>
      </c>
      <c r="H31" s="94">
        <f t="shared" ca="1" si="17"/>
        <v>1</v>
      </c>
      <c r="I31" s="70"/>
      <c r="J31" s="174" t="s">
        <v>17</v>
      </c>
      <c r="K31" s="57"/>
      <c r="L31" s="213" t="s">
        <v>18</v>
      </c>
      <c r="M31" s="153">
        <v>153</v>
      </c>
      <c r="N31" s="153">
        <v>43</v>
      </c>
      <c r="O31" s="153">
        <v>196</v>
      </c>
      <c r="P31" s="57"/>
      <c r="Q31" s="57"/>
    </row>
    <row r="32" spans="1:17" s="3" customFormat="1">
      <c r="A32" s="79" t="s">
        <v>17</v>
      </c>
      <c r="B32" s="90" t="s">
        <v>18</v>
      </c>
      <c r="C32" s="81">
        <f>SUM(C28:C31)</f>
        <v>153</v>
      </c>
      <c r="D32" s="81">
        <f>SUM(D28:D31)</f>
        <v>43</v>
      </c>
      <c r="E32" s="81">
        <f t="shared" si="5"/>
        <v>196</v>
      </c>
      <c r="F32" s="2"/>
      <c r="G32" s="72"/>
      <c r="H32" s="72"/>
      <c r="I32" s="72"/>
      <c r="J32" s="174" t="s">
        <v>19</v>
      </c>
      <c r="K32" s="216" t="s">
        <v>230</v>
      </c>
      <c r="L32" s="213" t="s">
        <v>231</v>
      </c>
      <c r="M32" s="153">
        <v>4442</v>
      </c>
      <c r="N32" s="153">
        <v>2628</v>
      </c>
      <c r="O32" s="153">
        <v>7070</v>
      </c>
      <c r="P32" s="57"/>
      <c r="Q32" s="57"/>
    </row>
    <row r="33" spans="1:17" s="3" customFormat="1">
      <c r="A33" s="79" t="s">
        <v>19</v>
      </c>
      <c r="B33" s="96" t="s">
        <v>54</v>
      </c>
      <c r="C33" s="78">
        <f>C14+C20+C26+C32</f>
        <v>4442</v>
      </c>
      <c r="D33" s="78">
        <f>D14+D20+D26+D32</f>
        <v>2628</v>
      </c>
      <c r="E33" s="81">
        <f t="shared" si="5"/>
        <v>7070</v>
      </c>
      <c r="F33" s="68"/>
      <c r="G33" s="72"/>
      <c r="H33" s="72"/>
      <c r="I33" s="72"/>
      <c r="J33" s="174" t="s">
        <v>20</v>
      </c>
      <c r="K33" s="57"/>
      <c r="L33" s="213" t="s">
        <v>232</v>
      </c>
      <c r="M33" s="153">
        <v>153</v>
      </c>
      <c r="N33" s="153">
        <v>43</v>
      </c>
      <c r="O33" s="153">
        <v>196</v>
      </c>
      <c r="P33" s="57"/>
      <c r="Q33" s="57"/>
    </row>
    <row r="34" spans="1:17" s="3" customFormat="1" ht="15.6">
      <c r="A34" s="97" t="s">
        <v>20</v>
      </c>
      <c r="B34" s="98" t="s">
        <v>21</v>
      </c>
      <c r="C34" s="99">
        <v>153</v>
      </c>
      <c r="D34" s="99">
        <v>43</v>
      </c>
      <c r="E34" s="81">
        <f t="shared" si="5"/>
        <v>196</v>
      </c>
      <c r="F34" s="68"/>
      <c r="G34" s="82"/>
      <c r="H34" s="100"/>
      <c r="I34" s="82"/>
      <c r="J34" s="174" t="s">
        <v>22</v>
      </c>
      <c r="K34" s="57"/>
      <c r="L34" s="213" t="s">
        <v>527</v>
      </c>
      <c r="M34" s="153">
        <v>4289</v>
      </c>
      <c r="N34" s="153">
        <v>2585</v>
      </c>
      <c r="O34" s="153">
        <v>6874</v>
      </c>
      <c r="P34" s="57"/>
      <c r="Q34" s="57"/>
    </row>
    <row r="35" spans="1:17" s="3" customFormat="1" ht="15.6">
      <c r="A35" s="79" t="s">
        <v>22</v>
      </c>
      <c r="B35" s="77" t="s">
        <v>23</v>
      </c>
      <c r="C35" s="78">
        <f>C33-C34</f>
        <v>4289</v>
      </c>
      <c r="D35" s="78">
        <f>D33-D34</f>
        <v>2585</v>
      </c>
      <c r="E35" s="81">
        <f t="shared" si="5"/>
        <v>6874</v>
      </c>
      <c r="F35" s="68"/>
      <c r="G35" s="101"/>
      <c r="H35" s="102"/>
      <c r="I35" s="101"/>
      <c r="J35" s="58"/>
      <c r="K35" s="57"/>
      <c r="L35" s="213" t="s">
        <v>322</v>
      </c>
      <c r="M35" s="57"/>
      <c r="N35" s="57"/>
      <c r="O35" s="57"/>
      <c r="P35" s="57"/>
      <c r="Q35" s="57"/>
    </row>
    <row r="36" spans="1:17" s="3" customFormat="1" ht="16.2" thickBot="1">
      <c r="A36" s="103"/>
      <c r="B36" s="104"/>
      <c r="C36" s="92"/>
      <c r="D36" s="92"/>
      <c r="E36" s="81"/>
      <c r="F36" s="68"/>
      <c r="G36" s="93"/>
      <c r="H36" s="70"/>
      <c r="I36" s="82"/>
      <c r="J36" s="174" t="s">
        <v>6</v>
      </c>
      <c r="K36" s="57"/>
      <c r="L36" s="210"/>
      <c r="M36" s="153">
        <v>944</v>
      </c>
      <c r="N36" s="153">
        <v>247</v>
      </c>
      <c r="O36" s="153">
        <v>1191</v>
      </c>
      <c r="P36" s="57"/>
      <c r="Q36" s="57"/>
    </row>
    <row r="37" spans="1:17" s="3" customFormat="1" ht="13.8" thickTop="1">
      <c r="A37" s="105"/>
      <c r="B37" s="106"/>
      <c r="C37" s="92"/>
      <c r="D37" s="92"/>
      <c r="E37" s="81"/>
      <c r="F37" s="2"/>
      <c r="G37" s="72"/>
      <c r="H37" s="72"/>
      <c r="I37" s="72"/>
      <c r="J37" s="58"/>
      <c r="K37" s="216" t="s">
        <v>313</v>
      </c>
      <c r="L37" s="210"/>
      <c r="M37" s="153">
        <v>29</v>
      </c>
      <c r="N37" s="153">
        <v>16</v>
      </c>
      <c r="O37" s="153">
        <v>45</v>
      </c>
      <c r="P37" s="57"/>
      <c r="Q37" s="57"/>
    </row>
    <row r="38" spans="1:17" s="3" customFormat="1" ht="15.6">
      <c r="A38" s="79"/>
      <c r="B38" s="77" t="s">
        <v>24</v>
      </c>
      <c r="C38" s="92"/>
      <c r="D38" s="92"/>
      <c r="E38" s="81"/>
      <c r="F38" s="68"/>
      <c r="G38" s="70"/>
      <c r="H38" s="82"/>
      <c r="I38" s="82"/>
      <c r="J38" s="58"/>
      <c r="K38" s="216" t="s">
        <v>315</v>
      </c>
      <c r="L38" s="210"/>
      <c r="M38" s="153">
        <v>25</v>
      </c>
      <c r="N38" s="153">
        <v>5</v>
      </c>
      <c r="O38" s="153">
        <v>30</v>
      </c>
      <c r="P38" s="57"/>
      <c r="Q38" s="57"/>
    </row>
    <row r="39" spans="1:17" s="3" customFormat="1">
      <c r="A39" s="79"/>
      <c r="B39" s="87" t="s">
        <v>6</v>
      </c>
      <c r="C39" s="153">
        <v>944</v>
      </c>
      <c r="D39" s="153">
        <v>247</v>
      </c>
      <c r="E39" s="81">
        <f t="shared" si="5"/>
        <v>1191</v>
      </c>
      <c r="F39" s="89">
        <f ca="1">C39/OFFSET(C39,4,0)</f>
        <v>0.94399999999999995</v>
      </c>
      <c r="G39" s="89">
        <f t="shared" ref="G39:H39" ca="1" si="18">D39/OFFSET(D39,4,0)</f>
        <v>0.91821561338289959</v>
      </c>
      <c r="H39" s="89">
        <f t="shared" ca="1" si="18"/>
        <v>0.9385342789598109</v>
      </c>
      <c r="I39" s="72"/>
      <c r="J39" s="58"/>
      <c r="K39" s="216" t="s">
        <v>9</v>
      </c>
      <c r="L39" s="210"/>
      <c r="M39" s="153">
        <v>2</v>
      </c>
      <c r="N39" s="153">
        <v>1</v>
      </c>
      <c r="O39" s="153">
        <v>3</v>
      </c>
      <c r="P39" s="57"/>
      <c r="Q39" s="57"/>
    </row>
    <row r="40" spans="1:17" s="3" customFormat="1">
      <c r="A40" s="79"/>
      <c r="B40" s="87" t="s">
        <v>7</v>
      </c>
      <c r="C40" s="153">
        <v>29</v>
      </c>
      <c r="D40" s="153">
        <v>16</v>
      </c>
      <c r="E40" s="81">
        <f t="shared" si="5"/>
        <v>45</v>
      </c>
      <c r="F40" s="89">
        <f ca="1">C40/OFFSET(C40,3,0)</f>
        <v>2.9000000000000001E-2</v>
      </c>
      <c r="G40" s="89">
        <f t="shared" ref="G40:H40" ca="1" si="19">D40/OFFSET(D40,3,0)</f>
        <v>5.9479553903345722E-2</v>
      </c>
      <c r="H40" s="89">
        <f t="shared" ca="1" si="19"/>
        <v>3.5460992907801421E-2</v>
      </c>
      <c r="I40" s="72"/>
      <c r="J40" s="174" t="s">
        <v>25</v>
      </c>
      <c r="K40" s="216" t="s">
        <v>26</v>
      </c>
      <c r="L40" s="210"/>
      <c r="M40" s="153">
        <v>1000</v>
      </c>
      <c r="N40" s="153">
        <v>269</v>
      </c>
      <c r="O40" s="153">
        <v>1269</v>
      </c>
      <c r="P40" s="57"/>
      <c r="Q40" s="57"/>
    </row>
    <row r="41" spans="1:17" s="3" customFormat="1">
      <c r="A41" s="79"/>
      <c r="B41" s="87" t="s">
        <v>8</v>
      </c>
      <c r="C41" s="153">
        <v>25</v>
      </c>
      <c r="D41" s="153">
        <v>5</v>
      </c>
      <c r="E41" s="81">
        <f t="shared" si="5"/>
        <v>30</v>
      </c>
      <c r="F41" s="89">
        <f ca="1">C41/OFFSET(C41,2,0)</f>
        <v>2.5000000000000001E-2</v>
      </c>
      <c r="G41" s="89">
        <f t="shared" ref="G41:H41" ca="1" si="20">D41/OFFSET(D41,2,0)</f>
        <v>1.858736059479554E-2</v>
      </c>
      <c r="H41" s="89">
        <f t="shared" ca="1" si="20"/>
        <v>2.3640661938534278E-2</v>
      </c>
      <c r="I41" s="72"/>
      <c r="J41" s="58"/>
      <c r="K41" s="57"/>
      <c r="L41" s="213" t="s">
        <v>528</v>
      </c>
      <c r="M41" s="57"/>
      <c r="N41" s="57"/>
      <c r="O41" s="57"/>
      <c r="P41" s="57"/>
      <c r="Q41" s="57"/>
    </row>
    <row r="42" spans="1:17" s="3" customFormat="1">
      <c r="A42" s="79"/>
      <c r="B42" s="87" t="s">
        <v>9</v>
      </c>
      <c r="C42" s="153">
        <v>2</v>
      </c>
      <c r="D42" s="153">
        <v>1</v>
      </c>
      <c r="E42" s="81">
        <f t="shared" si="5"/>
        <v>3</v>
      </c>
      <c r="F42" s="89">
        <f ca="1">C42/OFFSET(C42,1,0)</f>
        <v>2E-3</v>
      </c>
      <c r="G42" s="89">
        <f t="shared" ref="G42:H42" ca="1" si="21">D42/OFFSET(D42,1,0)</f>
        <v>3.7174721189591076E-3</v>
      </c>
      <c r="H42" s="94">
        <f t="shared" ca="1" si="21"/>
        <v>2.3640661938534278E-3</v>
      </c>
      <c r="I42" s="72"/>
      <c r="J42" s="174" t="s">
        <v>6</v>
      </c>
      <c r="K42" s="57"/>
      <c r="L42" s="210"/>
      <c r="M42" s="153">
        <v>325</v>
      </c>
      <c r="N42" s="153">
        <v>81</v>
      </c>
      <c r="O42" s="153">
        <v>406</v>
      </c>
      <c r="P42" s="57"/>
      <c r="Q42" s="57"/>
    </row>
    <row r="43" spans="1:17" s="3" customFormat="1">
      <c r="A43" s="79" t="s">
        <v>25</v>
      </c>
      <c r="B43" s="90" t="s">
        <v>26</v>
      </c>
      <c r="C43" s="78">
        <f>SUM(C39:C42)</f>
        <v>1000</v>
      </c>
      <c r="D43" s="78">
        <f>SUM(D39:D42)</f>
        <v>269</v>
      </c>
      <c r="E43" s="81">
        <f t="shared" si="5"/>
        <v>1269</v>
      </c>
      <c r="F43" s="89"/>
      <c r="G43" s="89"/>
      <c r="H43" s="89"/>
      <c r="I43" s="72"/>
      <c r="J43" s="58"/>
      <c r="K43" s="216" t="s">
        <v>313</v>
      </c>
      <c r="L43" s="210"/>
      <c r="M43" s="153">
        <v>0</v>
      </c>
      <c r="N43" s="153">
        <v>0</v>
      </c>
      <c r="O43" s="153">
        <v>0</v>
      </c>
      <c r="P43" s="57"/>
      <c r="Q43" s="57"/>
    </row>
    <row r="44" spans="1:17" s="3" customFormat="1">
      <c r="A44" s="79"/>
      <c r="B44" s="77"/>
      <c r="C44" s="92"/>
      <c r="D44" s="92"/>
      <c r="E44" s="81"/>
      <c r="F44" s="2"/>
      <c r="G44" s="72"/>
      <c r="H44" s="72"/>
      <c r="I44" s="72"/>
      <c r="J44" s="58"/>
      <c r="K44" s="216" t="s">
        <v>315</v>
      </c>
      <c r="L44" s="210"/>
      <c r="M44" s="153">
        <v>0</v>
      </c>
      <c r="N44" s="153">
        <v>0</v>
      </c>
      <c r="O44" s="153">
        <v>0</v>
      </c>
      <c r="P44" s="57"/>
      <c r="Q44" s="57"/>
    </row>
    <row r="45" spans="1:17" s="3" customFormat="1">
      <c r="A45" s="79"/>
      <c r="B45" s="77" t="s">
        <v>60</v>
      </c>
      <c r="C45" s="92"/>
      <c r="D45" s="92"/>
      <c r="E45" s="81"/>
      <c r="F45" s="2"/>
      <c r="G45" s="72"/>
      <c r="H45" s="72"/>
      <c r="I45" s="72"/>
      <c r="J45" s="58"/>
      <c r="K45" s="216" t="s">
        <v>9</v>
      </c>
      <c r="L45" s="210"/>
      <c r="M45" s="153">
        <v>0</v>
      </c>
      <c r="N45" s="153">
        <v>0</v>
      </c>
      <c r="O45" s="153">
        <v>0</v>
      </c>
      <c r="P45" s="57"/>
      <c r="Q45" s="57"/>
    </row>
    <row r="46" spans="1:17" s="3" customFormat="1">
      <c r="A46" s="79"/>
      <c r="B46" s="87" t="s">
        <v>6</v>
      </c>
      <c r="C46" s="153">
        <v>325</v>
      </c>
      <c r="D46" s="153">
        <v>81</v>
      </c>
      <c r="E46" s="81">
        <f t="shared" si="5"/>
        <v>406</v>
      </c>
      <c r="F46" s="89">
        <f ca="1">C46/OFFSET(C46,4,0)</f>
        <v>1</v>
      </c>
      <c r="G46" s="89">
        <f t="shared" ref="G46:H46" ca="1" si="22">D46/OFFSET(D46,4,0)</f>
        <v>1</v>
      </c>
      <c r="H46" s="89">
        <f t="shared" ca="1" si="22"/>
        <v>1</v>
      </c>
      <c r="I46" s="72"/>
      <c r="J46" s="174" t="s">
        <v>27</v>
      </c>
      <c r="K46" s="57"/>
      <c r="L46" s="213" t="s">
        <v>529</v>
      </c>
      <c r="M46" s="153">
        <v>325</v>
      </c>
      <c r="N46" s="153">
        <v>81</v>
      </c>
      <c r="O46" s="153">
        <v>406</v>
      </c>
      <c r="P46" s="57"/>
      <c r="Q46" s="57"/>
    </row>
    <row r="47" spans="1:17" s="3" customFormat="1">
      <c r="A47" s="79"/>
      <c r="B47" s="87" t="s">
        <v>7</v>
      </c>
      <c r="C47" s="153">
        <v>0</v>
      </c>
      <c r="D47" s="153">
        <v>0</v>
      </c>
      <c r="E47" s="81">
        <f t="shared" si="5"/>
        <v>0</v>
      </c>
      <c r="F47" s="89">
        <f ca="1">C47/OFFSET(C47,3,0)</f>
        <v>0</v>
      </c>
      <c r="G47" s="89">
        <f t="shared" ref="G47:H47" ca="1" si="23">D47/OFFSET(D47,3,0)</f>
        <v>0</v>
      </c>
      <c r="H47" s="89">
        <f t="shared" ca="1" si="23"/>
        <v>0</v>
      </c>
      <c r="I47" s="72"/>
      <c r="J47" s="58"/>
      <c r="K47" s="57"/>
      <c r="L47" s="213" t="s">
        <v>530</v>
      </c>
      <c r="M47" s="57"/>
      <c r="N47" s="57"/>
      <c r="O47" s="57"/>
      <c r="P47" s="57"/>
      <c r="Q47" s="57"/>
    </row>
    <row r="48" spans="1:17" s="3" customFormat="1">
      <c r="A48" s="79"/>
      <c r="B48" s="87" t="s">
        <v>8</v>
      </c>
      <c r="C48" s="153">
        <v>0</v>
      </c>
      <c r="D48" s="153">
        <v>0</v>
      </c>
      <c r="E48" s="81">
        <f t="shared" si="5"/>
        <v>0</v>
      </c>
      <c r="F48" s="89">
        <f ca="1">C48/OFFSET(C48,2,0)</f>
        <v>0</v>
      </c>
      <c r="G48" s="89">
        <f t="shared" ref="G48:H48" ca="1" si="24">D48/OFFSET(D48,2,0)</f>
        <v>0</v>
      </c>
      <c r="H48" s="89">
        <f t="shared" ca="1" si="24"/>
        <v>0</v>
      </c>
      <c r="I48" s="72"/>
      <c r="J48" s="174" t="s">
        <v>6</v>
      </c>
      <c r="K48" s="57"/>
      <c r="L48" s="210"/>
      <c r="M48" s="153">
        <v>161</v>
      </c>
      <c r="N48" s="153">
        <v>522</v>
      </c>
      <c r="O48" s="153">
        <v>683</v>
      </c>
      <c r="P48" s="57"/>
      <c r="Q48" s="57"/>
    </row>
    <row r="49" spans="1:17" s="3" customFormat="1" ht="14.4">
      <c r="A49" s="79"/>
      <c r="B49" s="87" t="s">
        <v>9</v>
      </c>
      <c r="C49" s="153">
        <v>0</v>
      </c>
      <c r="D49" s="153">
        <v>0</v>
      </c>
      <c r="E49" s="81">
        <f t="shared" si="5"/>
        <v>0</v>
      </c>
      <c r="F49" s="89">
        <f ca="1">C49/OFFSET(C49,1,0)</f>
        <v>0</v>
      </c>
      <c r="G49" s="89">
        <f t="shared" ref="G49:H49" ca="1" si="25">D49/OFFSET(D49,1,0)</f>
        <v>0</v>
      </c>
      <c r="H49" s="94">
        <f t="shared" ca="1" si="25"/>
        <v>0</v>
      </c>
      <c r="I49" s="109"/>
      <c r="J49" s="58"/>
      <c r="K49" s="216" t="s">
        <v>313</v>
      </c>
      <c r="L49" s="210"/>
      <c r="M49" s="153">
        <v>0</v>
      </c>
      <c r="N49" s="153">
        <v>0</v>
      </c>
      <c r="O49" s="153">
        <v>0</v>
      </c>
      <c r="P49" s="57"/>
      <c r="Q49" s="57"/>
    </row>
    <row r="50" spans="1:17" s="3" customFormat="1">
      <c r="A50" s="79" t="s">
        <v>27</v>
      </c>
      <c r="B50" s="77" t="s">
        <v>28</v>
      </c>
      <c r="C50" s="78">
        <f>SUM(C46:C49)</f>
        <v>325</v>
      </c>
      <c r="D50" s="78">
        <f>SUM(D46:D49)</f>
        <v>81</v>
      </c>
      <c r="E50" s="81">
        <f t="shared" si="5"/>
        <v>406</v>
      </c>
      <c r="F50" s="57"/>
      <c r="G50" s="57"/>
      <c r="H50" s="57"/>
      <c r="I50" s="72"/>
      <c r="J50" s="58"/>
      <c r="K50" s="216" t="s">
        <v>315</v>
      </c>
      <c r="L50" s="210"/>
      <c r="M50" s="153">
        <v>0</v>
      </c>
      <c r="N50" s="153">
        <v>0</v>
      </c>
      <c r="O50" s="153">
        <v>0</v>
      </c>
      <c r="P50" s="57"/>
      <c r="Q50" s="57"/>
    </row>
    <row r="51" spans="1:17" s="3" customFormat="1" ht="14.4">
      <c r="A51" s="79"/>
      <c r="B51" s="77"/>
      <c r="C51" s="92"/>
      <c r="D51" s="92"/>
      <c r="E51" s="81"/>
      <c r="F51" s="68"/>
      <c r="G51" s="109"/>
      <c r="H51" s="110"/>
      <c r="I51" s="111"/>
      <c r="J51" s="58"/>
      <c r="K51" s="216" t="s">
        <v>9</v>
      </c>
      <c r="L51" s="210"/>
      <c r="M51" s="153">
        <v>1</v>
      </c>
      <c r="N51" s="153">
        <v>0</v>
      </c>
      <c r="O51" s="57"/>
      <c r="P51" s="57"/>
      <c r="Q51" s="57"/>
    </row>
    <row r="52" spans="1:17" s="3" customFormat="1" ht="15.6">
      <c r="A52" s="79"/>
      <c r="B52" s="77" t="s">
        <v>61</v>
      </c>
      <c r="C52" s="92"/>
      <c r="D52" s="92"/>
      <c r="E52" s="81"/>
      <c r="F52" s="2"/>
      <c r="G52" s="112"/>
      <c r="H52" s="111"/>
      <c r="I52" s="113"/>
      <c r="J52" s="174" t="s">
        <v>29</v>
      </c>
      <c r="K52" s="57"/>
      <c r="L52" s="213" t="s">
        <v>420</v>
      </c>
      <c r="M52" s="153">
        <v>162</v>
      </c>
      <c r="N52" s="153">
        <v>522</v>
      </c>
      <c r="O52" s="153">
        <v>684</v>
      </c>
      <c r="P52" s="57"/>
      <c r="Q52" s="57"/>
    </row>
    <row r="53" spans="1:17" s="3" customFormat="1" ht="14.4">
      <c r="A53" s="79"/>
      <c r="B53" s="87" t="s">
        <v>6</v>
      </c>
      <c r="C53" s="153">
        <v>161</v>
      </c>
      <c r="D53" s="153">
        <v>522</v>
      </c>
      <c r="E53" s="81">
        <f t="shared" si="5"/>
        <v>683</v>
      </c>
      <c r="F53" s="89">
        <f ca="1">C53/OFFSET(C53,4,0)</f>
        <v>0.99382716049382713</v>
      </c>
      <c r="G53" s="89">
        <f t="shared" ref="G53:H53" ca="1" si="26">D53/OFFSET(D53,4,0)</f>
        <v>1</v>
      </c>
      <c r="H53" s="89">
        <f t="shared" ca="1" si="26"/>
        <v>0.99853801169590639</v>
      </c>
      <c r="I53" s="109"/>
      <c r="J53" s="58"/>
      <c r="K53" s="57"/>
      <c r="L53" s="210"/>
      <c r="M53" s="57"/>
      <c r="N53" s="57"/>
      <c r="O53" s="57"/>
      <c r="P53" s="57"/>
      <c r="Q53" s="57"/>
    </row>
    <row r="54" spans="1:17" s="3" customFormat="1">
      <c r="A54" s="79"/>
      <c r="B54" s="87" t="s">
        <v>7</v>
      </c>
      <c r="C54" s="153">
        <v>0</v>
      </c>
      <c r="D54" s="153">
        <v>0</v>
      </c>
      <c r="E54" s="81">
        <f t="shared" si="5"/>
        <v>0</v>
      </c>
      <c r="F54" s="89">
        <f ca="1">C54/OFFSET(C54,3,0)</f>
        <v>0</v>
      </c>
      <c r="G54" s="89">
        <f t="shared" ref="G54:H54" ca="1" si="27">D54/OFFSET(D54,3,0)</f>
        <v>0</v>
      </c>
      <c r="H54" s="89">
        <f t="shared" ca="1" si="27"/>
        <v>0</v>
      </c>
      <c r="I54" s="72"/>
      <c r="J54" s="58"/>
      <c r="K54" s="216" t="s">
        <v>333</v>
      </c>
      <c r="L54" s="210"/>
      <c r="M54" s="57"/>
      <c r="N54" s="153">
        <v>1424</v>
      </c>
      <c r="O54" s="153">
        <v>125</v>
      </c>
      <c r="P54" s="153">
        <v>1549</v>
      </c>
      <c r="Q54" s="57"/>
    </row>
    <row r="55" spans="1:17" s="3" customFormat="1">
      <c r="A55" s="79"/>
      <c r="B55" s="87" t="s">
        <v>8</v>
      </c>
      <c r="C55" s="153">
        <v>0</v>
      </c>
      <c r="D55" s="153">
        <v>0</v>
      </c>
      <c r="E55" s="81">
        <f t="shared" si="5"/>
        <v>0</v>
      </c>
      <c r="F55" s="89">
        <f ca="1">C55/OFFSET(C55,2,0)</f>
        <v>0</v>
      </c>
      <c r="G55" s="89">
        <f t="shared" ref="G55:H55" ca="1" si="28">D55/OFFSET(D55,2,0)</f>
        <v>0</v>
      </c>
      <c r="H55" s="89">
        <f t="shared" ca="1" si="28"/>
        <v>0</v>
      </c>
      <c r="I55" s="115"/>
      <c r="J55" s="58"/>
      <c r="K55" s="216" t="s">
        <v>240</v>
      </c>
      <c r="L55" s="210"/>
      <c r="M55" s="57"/>
      <c r="N55" s="57"/>
      <c r="O55" s="57"/>
      <c r="P55" s="57"/>
      <c r="Q55" s="57"/>
    </row>
    <row r="56" spans="1:17" s="3" customFormat="1">
      <c r="A56" s="79"/>
      <c r="B56" s="87" t="s">
        <v>9</v>
      </c>
      <c r="C56" s="153">
        <v>1</v>
      </c>
      <c r="D56" s="153">
        <v>0</v>
      </c>
      <c r="E56" s="81">
        <f t="shared" si="5"/>
        <v>1</v>
      </c>
      <c r="F56" s="89">
        <f ca="1">C56/OFFSET(C56,1,0)</f>
        <v>6.1728395061728392E-3</v>
      </c>
      <c r="G56" s="89">
        <f t="shared" ref="G56:H56" ca="1" si="29">D56/OFFSET(D56,1,0)</f>
        <v>0</v>
      </c>
      <c r="H56" s="94">
        <f t="shared" ca="1" si="29"/>
        <v>1.4619883040935672E-3</v>
      </c>
      <c r="I56" s="72"/>
      <c r="J56" s="174" t="s">
        <v>438</v>
      </c>
      <c r="K56" s="57"/>
      <c r="L56" s="213" t="s">
        <v>241</v>
      </c>
      <c r="M56" s="57"/>
      <c r="N56" s="153">
        <v>8</v>
      </c>
      <c r="O56" s="153">
        <v>85</v>
      </c>
      <c r="P56" s="153">
        <v>93</v>
      </c>
      <c r="Q56" s="57"/>
    </row>
    <row r="57" spans="1:17" s="3" customFormat="1">
      <c r="A57" s="79" t="s">
        <v>29</v>
      </c>
      <c r="B57" s="77" t="s">
        <v>30</v>
      </c>
      <c r="C57" s="78">
        <f>SUM(C53:C56)</f>
        <v>162</v>
      </c>
      <c r="D57" s="78">
        <f>SUM(D53:D56)</f>
        <v>522</v>
      </c>
      <c r="E57" s="81">
        <f t="shared" si="5"/>
        <v>684</v>
      </c>
      <c r="F57" s="57"/>
      <c r="G57" s="57"/>
      <c r="H57" s="57"/>
      <c r="I57" s="72"/>
      <c r="J57" s="58"/>
      <c r="K57" s="216" t="s">
        <v>335</v>
      </c>
      <c r="L57" s="213" t="s">
        <v>531</v>
      </c>
      <c r="M57" s="57"/>
      <c r="N57" s="153">
        <v>47</v>
      </c>
      <c r="O57" s="153">
        <v>295</v>
      </c>
      <c r="P57" s="153">
        <v>342</v>
      </c>
      <c r="Q57" s="57"/>
    </row>
    <row r="58" spans="1:17" s="3" customFormat="1">
      <c r="A58" s="79"/>
      <c r="B58" s="77"/>
      <c r="C58" s="92"/>
      <c r="D58" s="92"/>
      <c r="E58" s="81"/>
      <c r="F58" s="2"/>
      <c r="G58" s="72"/>
      <c r="H58" s="72"/>
      <c r="I58" s="72"/>
      <c r="J58" s="58"/>
      <c r="K58" s="216" t="s">
        <v>532</v>
      </c>
      <c r="L58" s="213" t="s">
        <v>241</v>
      </c>
      <c r="M58" s="57"/>
      <c r="N58" s="153">
        <v>619</v>
      </c>
      <c r="O58" s="153">
        <v>588</v>
      </c>
      <c r="P58" s="153">
        <v>1207</v>
      </c>
      <c r="Q58" s="57"/>
    </row>
    <row r="59" spans="1:17" s="3" customFormat="1">
      <c r="A59" s="117" t="s">
        <v>72</v>
      </c>
      <c r="B59" s="77" t="s">
        <v>31</v>
      </c>
      <c r="C59" s="153">
        <v>1424</v>
      </c>
      <c r="D59" s="153">
        <v>125</v>
      </c>
      <c r="E59" s="81">
        <f t="shared" si="5"/>
        <v>1549</v>
      </c>
      <c r="F59" s="2"/>
      <c r="G59" s="72"/>
      <c r="H59" s="72"/>
      <c r="I59" s="72"/>
      <c r="J59" s="58"/>
      <c r="K59" s="216" t="s">
        <v>439</v>
      </c>
      <c r="L59" s="213" t="s">
        <v>241</v>
      </c>
      <c r="M59" s="57"/>
      <c r="N59" s="153">
        <v>777</v>
      </c>
      <c r="O59" s="153">
        <v>682</v>
      </c>
      <c r="P59" s="153">
        <v>1459</v>
      </c>
      <c r="Q59" s="57"/>
    </row>
    <row r="60" spans="1:17" s="3" customFormat="1">
      <c r="A60" s="117" t="s">
        <v>73</v>
      </c>
      <c r="B60" s="119" t="s">
        <v>71</v>
      </c>
      <c r="C60" s="120"/>
      <c r="D60" s="120"/>
      <c r="E60" s="81">
        <f t="shared" si="5"/>
        <v>0</v>
      </c>
      <c r="F60" s="2"/>
      <c r="G60" s="72"/>
      <c r="H60" s="72"/>
      <c r="I60" s="72"/>
      <c r="J60" s="58"/>
      <c r="K60" s="216" t="s">
        <v>338</v>
      </c>
      <c r="L60" s="213" t="s">
        <v>533</v>
      </c>
      <c r="M60" s="57"/>
      <c r="N60" s="153">
        <v>1451</v>
      </c>
      <c r="O60" s="153">
        <v>1650</v>
      </c>
      <c r="P60" s="153">
        <v>3101</v>
      </c>
      <c r="Q60" s="57"/>
    </row>
    <row r="61" spans="1:17" s="3" customFormat="1" ht="14.4">
      <c r="A61" s="79"/>
      <c r="B61" s="77" t="s">
        <v>32</v>
      </c>
      <c r="C61" s="92"/>
      <c r="D61" s="92"/>
      <c r="E61" s="81"/>
      <c r="F61" s="2"/>
      <c r="G61" s="72"/>
      <c r="H61" s="110"/>
      <c r="I61" s="109"/>
      <c r="J61" s="58"/>
      <c r="K61" s="57"/>
      <c r="L61" s="213" t="s">
        <v>441</v>
      </c>
      <c r="M61" s="57"/>
      <c r="N61" s="153">
        <v>153</v>
      </c>
      <c r="O61" s="153">
        <v>43</v>
      </c>
      <c r="P61" s="153">
        <v>196</v>
      </c>
      <c r="Q61" s="57"/>
    </row>
    <row r="62" spans="1:17" s="3" customFormat="1" ht="14.4">
      <c r="A62" s="79" t="s">
        <v>33</v>
      </c>
      <c r="B62" s="121" t="s">
        <v>34</v>
      </c>
      <c r="C62" s="153">
        <v>8</v>
      </c>
      <c r="D62" s="153">
        <v>85</v>
      </c>
      <c r="E62" s="81">
        <f t="shared" si="5"/>
        <v>93</v>
      </c>
      <c r="F62" s="89">
        <f ca="1">C62/OFFSET(C62,4,0)</f>
        <v>5.5134390075809786E-3</v>
      </c>
      <c r="G62" s="89">
        <f t="shared" ref="G62:H62" ca="1" si="30">D62/OFFSET(D62,4,0)</f>
        <v>5.1515151515151514E-2</v>
      </c>
      <c r="H62" s="89">
        <f t="shared" ca="1" si="30"/>
        <v>2.9990325701386648E-2</v>
      </c>
      <c r="I62" s="112"/>
      <c r="J62" s="58"/>
      <c r="K62" s="57"/>
      <c r="L62" s="213" t="s">
        <v>534</v>
      </c>
      <c r="M62" s="57"/>
      <c r="N62" s="153">
        <v>1298</v>
      </c>
      <c r="O62" s="153">
        <v>1607</v>
      </c>
      <c r="P62" s="153">
        <v>2905</v>
      </c>
      <c r="Q62" s="57"/>
    </row>
    <row r="63" spans="1:17" s="3" customFormat="1">
      <c r="A63" s="79" t="s">
        <v>35</v>
      </c>
      <c r="B63" s="121" t="s">
        <v>36</v>
      </c>
      <c r="C63" s="153">
        <v>47</v>
      </c>
      <c r="D63" s="153">
        <v>295</v>
      </c>
      <c r="E63" s="81">
        <f t="shared" si="5"/>
        <v>342</v>
      </c>
      <c r="F63" s="89">
        <f ca="1">C63/OFFSET(C63,3,0)</f>
        <v>3.2391454169538252E-2</v>
      </c>
      <c r="G63" s="89">
        <f t="shared" ref="G63:H63" ca="1" si="31">D63/OFFSET(D63,3,0)</f>
        <v>0.1787878787878788</v>
      </c>
      <c r="H63" s="89">
        <f t="shared" ca="1" si="31"/>
        <v>0.11028700419219607</v>
      </c>
      <c r="I63" s="72"/>
      <c r="J63" s="58"/>
      <c r="K63" s="216" t="s">
        <v>341</v>
      </c>
      <c r="L63" s="213" t="s">
        <v>535</v>
      </c>
      <c r="M63" s="57"/>
      <c r="N63" s="57"/>
      <c r="O63" s="57"/>
      <c r="P63" s="57"/>
      <c r="Q63" s="57"/>
    </row>
    <row r="64" spans="1:17" s="3" customFormat="1">
      <c r="A64" s="79" t="s">
        <v>37</v>
      </c>
      <c r="B64" s="121" t="s">
        <v>38</v>
      </c>
      <c r="C64" s="153">
        <v>619</v>
      </c>
      <c r="D64" s="153">
        <v>588</v>
      </c>
      <c r="E64" s="81">
        <f t="shared" si="5"/>
        <v>1207</v>
      </c>
      <c r="F64" s="89">
        <f ca="1">C64/OFFSET(C64,2,0)</f>
        <v>0.42660234321157819</v>
      </c>
      <c r="G64" s="89">
        <f t="shared" ref="G64:H64" ca="1" si="32">D64/OFFSET(D64,2,0)</f>
        <v>0.35636363636363638</v>
      </c>
      <c r="H64" s="89">
        <f t="shared" ca="1" si="32"/>
        <v>0.38922928087713643</v>
      </c>
      <c r="J64" s="174" t="s">
        <v>45</v>
      </c>
      <c r="K64" s="216" t="s">
        <v>246</v>
      </c>
      <c r="L64" s="210"/>
      <c r="M64" s="57"/>
      <c r="N64" s="153">
        <v>4209</v>
      </c>
      <c r="O64" s="153">
        <v>2604</v>
      </c>
      <c r="P64" s="153">
        <v>6813</v>
      </c>
      <c r="Q64" s="57"/>
    </row>
    <row r="65" spans="1:17" s="3" customFormat="1">
      <c r="A65" s="79" t="s">
        <v>39</v>
      </c>
      <c r="B65" s="121" t="s">
        <v>40</v>
      </c>
      <c r="C65" s="153">
        <v>777</v>
      </c>
      <c r="D65" s="153">
        <v>682</v>
      </c>
      <c r="E65" s="81">
        <f t="shared" si="5"/>
        <v>1459</v>
      </c>
      <c r="F65" s="89">
        <f ca="1">C65/OFFSET(C65,1,0)</f>
        <v>0.5354927636113026</v>
      </c>
      <c r="G65" s="89">
        <f t="shared" ref="G65:H65" ca="1" si="33">D65/OFFSET(D65,1,0)</f>
        <v>0.41333333333333333</v>
      </c>
      <c r="H65" s="94">
        <f t="shared" ca="1" si="33"/>
        <v>0.47049338922928086</v>
      </c>
      <c r="J65" s="58"/>
      <c r="K65" s="57"/>
      <c r="L65" s="213" t="s">
        <v>343</v>
      </c>
      <c r="M65" s="57"/>
      <c r="N65" s="153">
        <v>37</v>
      </c>
      <c r="O65" s="153">
        <v>90</v>
      </c>
      <c r="P65" s="153">
        <v>127</v>
      </c>
      <c r="Q65" s="57"/>
    </row>
    <row r="66" spans="1:17" s="3" customFormat="1">
      <c r="A66" s="79" t="s">
        <v>41</v>
      </c>
      <c r="B66" s="96" t="s">
        <v>55</v>
      </c>
      <c r="C66" s="78">
        <f>SUM(C62:C65)</f>
        <v>1451</v>
      </c>
      <c r="D66" s="78">
        <f>SUM(D62:D65)</f>
        <v>1650</v>
      </c>
      <c r="E66" s="81">
        <f t="shared" si="5"/>
        <v>3101</v>
      </c>
      <c r="F66" s="89">
        <f>C66/C33</f>
        <v>0.32665466006303467</v>
      </c>
      <c r="G66" s="89">
        <f t="shared" ref="G66:H66" si="34">D66/D33</f>
        <v>0.62785388127853881</v>
      </c>
      <c r="H66" s="89">
        <f t="shared" si="34"/>
        <v>0.43861386138613861</v>
      </c>
      <c r="J66" s="58"/>
      <c r="K66" s="57"/>
      <c r="L66" s="213" t="s">
        <v>536</v>
      </c>
      <c r="M66" s="57"/>
      <c r="N66" s="57"/>
      <c r="O66" s="57"/>
      <c r="P66" s="57"/>
      <c r="Q66" s="57"/>
    </row>
    <row r="67" spans="1:17" s="3" customFormat="1">
      <c r="A67" s="97" t="s">
        <v>42</v>
      </c>
      <c r="B67" s="98" t="s">
        <v>21</v>
      </c>
      <c r="C67" s="99">
        <v>153</v>
      </c>
      <c r="D67" s="99">
        <v>43</v>
      </c>
      <c r="E67" s="81">
        <f t="shared" si="5"/>
        <v>196</v>
      </c>
      <c r="F67" s="2"/>
      <c r="G67" s="72"/>
      <c r="H67" s="72"/>
      <c r="J67" s="174" t="s">
        <v>49</v>
      </c>
      <c r="K67" s="216" t="s">
        <v>248</v>
      </c>
      <c r="L67" s="210"/>
      <c r="M67" s="57"/>
      <c r="N67" s="153">
        <v>4246</v>
      </c>
      <c r="O67" s="153">
        <v>2694</v>
      </c>
      <c r="P67" s="153">
        <v>6940</v>
      </c>
      <c r="Q67" s="57"/>
    </row>
    <row r="68" spans="1:17" s="3" customFormat="1" ht="14.4">
      <c r="A68" s="79" t="s">
        <v>43</v>
      </c>
      <c r="B68" s="77" t="s">
        <v>44</v>
      </c>
      <c r="C68" s="78">
        <f>C66-C67</f>
        <v>1298</v>
      </c>
      <c r="D68" s="78">
        <f>D66-D67</f>
        <v>1607</v>
      </c>
      <c r="E68" s="81">
        <f t="shared" si="5"/>
        <v>2905</v>
      </c>
      <c r="F68" s="2"/>
      <c r="G68" s="111"/>
      <c r="H68" s="123"/>
      <c r="J68" s="58"/>
      <c r="K68" s="57"/>
      <c r="L68" s="213" t="s">
        <v>537</v>
      </c>
      <c r="M68" s="57"/>
      <c r="N68" s="153">
        <v>73</v>
      </c>
      <c r="O68" s="153">
        <v>15</v>
      </c>
      <c r="P68" s="153">
        <v>88</v>
      </c>
      <c r="Q68" s="57"/>
    </row>
    <row r="69" spans="1:17" s="3" customFormat="1">
      <c r="A69" s="79"/>
      <c r="B69" s="77"/>
      <c r="C69" s="92"/>
      <c r="D69" s="92"/>
      <c r="E69" s="81"/>
      <c r="F69" s="2"/>
      <c r="G69" s="72"/>
      <c r="H69" s="72"/>
      <c r="J69" s="58"/>
      <c r="K69" s="57"/>
      <c r="L69" s="213" t="s">
        <v>250</v>
      </c>
      <c r="M69" s="57"/>
      <c r="N69" s="57"/>
      <c r="O69" s="57"/>
      <c r="P69" s="57"/>
      <c r="Q69" s="57"/>
    </row>
    <row r="70" spans="1:17" s="3" customFormat="1" ht="14.4">
      <c r="A70" s="79" t="s">
        <v>45</v>
      </c>
      <c r="B70" s="77" t="s">
        <v>46</v>
      </c>
      <c r="C70" s="91">
        <f>C43+C50+C57+C59+C60+C68</f>
        <v>4209</v>
      </c>
      <c r="D70" s="91">
        <f>D43+D50+D57+D59+D60+D68</f>
        <v>2604</v>
      </c>
      <c r="E70" s="81">
        <f t="shared" si="5"/>
        <v>6813</v>
      </c>
      <c r="F70" s="2"/>
      <c r="G70" s="124"/>
      <c r="H70" s="112"/>
      <c r="J70" s="58"/>
      <c r="K70" s="57"/>
      <c r="L70" s="213" t="s">
        <v>348</v>
      </c>
      <c r="M70" s="216" t="s">
        <v>349</v>
      </c>
      <c r="N70" s="153">
        <v>120</v>
      </c>
      <c r="O70" s="153">
        <v>-63</v>
      </c>
      <c r="P70" s="153">
        <v>57</v>
      </c>
      <c r="Q70" s="57"/>
    </row>
    <row r="71" spans="1:17" s="3" customFormat="1">
      <c r="A71" s="79"/>
      <c r="B71" s="125"/>
      <c r="C71" s="92"/>
      <c r="D71" s="92"/>
      <c r="E71" s="81"/>
      <c r="F71" s="2"/>
      <c r="G71" s="72"/>
      <c r="H71" s="72"/>
      <c r="J71" s="58"/>
      <c r="K71" s="57"/>
      <c r="L71" s="210"/>
      <c r="M71" s="57"/>
      <c r="N71" s="57"/>
      <c r="O71" s="57"/>
      <c r="P71" s="57"/>
      <c r="Q71" s="57"/>
    </row>
    <row r="72" spans="1:17" s="3" customFormat="1" ht="14.4">
      <c r="A72" s="79" t="s">
        <v>47</v>
      </c>
      <c r="B72" s="77" t="s">
        <v>48</v>
      </c>
      <c r="C72" s="153">
        <v>37</v>
      </c>
      <c r="D72" s="153">
        <v>90</v>
      </c>
      <c r="E72" s="81">
        <f t="shared" si="5"/>
        <v>127</v>
      </c>
      <c r="F72" s="68"/>
      <c r="G72" s="126"/>
      <c r="H72" s="127"/>
      <c r="J72" s="174" t="s">
        <v>538</v>
      </c>
      <c r="K72" s="57"/>
      <c r="L72" s="210"/>
      <c r="M72" s="57"/>
      <c r="N72" s="57"/>
      <c r="O72" s="57"/>
      <c r="P72" s="57"/>
      <c r="Q72" s="57"/>
    </row>
    <row r="73" spans="1:17" s="3" customFormat="1">
      <c r="A73" s="79"/>
      <c r="B73" s="125"/>
      <c r="C73" s="92"/>
      <c r="D73" s="92"/>
      <c r="E73" s="81"/>
      <c r="F73" s="2"/>
      <c r="G73" s="72"/>
      <c r="H73" s="72"/>
      <c r="I73" s="72"/>
      <c r="J73" s="174" t="s">
        <v>446</v>
      </c>
      <c r="K73" s="57"/>
      <c r="L73" s="210"/>
      <c r="M73" s="57"/>
      <c r="N73" s="57"/>
      <c r="O73" s="57"/>
      <c r="P73" s="57"/>
      <c r="Q73" s="57"/>
    </row>
    <row r="74" spans="1:17" s="3" customFormat="1">
      <c r="A74" s="79" t="s">
        <v>49</v>
      </c>
      <c r="B74" s="77" t="s">
        <v>50</v>
      </c>
      <c r="C74" s="81">
        <f>C70+C72</f>
        <v>4246</v>
      </c>
      <c r="D74" s="81">
        <f>D70+D72</f>
        <v>2694</v>
      </c>
      <c r="E74" s="81">
        <f>D74+C74</f>
        <v>6940</v>
      </c>
      <c r="F74" s="2"/>
      <c r="G74" s="72"/>
      <c r="H74" s="72"/>
      <c r="I74" s="72"/>
      <c r="J74" s="174" t="s">
        <v>254</v>
      </c>
      <c r="K74" s="57"/>
      <c r="L74" s="210"/>
      <c r="M74" s="57"/>
      <c r="N74" s="57"/>
      <c r="O74" s="57"/>
      <c r="P74" s="57"/>
      <c r="Q74" s="57"/>
    </row>
    <row r="75" spans="1:17" s="3" customFormat="1">
      <c r="A75" s="79"/>
      <c r="B75" s="77" t="s">
        <v>94</v>
      </c>
      <c r="C75" s="92"/>
      <c r="D75" s="92"/>
      <c r="E75" s="81">
        <f>D75+C75</f>
        <v>0</v>
      </c>
      <c r="F75" s="2"/>
      <c r="G75" s="72"/>
      <c r="H75" s="72"/>
      <c r="I75" s="72"/>
      <c r="J75" s="58"/>
      <c r="K75" s="57"/>
      <c r="L75" s="210"/>
      <c r="M75" s="57"/>
      <c r="N75" s="57"/>
      <c r="O75" s="57"/>
      <c r="P75" s="57"/>
      <c r="Q75" s="57"/>
    </row>
    <row r="76" spans="1:17" s="3" customFormat="1" ht="13.8" thickBot="1">
      <c r="A76" s="128" t="s">
        <v>51</v>
      </c>
      <c r="B76" s="129" t="s">
        <v>64</v>
      </c>
      <c r="C76" s="153">
        <v>73</v>
      </c>
      <c r="D76" s="153">
        <v>15</v>
      </c>
      <c r="E76" s="81">
        <f>D76+C76</f>
        <v>88</v>
      </c>
      <c r="F76" s="2"/>
      <c r="G76" s="72"/>
      <c r="H76" s="72"/>
      <c r="I76" s="72"/>
      <c r="J76" s="174" t="s">
        <v>306</v>
      </c>
      <c r="K76" s="57"/>
      <c r="L76" s="210"/>
      <c r="M76" s="57"/>
      <c r="N76" s="57"/>
      <c r="O76" s="57"/>
      <c r="P76" s="57"/>
      <c r="Q76" s="57"/>
    </row>
    <row r="77" spans="1:17" s="3" customFormat="1" ht="30.75" customHeight="1">
      <c r="A77" s="296" t="s">
        <v>56</v>
      </c>
      <c r="B77" s="297"/>
      <c r="C77" s="131">
        <f>C6+C33-C67-C74</f>
        <v>120</v>
      </c>
      <c r="D77" s="131">
        <f>D6+D33-D67-D74</f>
        <v>-13</v>
      </c>
      <c r="E77" s="132">
        <f>(E6+E33)-(E67+E74)</f>
        <v>107</v>
      </c>
      <c r="F77" s="2"/>
      <c r="G77" s="72"/>
      <c r="H77" s="72"/>
      <c r="I77" s="72"/>
      <c r="J77" s="58"/>
      <c r="K77" s="57"/>
      <c r="L77" s="210"/>
      <c r="M77" s="57"/>
      <c r="N77" s="57"/>
      <c r="O77" s="57"/>
      <c r="P77" s="57"/>
      <c r="Q77" s="57"/>
    </row>
    <row r="78" spans="1:17" s="3" customFormat="1" ht="16.2" customHeight="1">
      <c r="A78" s="133"/>
      <c r="B78" s="61" t="s">
        <v>67</v>
      </c>
      <c r="C78" s="134">
        <f>(C43+C57+C59+C60+C50)/(C43+C57+C59+C68+C60+C50)</f>
        <v>0.69161320978854834</v>
      </c>
      <c r="D78" s="134">
        <f t="shared" ref="D78:E78" si="35">(D43+D57+D59+D60+D50)/(D43+D57+D59+D68+D60+D50)</f>
        <v>0.38287250384024579</v>
      </c>
      <c r="E78" s="134">
        <f t="shared" si="35"/>
        <v>0.57360927638338466</v>
      </c>
      <c r="F78" s="135"/>
      <c r="G78" s="72"/>
      <c r="H78" s="72"/>
      <c r="I78" s="72"/>
      <c r="J78" s="174" t="s">
        <v>447</v>
      </c>
      <c r="K78" s="57"/>
      <c r="L78" s="210"/>
      <c r="M78" s="57"/>
      <c r="N78" s="57"/>
      <c r="O78" s="57"/>
      <c r="P78" s="57"/>
      <c r="Q78" s="57"/>
    </row>
    <row r="79" spans="1:17" s="3" customFormat="1" ht="16.2" customHeight="1">
      <c r="A79" s="133"/>
      <c r="B79" s="61" t="s">
        <v>68</v>
      </c>
      <c r="C79" s="134">
        <f>(C43+C57+C59+C60+C50)/(C43+C57+C59+C68+C72+C67+C60+C50)</f>
        <v>0.66174130484200955</v>
      </c>
      <c r="D79" s="134">
        <f t="shared" ref="D79:E79" si="36">(D43+D57+D59+D60+D50)/(D43+D57+D59+D68+D72+D67+D60+D50)</f>
        <v>0.36426744610887835</v>
      </c>
      <c r="E79" s="134">
        <f t="shared" si="36"/>
        <v>0.54764573991031396</v>
      </c>
      <c r="F79" s="2"/>
      <c r="G79" s="72"/>
      <c r="H79" s="72"/>
      <c r="I79" s="72"/>
      <c r="J79" s="174" t="s">
        <v>448</v>
      </c>
      <c r="K79" s="57"/>
      <c r="L79" s="210"/>
      <c r="M79" s="57"/>
      <c r="N79" s="57"/>
      <c r="O79" s="57"/>
      <c r="P79" s="57"/>
      <c r="Q79" s="57"/>
    </row>
    <row r="80" spans="1:17" ht="16.2" customHeight="1">
      <c r="A80" s="133"/>
      <c r="B80" s="61" t="s">
        <v>70</v>
      </c>
      <c r="C80" s="134">
        <f>C59/C35</f>
        <v>0.33201212403823738</v>
      </c>
      <c r="D80" s="134">
        <f t="shared" ref="D80:E80" si="37">D59/D35</f>
        <v>4.8355899419729204E-2</v>
      </c>
      <c r="E80" s="134">
        <f t="shared" si="37"/>
        <v>0.22534186790805935</v>
      </c>
      <c r="J80" s="174" t="s">
        <v>449</v>
      </c>
    </row>
    <row r="81" spans="1:17" ht="16.2" customHeight="1">
      <c r="A81" s="133"/>
      <c r="B81" s="61" t="s">
        <v>69</v>
      </c>
      <c r="C81" s="134">
        <f>D66/E66</f>
        <v>0.53208642373427928</v>
      </c>
      <c r="D81" s="134"/>
      <c r="E81" s="134"/>
    </row>
    <row r="82" spans="1:17" ht="16.2" customHeight="1">
      <c r="A82" s="133"/>
      <c r="B82" s="61" t="s">
        <v>89</v>
      </c>
      <c r="C82" s="136">
        <f>C20/C35</f>
        <v>0</v>
      </c>
      <c r="D82" s="136">
        <f t="shared" ref="D82:E82" si="38">D20/D35</f>
        <v>0</v>
      </c>
      <c r="E82" s="136">
        <f t="shared" si="38"/>
        <v>0</v>
      </c>
      <c r="J82" s="174" t="s">
        <v>450</v>
      </c>
      <c r="K82" s="216" t="s">
        <v>451</v>
      </c>
    </row>
    <row r="83" spans="1:17" ht="16.2" customHeight="1">
      <c r="A83" s="133"/>
      <c r="B83" s="61" t="s">
        <v>95</v>
      </c>
      <c r="C83" s="136">
        <f>(C43+C50+C57+C59+C60)/(C6+C33)</f>
        <v>0.64416906395220186</v>
      </c>
      <c r="D83" s="136">
        <f t="shared" ref="D83:E83" si="39">(D43+D50+D57+D59+D60)/(D6+D33)</f>
        <v>0.36600587371512483</v>
      </c>
      <c r="E83" s="136">
        <f t="shared" si="39"/>
        <v>0.5395554328316996</v>
      </c>
    </row>
    <row r="84" spans="1:17" ht="82.2" customHeight="1">
      <c r="A84" s="298" t="s">
        <v>57</v>
      </c>
      <c r="B84" s="299"/>
      <c r="C84" s="299"/>
      <c r="D84" s="299"/>
      <c r="E84" s="299"/>
    </row>
    <row r="85" spans="1:17">
      <c r="A85" s="137"/>
    </row>
    <row r="86" spans="1:17" s="139" customFormat="1" ht="19.5" customHeight="1">
      <c r="A86" s="138" t="s">
        <v>62</v>
      </c>
      <c r="B86" s="62"/>
      <c r="F86" s="2"/>
      <c r="G86" s="72"/>
      <c r="H86" s="72"/>
      <c r="I86" s="72"/>
      <c r="J86" s="58"/>
      <c r="K86" s="57"/>
      <c r="L86" s="210"/>
      <c r="M86" s="57"/>
      <c r="N86" s="57"/>
      <c r="O86" s="57"/>
      <c r="P86" s="57"/>
      <c r="Q86" s="57"/>
    </row>
    <row r="87" spans="1:17" s="139" customFormat="1" ht="19.5" customHeight="1">
      <c r="A87" s="138"/>
      <c r="B87" s="62"/>
      <c r="F87" s="2"/>
      <c r="G87" s="72"/>
      <c r="H87" s="72"/>
      <c r="I87" s="72"/>
      <c r="J87" s="58"/>
      <c r="K87" s="57"/>
      <c r="L87" s="210"/>
      <c r="M87" s="57"/>
      <c r="N87" s="57"/>
      <c r="O87" s="57"/>
      <c r="P87" s="57"/>
      <c r="Q87" s="57"/>
    </row>
    <row r="88" spans="1:17" s="139" customFormat="1" ht="19.5" customHeight="1">
      <c r="A88" s="138"/>
      <c r="B88" s="62"/>
      <c r="F88" s="2"/>
      <c r="G88" s="72"/>
      <c r="H88" s="72"/>
      <c r="I88" s="72"/>
      <c r="J88" s="58"/>
      <c r="K88" s="57"/>
      <c r="L88" s="210"/>
      <c r="M88" s="57"/>
      <c r="N88" s="57"/>
      <c r="O88" s="57"/>
      <c r="P88" s="57"/>
      <c r="Q88" s="57"/>
    </row>
    <row r="89" spans="1:17" s="139" customFormat="1" ht="19.5" customHeight="1">
      <c r="A89" s="138"/>
      <c r="B89" s="62"/>
      <c r="F89" s="2"/>
      <c r="G89" s="72"/>
      <c r="H89" s="72"/>
      <c r="I89" s="72"/>
      <c r="J89" s="58"/>
      <c r="K89" s="57"/>
      <c r="L89" s="210"/>
      <c r="M89" s="57"/>
      <c r="N89" s="57"/>
      <c r="O89" s="57"/>
      <c r="P89" s="57"/>
      <c r="Q89" s="57"/>
    </row>
    <row r="90" spans="1:17" s="139" customFormat="1" ht="19.5" customHeight="1">
      <c r="A90" s="138"/>
      <c r="B90" s="62"/>
      <c r="F90" s="2"/>
      <c r="G90" s="72"/>
      <c r="H90" s="72"/>
      <c r="I90" s="72"/>
      <c r="J90" s="58"/>
      <c r="K90" s="57"/>
      <c r="L90" s="210"/>
      <c r="M90" s="57"/>
      <c r="N90" s="57"/>
      <c r="O90" s="57"/>
      <c r="P90" s="57"/>
      <c r="Q90" s="57"/>
    </row>
    <row r="91" spans="1:17" s="139" customFormat="1" ht="19.5" customHeight="1">
      <c r="A91" s="138"/>
      <c r="B91" s="62"/>
      <c r="F91" s="2"/>
      <c r="G91" s="72"/>
      <c r="H91" s="72"/>
      <c r="I91" s="72"/>
      <c r="J91" s="58"/>
      <c r="K91" s="57"/>
      <c r="L91" s="210"/>
      <c r="M91" s="57"/>
      <c r="N91" s="57"/>
      <c r="O91" s="57"/>
      <c r="P91" s="57"/>
      <c r="Q91" s="57"/>
    </row>
    <row r="92" spans="1:17" s="139" customFormat="1" ht="19.5" customHeight="1">
      <c r="A92" s="138"/>
      <c r="B92" s="62"/>
      <c r="F92" s="2"/>
      <c r="G92" s="72"/>
      <c r="H92" s="72"/>
      <c r="I92" s="72"/>
      <c r="J92" s="58"/>
      <c r="K92" s="57"/>
      <c r="L92" s="210"/>
      <c r="M92" s="57"/>
      <c r="N92" s="57"/>
      <c r="O92" s="57"/>
      <c r="P92" s="57"/>
      <c r="Q92" s="57"/>
    </row>
    <row r="93" spans="1:17" s="139" customFormat="1" ht="19.5" customHeight="1">
      <c r="A93" s="138"/>
      <c r="B93" s="1" t="s">
        <v>65</v>
      </c>
      <c r="C93" s="139">
        <f>(C74-C68)/C74</f>
        <v>0.69430051813471505</v>
      </c>
      <c r="D93" s="1" t="s">
        <v>66</v>
      </c>
      <c r="E93" s="139">
        <f>(D74-D68)/D74</f>
        <v>0.40348923533778769</v>
      </c>
      <c r="F93" s="2"/>
      <c r="G93" s="72"/>
      <c r="H93" s="72"/>
      <c r="I93" s="72"/>
      <c r="J93" s="58"/>
      <c r="K93" s="57"/>
      <c r="L93" s="210"/>
      <c r="M93" s="57"/>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1"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7.5546875" style="58" customWidth="1"/>
    <col min="11" max="11" width="7.5546875" style="57" customWidth="1"/>
    <col min="12" max="12" width="7.5546875" style="58" customWidth="1"/>
    <col min="13" max="14" width="3.44140625" style="57" bestFit="1" customWidth="1"/>
    <col min="15" max="15" width="3.88671875" style="57" bestFit="1" customWidth="1"/>
    <col min="16" max="16" width="3.44140625" style="57" bestFit="1" customWidth="1"/>
    <col min="17" max="16384" width="8.88671875" style="57"/>
  </cols>
  <sheetData>
    <row r="1" spans="1:16" s="3" customFormat="1">
      <c r="A1" s="57"/>
      <c r="B1" s="65" t="s">
        <v>90</v>
      </c>
      <c r="C1" s="57"/>
      <c r="D1" s="57"/>
      <c r="E1" s="57"/>
      <c r="F1" s="2" t="s">
        <v>91</v>
      </c>
      <c r="G1" s="66"/>
      <c r="H1" s="67"/>
      <c r="I1" s="67"/>
      <c r="J1" s="58"/>
      <c r="K1" s="57"/>
      <c r="L1" s="58"/>
      <c r="M1" s="57"/>
      <c r="N1" s="57"/>
      <c r="O1" s="57"/>
      <c r="P1" s="57"/>
    </row>
    <row r="2" spans="1:16" s="3" customFormat="1" ht="15.6">
      <c r="A2" s="57"/>
      <c r="B2" s="65" t="s">
        <v>92</v>
      </c>
      <c r="C2" s="57" t="s">
        <v>99</v>
      </c>
      <c r="D2" s="57"/>
      <c r="E2" s="57"/>
      <c r="F2" s="68" t="s">
        <v>93</v>
      </c>
      <c r="G2" s="69"/>
      <c r="H2" s="70"/>
      <c r="I2" s="70"/>
      <c r="J2" s="228" t="s">
        <v>224</v>
      </c>
      <c r="K2" s="57"/>
      <c r="L2" s="58"/>
      <c r="M2" s="57"/>
      <c r="N2" s="57"/>
      <c r="O2" s="57"/>
      <c r="P2" s="57"/>
    </row>
    <row r="3" spans="1:16" s="3" customFormat="1" ht="13.8" thickBot="1">
      <c r="A3" s="71"/>
      <c r="B3" s="58"/>
      <c r="C3" s="57"/>
      <c r="D3" s="57"/>
      <c r="E3" s="57"/>
      <c r="F3" s="2"/>
      <c r="G3" s="72"/>
      <c r="H3" s="72"/>
      <c r="I3" s="72"/>
      <c r="J3" s="58"/>
      <c r="K3" s="57"/>
      <c r="L3" s="58"/>
      <c r="M3" s="57"/>
      <c r="N3" s="57"/>
      <c r="O3" s="57"/>
      <c r="P3" s="57"/>
    </row>
    <row r="4" spans="1:16" s="3" customFormat="1">
      <c r="A4" s="73"/>
      <c r="B4" s="60"/>
      <c r="C4" s="74" t="s">
        <v>0</v>
      </c>
      <c r="D4" s="74" t="s">
        <v>1</v>
      </c>
      <c r="E4" s="75" t="s">
        <v>2</v>
      </c>
      <c r="F4" s="2"/>
      <c r="G4" s="72"/>
      <c r="H4" s="72"/>
      <c r="I4" s="72"/>
      <c r="J4" s="174" t="s">
        <v>539</v>
      </c>
      <c r="K4" s="57"/>
      <c r="L4" s="58"/>
      <c r="M4" s="57"/>
      <c r="N4" s="57"/>
      <c r="O4" s="57"/>
      <c r="P4" s="57"/>
    </row>
    <row r="5" spans="1:16" s="3" customFormat="1">
      <c r="A5" s="76"/>
      <c r="B5" s="77"/>
      <c r="C5" s="78"/>
      <c r="D5" s="78"/>
      <c r="E5" s="78"/>
      <c r="F5" s="4"/>
      <c r="G5" s="72"/>
      <c r="H5" s="72"/>
      <c r="I5" s="72"/>
      <c r="J5" s="58"/>
      <c r="K5" s="57"/>
      <c r="L5" s="58"/>
      <c r="M5" s="57"/>
      <c r="N5" s="57"/>
      <c r="O5" s="57"/>
      <c r="P5" s="57"/>
    </row>
    <row r="6" spans="1:16" s="3" customFormat="1" ht="15.6">
      <c r="A6" s="79" t="s">
        <v>3</v>
      </c>
      <c r="B6" s="77" t="s">
        <v>63</v>
      </c>
      <c r="C6" s="153">
        <v>73</v>
      </c>
      <c r="D6" s="153">
        <v>16</v>
      </c>
      <c r="E6" s="81">
        <f>D6+C6</f>
        <v>89</v>
      </c>
      <c r="F6" s="68"/>
      <c r="G6" s="82"/>
      <c r="H6" s="70"/>
      <c r="I6" s="70"/>
      <c r="J6" s="58"/>
      <c r="K6" s="57"/>
      <c r="L6" s="174" t="s">
        <v>521</v>
      </c>
      <c r="M6" s="216" t="s">
        <v>0</v>
      </c>
      <c r="N6" s="216" t="s">
        <v>1</v>
      </c>
      <c r="O6" s="216" t="s">
        <v>2</v>
      </c>
      <c r="P6" s="57"/>
    </row>
    <row r="7" spans="1:16" s="3" customFormat="1" ht="15.6">
      <c r="A7" s="79"/>
      <c r="B7" s="77"/>
      <c r="C7" s="83"/>
      <c r="D7" s="83"/>
      <c r="E7" s="81"/>
      <c r="F7" s="68"/>
      <c r="G7" s="82"/>
      <c r="H7" s="82"/>
      <c r="I7" s="70"/>
      <c r="J7" s="58"/>
      <c r="K7" s="57"/>
      <c r="L7" s="174" t="s">
        <v>431</v>
      </c>
      <c r="M7" s="57"/>
      <c r="N7" s="57"/>
      <c r="O7" s="57"/>
      <c r="P7" s="57"/>
    </row>
    <row r="8" spans="1:16" s="3" customFormat="1" ht="15.6">
      <c r="A8" s="79"/>
      <c r="B8" s="77" t="s">
        <v>4</v>
      </c>
      <c r="C8" s="83"/>
      <c r="D8" s="83"/>
      <c r="E8" s="81"/>
      <c r="F8" s="68"/>
      <c r="G8" s="82"/>
      <c r="H8" s="70"/>
      <c r="I8" s="82"/>
      <c r="J8" s="174" t="s">
        <v>3</v>
      </c>
      <c r="K8" s="57"/>
      <c r="L8" s="174" t="s">
        <v>540</v>
      </c>
      <c r="M8" s="153">
        <v>73</v>
      </c>
      <c r="N8" s="153">
        <v>16</v>
      </c>
      <c r="O8" s="153">
        <v>89</v>
      </c>
      <c r="P8" s="57"/>
    </row>
    <row r="9" spans="1:16" s="3" customFormat="1" ht="15.6">
      <c r="A9" s="79"/>
      <c r="B9" s="84" t="s">
        <v>5</v>
      </c>
      <c r="C9" s="85"/>
      <c r="D9" s="85"/>
      <c r="E9" s="81"/>
      <c r="F9" s="2"/>
      <c r="G9" s="82"/>
      <c r="H9" s="86"/>
      <c r="I9" s="70"/>
      <c r="J9" s="58"/>
      <c r="K9" s="216" t="s">
        <v>4</v>
      </c>
      <c r="L9" s="58"/>
      <c r="M9" s="57"/>
      <c r="N9" s="57"/>
      <c r="O9" s="57"/>
      <c r="P9" s="57"/>
    </row>
    <row r="10" spans="1:16" s="3" customFormat="1" ht="15.6">
      <c r="A10" s="79"/>
      <c r="B10" s="87" t="s">
        <v>6</v>
      </c>
      <c r="C10" s="88"/>
      <c r="D10" s="88"/>
      <c r="E10" s="81">
        <f>D10+C10</f>
        <v>0</v>
      </c>
      <c r="F10" s="89" t="e">
        <f ca="1">C10/OFFSET(C10,4,0)</f>
        <v>#DIV/0!</v>
      </c>
      <c r="G10" s="89" t="e">
        <f t="shared" ref="G10:H10" ca="1" si="0">D10/OFFSET(D10,4,0)</f>
        <v>#DIV/0!</v>
      </c>
      <c r="H10" s="89" t="e">
        <f t="shared" ca="1" si="0"/>
        <v>#DIV/0!</v>
      </c>
      <c r="I10" s="70"/>
      <c r="J10" s="58"/>
      <c r="K10" s="216" t="s">
        <v>5</v>
      </c>
      <c r="L10" s="58"/>
      <c r="M10" s="57"/>
      <c r="N10" s="57"/>
      <c r="O10" s="57"/>
      <c r="P10" s="57"/>
    </row>
    <row r="11" spans="1:16"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c r="J11" s="174" t="s">
        <v>6</v>
      </c>
      <c r="K11" s="57"/>
      <c r="L11" s="58"/>
      <c r="M11" s="153">
        <v>0</v>
      </c>
      <c r="N11" s="153">
        <v>0</v>
      </c>
      <c r="O11" s="153">
        <v>0</v>
      </c>
      <c r="P11" s="57"/>
    </row>
    <row r="12" spans="1:16" s="3" customFormat="1">
      <c r="A12" s="79"/>
      <c r="B12" s="87" t="s">
        <v>8</v>
      </c>
      <c r="C12" s="88"/>
      <c r="D12" s="88"/>
      <c r="E12" s="81">
        <f t="shared" si="1"/>
        <v>0</v>
      </c>
      <c r="F12" s="89" t="e">
        <f ca="1">C12/OFFSET(C12,2,0)</f>
        <v>#DIV/0!</v>
      </c>
      <c r="G12" s="89" t="e">
        <f t="shared" ref="G12:H12" ca="1" si="3">D12/OFFSET(D12,2,0)</f>
        <v>#DIV/0!</v>
      </c>
      <c r="H12" s="89" t="e">
        <f t="shared" ca="1" si="3"/>
        <v>#DIV/0!</v>
      </c>
      <c r="I12" s="72"/>
      <c r="J12" s="58"/>
      <c r="K12" s="216" t="s">
        <v>541</v>
      </c>
      <c r="L12" s="58"/>
      <c r="M12" s="153">
        <v>0</v>
      </c>
      <c r="N12" s="153">
        <v>0</v>
      </c>
      <c r="O12" s="153">
        <v>0</v>
      </c>
      <c r="P12" s="57"/>
    </row>
    <row r="13" spans="1:16" s="3" customFormat="1">
      <c r="A13" s="79"/>
      <c r="B13" s="87" t="s">
        <v>9</v>
      </c>
      <c r="C13" s="88"/>
      <c r="D13" s="88"/>
      <c r="E13" s="81">
        <f t="shared" si="1"/>
        <v>0</v>
      </c>
      <c r="F13" s="89" t="e">
        <f ca="1">C13/OFFSET(C13,1,0)</f>
        <v>#DIV/0!</v>
      </c>
      <c r="G13" s="89" t="e">
        <f t="shared" ref="G13:H13" ca="1" si="4">D13/OFFSET(D13,1,0)</f>
        <v>#DIV/0!</v>
      </c>
      <c r="H13" s="89" t="e">
        <f t="shared" ca="1" si="4"/>
        <v>#DIV/0!</v>
      </c>
      <c r="I13" s="72"/>
      <c r="J13" s="58"/>
      <c r="K13" s="216" t="s">
        <v>315</v>
      </c>
      <c r="L13" s="58"/>
      <c r="M13" s="153">
        <v>0</v>
      </c>
      <c r="N13" s="153">
        <v>0</v>
      </c>
      <c r="O13" s="153">
        <v>0</v>
      </c>
      <c r="P13" s="57"/>
    </row>
    <row r="14" spans="1:16" s="3" customFormat="1">
      <c r="A14" s="79" t="s">
        <v>10</v>
      </c>
      <c r="B14" s="90" t="s">
        <v>11</v>
      </c>
      <c r="C14" s="91">
        <f>SUM(C10:C13)</f>
        <v>0</v>
      </c>
      <c r="D14" s="91">
        <f>SUM(D10:D13)</f>
        <v>0</v>
      </c>
      <c r="E14" s="81">
        <f t="shared" si="1"/>
        <v>0</v>
      </c>
      <c r="F14" s="89"/>
      <c r="G14" s="89"/>
      <c r="H14" s="89"/>
      <c r="I14" s="72"/>
      <c r="J14" s="58"/>
      <c r="K14" s="216" t="s">
        <v>9</v>
      </c>
      <c r="L14" s="58"/>
      <c r="M14" s="153">
        <v>0</v>
      </c>
      <c r="N14" s="153">
        <v>0</v>
      </c>
      <c r="O14" s="153">
        <v>0</v>
      </c>
      <c r="P14" s="57"/>
    </row>
    <row r="15" spans="1:16" s="3" customFormat="1">
      <c r="A15" s="79"/>
      <c r="B15" s="84" t="s">
        <v>58</v>
      </c>
      <c r="C15" s="92"/>
      <c r="D15" s="92"/>
      <c r="E15" s="81"/>
      <c r="F15" s="2"/>
      <c r="G15" s="72"/>
      <c r="H15" s="72"/>
      <c r="I15" s="72"/>
      <c r="J15" s="174" t="s">
        <v>10</v>
      </c>
      <c r="K15" s="216" t="s">
        <v>11</v>
      </c>
      <c r="L15" s="58"/>
      <c r="M15" s="153">
        <v>0</v>
      </c>
      <c r="N15" s="231">
        <v>0</v>
      </c>
      <c r="O15" s="231">
        <v>0</v>
      </c>
      <c r="P15" s="57"/>
    </row>
    <row r="16" spans="1:16" s="3" customFormat="1">
      <c r="A16" s="79"/>
      <c r="B16" s="87" t="s">
        <v>6</v>
      </c>
      <c r="C16" s="153">
        <v>4204</v>
      </c>
      <c r="D16" s="153">
        <v>2369</v>
      </c>
      <c r="E16" s="81">
        <f t="shared" ref="E16:E72" si="5">D16+C16</f>
        <v>6573</v>
      </c>
      <c r="F16" s="89">
        <f ca="1">C16/OFFSET(C16,4,0)</f>
        <v>0.9774471053243432</v>
      </c>
      <c r="G16" s="89">
        <f t="shared" ref="G16:H16" ca="1" si="6">D16/OFFSET(D16,4,0)</f>
        <v>0.98955722639933164</v>
      </c>
      <c r="H16" s="89">
        <f t="shared" ca="1" si="6"/>
        <v>0.98177744585511573</v>
      </c>
      <c r="I16" s="72"/>
      <c r="J16" s="58"/>
      <c r="K16" s="57"/>
      <c r="L16" s="174" t="s">
        <v>58</v>
      </c>
      <c r="M16" s="57"/>
      <c r="N16" s="57"/>
      <c r="O16" s="57"/>
      <c r="P16" s="57"/>
    </row>
    <row r="17" spans="1:16" s="3" customFormat="1">
      <c r="A17" s="79"/>
      <c r="B17" s="87" t="s">
        <v>7</v>
      </c>
      <c r="C17" s="153">
        <v>0</v>
      </c>
      <c r="D17" s="153">
        <v>0</v>
      </c>
      <c r="E17" s="81">
        <f t="shared" si="5"/>
        <v>0</v>
      </c>
      <c r="F17" s="89">
        <f ca="1">C17/OFFSET(C17,3,0)</f>
        <v>0</v>
      </c>
      <c r="G17" s="89">
        <f t="shared" ref="G17:H17" ca="1" si="7">D17/OFFSET(D17,3,0)</f>
        <v>0</v>
      </c>
      <c r="H17" s="89">
        <f t="shared" ca="1" si="7"/>
        <v>0</v>
      </c>
      <c r="I17" s="72"/>
      <c r="J17" s="174" t="s">
        <v>6</v>
      </c>
      <c r="K17" s="57"/>
      <c r="L17" s="58"/>
      <c r="M17" s="153">
        <v>4204</v>
      </c>
      <c r="N17" s="153">
        <v>2369</v>
      </c>
      <c r="O17" s="153">
        <v>6573</v>
      </c>
      <c r="P17" s="57"/>
    </row>
    <row r="18" spans="1:16" s="3" customFormat="1" ht="15.6">
      <c r="A18" s="79"/>
      <c r="B18" s="87" t="s">
        <v>8</v>
      </c>
      <c r="C18" s="153">
        <v>0</v>
      </c>
      <c r="D18" s="153">
        <v>0</v>
      </c>
      <c r="E18" s="81">
        <f t="shared" si="5"/>
        <v>0</v>
      </c>
      <c r="F18" s="89">
        <f ca="1">C18/OFFSET(C18,2,0)</f>
        <v>0</v>
      </c>
      <c r="G18" s="89">
        <f t="shared" ref="G18:H18" ca="1" si="8">D18/OFFSET(D18,2,0)</f>
        <v>0</v>
      </c>
      <c r="H18" s="89">
        <f t="shared" ca="1" si="8"/>
        <v>0</v>
      </c>
      <c r="I18" s="93"/>
      <c r="J18" s="58"/>
      <c r="K18" s="216" t="s">
        <v>313</v>
      </c>
      <c r="L18" s="58"/>
      <c r="M18" s="153">
        <v>0</v>
      </c>
      <c r="N18" s="153">
        <v>0</v>
      </c>
      <c r="O18" s="57"/>
      <c r="P18" s="57"/>
    </row>
    <row r="19" spans="1:16" s="3" customFormat="1">
      <c r="A19" s="79"/>
      <c r="B19" s="87" t="s">
        <v>9</v>
      </c>
      <c r="C19" s="153">
        <v>97</v>
      </c>
      <c r="D19" s="153">
        <v>25</v>
      </c>
      <c r="E19" s="81">
        <f t="shared" si="5"/>
        <v>122</v>
      </c>
      <c r="F19" s="89">
        <f ca="1">C19/OFFSET(C19,1,0)</f>
        <v>2.2552894675656823E-2</v>
      </c>
      <c r="G19" s="89">
        <f t="shared" ref="G19:H19" ca="1" si="9">D19/OFFSET(D19,1,0)</f>
        <v>1.0442773600668337E-2</v>
      </c>
      <c r="H19" s="94">
        <f t="shared" ca="1" si="9"/>
        <v>1.8222554144884242E-2</v>
      </c>
      <c r="I19" s="72"/>
      <c r="J19" s="58"/>
      <c r="K19" s="216" t="s">
        <v>315</v>
      </c>
      <c r="L19" s="58"/>
      <c r="M19" s="153">
        <v>0</v>
      </c>
      <c r="N19" s="153">
        <v>0</v>
      </c>
      <c r="O19" s="231">
        <v>0</v>
      </c>
      <c r="P19" s="57"/>
    </row>
    <row r="20" spans="1:16" s="3" customFormat="1">
      <c r="A20" s="79" t="s">
        <v>12</v>
      </c>
      <c r="B20" s="90" t="s">
        <v>13</v>
      </c>
      <c r="C20" s="81">
        <f>SUM(C16:C19)</f>
        <v>4301</v>
      </c>
      <c r="D20" s="81">
        <f>SUM(D16:D19)</f>
        <v>2394</v>
      </c>
      <c r="E20" s="81">
        <f t="shared" si="5"/>
        <v>6695</v>
      </c>
      <c r="F20" s="89"/>
      <c r="G20" s="89"/>
      <c r="H20" s="89"/>
      <c r="I20" s="72"/>
      <c r="J20" s="58"/>
      <c r="K20" s="216" t="s">
        <v>9</v>
      </c>
      <c r="L20" s="58"/>
      <c r="M20" s="153">
        <v>97</v>
      </c>
      <c r="N20" s="153">
        <v>25</v>
      </c>
      <c r="O20" s="153">
        <v>122</v>
      </c>
      <c r="P20" s="57"/>
    </row>
    <row r="21" spans="1:16" s="3" customFormat="1">
      <c r="A21" s="79"/>
      <c r="B21" s="84" t="s">
        <v>59</v>
      </c>
      <c r="C21" s="92"/>
      <c r="D21" s="92"/>
      <c r="E21" s="81"/>
      <c r="F21" s="2"/>
      <c r="G21" s="72"/>
      <c r="H21" s="72"/>
      <c r="I21" s="72"/>
      <c r="J21" s="174" t="s">
        <v>12</v>
      </c>
      <c r="K21" s="57"/>
      <c r="L21" s="174" t="s">
        <v>13</v>
      </c>
      <c r="M21" s="153">
        <v>4301</v>
      </c>
      <c r="N21" s="153">
        <v>2394</v>
      </c>
      <c r="O21" s="153">
        <v>6695</v>
      </c>
      <c r="P21" s="57"/>
    </row>
    <row r="22" spans="1:16"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57"/>
      <c r="L22" s="174" t="s">
        <v>542</v>
      </c>
      <c r="M22" s="57"/>
      <c r="N22" s="57"/>
      <c r="O22" s="57"/>
      <c r="P22" s="57"/>
    </row>
    <row r="23" spans="1:16"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6</v>
      </c>
      <c r="K23" s="57"/>
      <c r="L23" s="58"/>
      <c r="M23" s="153">
        <v>0</v>
      </c>
      <c r="N23" s="153">
        <v>0</v>
      </c>
      <c r="O23" s="153">
        <v>0</v>
      </c>
      <c r="P23" s="57"/>
    </row>
    <row r="24" spans="1:16"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216" t="s">
        <v>313</v>
      </c>
      <c r="L24" s="58"/>
      <c r="M24" s="153">
        <v>0</v>
      </c>
      <c r="N24" s="153">
        <v>0</v>
      </c>
      <c r="O24" s="57"/>
      <c r="P24" s="57"/>
    </row>
    <row r="25" spans="1:16"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216" t="s">
        <v>315</v>
      </c>
      <c r="L25" s="58"/>
      <c r="M25" s="153">
        <v>0</v>
      </c>
      <c r="N25" s="153">
        <v>0</v>
      </c>
      <c r="O25" s="153">
        <v>0</v>
      </c>
      <c r="P25" s="57"/>
    </row>
    <row r="26" spans="1:16" s="3" customFormat="1">
      <c r="A26" s="79" t="s">
        <v>14</v>
      </c>
      <c r="B26" s="90" t="s">
        <v>15</v>
      </c>
      <c r="C26" s="81">
        <f>SUM(C22:C25)</f>
        <v>0</v>
      </c>
      <c r="D26" s="81">
        <f>SUM(D22:D25)</f>
        <v>0</v>
      </c>
      <c r="E26" s="81">
        <f t="shared" si="5"/>
        <v>0</v>
      </c>
      <c r="F26" s="89"/>
      <c r="G26" s="89"/>
      <c r="H26" s="89"/>
      <c r="I26" s="72"/>
      <c r="J26" s="58"/>
      <c r="K26" s="216" t="s">
        <v>9</v>
      </c>
      <c r="L26" s="58"/>
      <c r="M26" s="153">
        <v>0</v>
      </c>
      <c r="N26" s="153">
        <v>0</v>
      </c>
      <c r="O26" s="153">
        <v>0</v>
      </c>
      <c r="P26" s="57"/>
    </row>
    <row r="27" spans="1:16" s="3" customFormat="1">
      <c r="A27" s="79"/>
      <c r="B27" s="84" t="s">
        <v>16</v>
      </c>
      <c r="C27" s="92"/>
      <c r="D27" s="92"/>
      <c r="E27" s="81"/>
      <c r="F27" s="2"/>
      <c r="G27" s="72"/>
      <c r="H27" s="72"/>
      <c r="I27" s="72"/>
      <c r="J27" s="174" t="s">
        <v>14</v>
      </c>
      <c r="K27" s="57"/>
      <c r="L27" s="174" t="s">
        <v>15</v>
      </c>
      <c r="M27" s="231">
        <v>0</v>
      </c>
      <c r="N27" s="231">
        <v>0</v>
      </c>
      <c r="O27" s="231">
        <v>0</v>
      </c>
      <c r="P27" s="57"/>
    </row>
    <row r="28" spans="1:16" s="3" customFormat="1">
      <c r="A28" s="79"/>
      <c r="B28" s="87" t="s">
        <v>6</v>
      </c>
      <c r="C28" s="92"/>
      <c r="D28" s="92"/>
      <c r="E28" s="81">
        <f t="shared" si="5"/>
        <v>0</v>
      </c>
      <c r="F28" s="89">
        <f ca="1">C28/OFFSET(C28,4,0)</f>
        <v>0</v>
      </c>
      <c r="G28" s="89">
        <f t="shared" ref="G28:H28" ca="1" si="14">D28/OFFSET(D28,4,0)</f>
        <v>0</v>
      </c>
      <c r="H28" s="89">
        <f t="shared" ca="1" si="14"/>
        <v>0</v>
      </c>
      <c r="I28" s="72"/>
      <c r="J28" s="58"/>
      <c r="K28" s="57"/>
      <c r="L28" s="174" t="s">
        <v>16</v>
      </c>
      <c r="M28" s="57"/>
      <c r="N28" s="57"/>
      <c r="O28" s="57"/>
      <c r="P28" s="57"/>
    </row>
    <row r="29" spans="1:16" s="3" customFormat="1" ht="15.6">
      <c r="A29" s="79"/>
      <c r="B29" s="87" t="s">
        <v>7</v>
      </c>
      <c r="C29" s="92"/>
      <c r="D29" s="92"/>
      <c r="E29" s="81">
        <f t="shared" si="5"/>
        <v>0</v>
      </c>
      <c r="F29" s="89">
        <f ca="1">C29/OFFSET(C29,3,0)</f>
        <v>0</v>
      </c>
      <c r="G29" s="89">
        <f t="shared" ref="G29:H29" ca="1" si="15">D29/OFFSET(D29,3,0)</f>
        <v>0</v>
      </c>
      <c r="H29" s="89">
        <f t="shared" ca="1" si="15"/>
        <v>0</v>
      </c>
      <c r="I29" s="70"/>
      <c r="J29" s="174" t="s">
        <v>6</v>
      </c>
      <c r="K29" s="57"/>
      <c r="L29" s="58"/>
      <c r="M29" s="153">
        <v>0</v>
      </c>
      <c r="N29" s="153">
        <v>0</v>
      </c>
      <c r="O29" s="153">
        <v>0</v>
      </c>
      <c r="P29" s="57"/>
    </row>
    <row r="30" spans="1:16" s="3" customFormat="1">
      <c r="A30" s="79"/>
      <c r="B30" s="87" t="s">
        <v>8</v>
      </c>
      <c r="C30" s="92"/>
      <c r="D30" s="92"/>
      <c r="E30" s="81">
        <f t="shared" si="5"/>
        <v>0</v>
      </c>
      <c r="F30" s="89">
        <f ca="1">C30/OFFSET(C30,2,0)</f>
        <v>0</v>
      </c>
      <c r="G30" s="89">
        <f t="shared" ref="G30:H30" ca="1" si="16">D30/OFFSET(D30,2,0)</f>
        <v>0</v>
      </c>
      <c r="H30" s="89">
        <f t="shared" ca="1" si="16"/>
        <v>0</v>
      </c>
      <c r="I30" s="72"/>
      <c r="J30" s="58"/>
      <c r="K30" s="216" t="s">
        <v>313</v>
      </c>
      <c r="L30" s="58"/>
      <c r="M30" s="153">
        <v>0</v>
      </c>
      <c r="N30" s="153">
        <v>0</v>
      </c>
      <c r="O30" s="153">
        <v>0</v>
      </c>
      <c r="P30" s="57"/>
    </row>
    <row r="31" spans="1:16" s="3" customFormat="1" ht="15.6">
      <c r="A31" s="79"/>
      <c r="B31" s="87" t="s">
        <v>9</v>
      </c>
      <c r="C31" s="153">
        <v>97</v>
      </c>
      <c r="D31" s="153">
        <v>25</v>
      </c>
      <c r="E31" s="81">
        <f t="shared" si="5"/>
        <v>122</v>
      </c>
      <c r="F31" s="89">
        <f ca="1">C31/OFFSET(C31,1,0)</f>
        <v>1</v>
      </c>
      <c r="G31" s="89">
        <f t="shared" ref="G31:H31" ca="1" si="17">D31/OFFSET(D31,1,0)</f>
        <v>1</v>
      </c>
      <c r="H31" s="94">
        <f t="shared" ca="1" si="17"/>
        <v>1</v>
      </c>
      <c r="I31" s="70"/>
      <c r="J31" s="58"/>
      <c r="K31" s="216" t="s">
        <v>315</v>
      </c>
      <c r="L31" s="58"/>
      <c r="M31" s="153">
        <v>0</v>
      </c>
      <c r="N31" s="153">
        <v>0</v>
      </c>
      <c r="O31" s="153">
        <v>0</v>
      </c>
      <c r="P31" s="57"/>
    </row>
    <row r="32" spans="1:16" s="3" customFormat="1">
      <c r="A32" s="79" t="s">
        <v>17</v>
      </c>
      <c r="B32" s="90" t="s">
        <v>18</v>
      </c>
      <c r="C32" s="81">
        <f>SUM(C28:C31)</f>
        <v>97</v>
      </c>
      <c r="D32" s="81">
        <f>SUM(D28:D31)</f>
        <v>25</v>
      </c>
      <c r="E32" s="81">
        <f t="shared" si="5"/>
        <v>122</v>
      </c>
      <c r="F32" s="2"/>
      <c r="G32" s="72"/>
      <c r="H32" s="72"/>
      <c r="I32" s="72"/>
      <c r="J32" s="58"/>
      <c r="K32" s="216" t="s">
        <v>9</v>
      </c>
      <c r="L32" s="58"/>
      <c r="M32" s="153">
        <v>97</v>
      </c>
      <c r="N32" s="153">
        <v>25</v>
      </c>
      <c r="O32" s="153">
        <v>122</v>
      </c>
      <c r="P32" s="57"/>
    </row>
    <row r="33" spans="1:16" s="3" customFormat="1">
      <c r="A33" s="79" t="s">
        <v>19</v>
      </c>
      <c r="B33" s="96" t="s">
        <v>54</v>
      </c>
      <c r="C33" s="78">
        <f>C14+C20+C26+C32</f>
        <v>4398</v>
      </c>
      <c r="D33" s="78">
        <f>D14+D20+D26+D32</f>
        <v>2419</v>
      </c>
      <c r="E33" s="81">
        <f t="shared" si="5"/>
        <v>6817</v>
      </c>
      <c r="F33" s="68"/>
      <c r="G33" s="72"/>
      <c r="H33" s="72"/>
      <c r="I33" s="72"/>
      <c r="J33" s="174" t="s">
        <v>17</v>
      </c>
      <c r="K33" s="57"/>
      <c r="L33" s="174" t="s">
        <v>18</v>
      </c>
      <c r="M33" s="153">
        <v>97</v>
      </c>
      <c r="N33" s="153">
        <v>25</v>
      </c>
      <c r="O33" s="153">
        <v>122</v>
      </c>
      <c r="P33" s="57"/>
    </row>
    <row r="34" spans="1:16" s="3" customFormat="1" ht="15.6">
      <c r="A34" s="97" t="s">
        <v>20</v>
      </c>
      <c r="B34" s="98" t="s">
        <v>21</v>
      </c>
      <c r="C34" s="153">
        <v>97</v>
      </c>
      <c r="D34" s="153">
        <v>25</v>
      </c>
      <c r="E34" s="81">
        <f t="shared" si="5"/>
        <v>122</v>
      </c>
      <c r="F34" s="68"/>
      <c r="G34" s="82"/>
      <c r="H34" s="100"/>
      <c r="I34" s="82"/>
      <c r="J34" s="174" t="s">
        <v>19</v>
      </c>
      <c r="K34" s="216" t="s">
        <v>230</v>
      </c>
      <c r="L34" s="174" t="s">
        <v>543</v>
      </c>
      <c r="M34" s="153">
        <v>4398</v>
      </c>
      <c r="N34" s="153">
        <v>2419</v>
      </c>
      <c r="O34" s="153">
        <v>6817</v>
      </c>
      <c r="P34" s="57"/>
    </row>
    <row r="35" spans="1:16" s="3" customFormat="1" ht="15.6">
      <c r="A35" s="79" t="s">
        <v>22</v>
      </c>
      <c r="B35" s="77" t="s">
        <v>23</v>
      </c>
      <c r="C35" s="78">
        <f>C33-C34</f>
        <v>4301</v>
      </c>
      <c r="D35" s="78">
        <f>D33-D34</f>
        <v>2394</v>
      </c>
      <c r="E35" s="81">
        <f t="shared" si="5"/>
        <v>6695</v>
      </c>
      <c r="F35" s="68"/>
      <c r="G35" s="101"/>
      <c r="H35" s="102"/>
      <c r="I35" s="101"/>
      <c r="J35" s="174" t="s">
        <v>20</v>
      </c>
      <c r="K35" s="57"/>
      <c r="L35" s="174" t="s">
        <v>232</v>
      </c>
      <c r="M35" s="153">
        <v>97</v>
      </c>
      <c r="N35" s="153">
        <v>25</v>
      </c>
      <c r="O35" s="153">
        <v>122</v>
      </c>
      <c r="P35" s="57"/>
    </row>
    <row r="36" spans="1:16" s="3" customFormat="1" ht="16.2" thickBot="1">
      <c r="A36" s="103"/>
      <c r="B36" s="104"/>
      <c r="C36" s="92"/>
      <c r="D36" s="92"/>
      <c r="E36" s="81"/>
      <c r="F36" s="68"/>
      <c r="G36" s="93"/>
      <c r="H36" s="70"/>
      <c r="I36" s="82"/>
      <c r="J36" s="174" t="s">
        <v>22</v>
      </c>
      <c r="K36" s="57"/>
      <c r="L36" s="174" t="s">
        <v>435</v>
      </c>
      <c r="M36" s="153">
        <v>4301</v>
      </c>
      <c r="N36" s="153">
        <v>2394</v>
      </c>
      <c r="O36" s="153">
        <v>6695</v>
      </c>
      <c r="P36" s="57"/>
    </row>
    <row r="37" spans="1:16" s="3" customFormat="1" ht="13.8" thickTop="1">
      <c r="A37" s="105"/>
      <c r="B37" s="106"/>
      <c r="C37" s="92"/>
      <c r="D37" s="92"/>
      <c r="E37" s="81"/>
      <c r="F37" s="2"/>
      <c r="G37" s="72"/>
      <c r="H37" s="72"/>
      <c r="I37" s="72"/>
      <c r="J37" s="58"/>
      <c r="K37" s="57"/>
      <c r="L37" s="174" t="s">
        <v>322</v>
      </c>
      <c r="M37" s="57"/>
      <c r="N37" s="57"/>
      <c r="O37" s="57"/>
      <c r="P37" s="57"/>
    </row>
    <row r="38" spans="1:16" s="3" customFormat="1" ht="15.6">
      <c r="A38" s="79"/>
      <c r="B38" s="77" t="s">
        <v>24</v>
      </c>
      <c r="C38" s="92"/>
      <c r="D38" s="92"/>
      <c r="E38" s="81"/>
      <c r="F38" s="68"/>
      <c r="G38" s="70"/>
      <c r="H38" s="82"/>
      <c r="I38" s="82"/>
      <c r="J38" s="174" t="s">
        <v>6</v>
      </c>
      <c r="K38" s="57"/>
      <c r="L38" s="58"/>
      <c r="M38" s="153">
        <v>1090</v>
      </c>
      <c r="N38" s="153">
        <v>360</v>
      </c>
      <c r="O38" s="153">
        <v>1450</v>
      </c>
      <c r="P38" s="57"/>
    </row>
    <row r="39" spans="1:16" s="3" customFormat="1">
      <c r="A39" s="79"/>
      <c r="B39" s="87" t="s">
        <v>6</v>
      </c>
      <c r="C39" s="153">
        <v>1090</v>
      </c>
      <c r="D39" s="153">
        <v>360</v>
      </c>
      <c r="E39" s="81">
        <f t="shared" si="5"/>
        <v>1450</v>
      </c>
      <c r="F39" s="89">
        <f ca="1">C39/OFFSET(C39,4,0)</f>
        <v>0.94782608695652171</v>
      </c>
      <c r="G39" s="89">
        <f t="shared" ref="G39:H39" ca="1" si="18">D39/OFFSET(D39,4,0)</f>
        <v>0.92544987146529567</v>
      </c>
      <c r="H39" s="89">
        <f t="shared" ca="1" si="18"/>
        <v>0.9421702404158544</v>
      </c>
      <c r="I39" s="72"/>
      <c r="J39" s="58"/>
      <c r="K39" s="216" t="s">
        <v>313</v>
      </c>
      <c r="L39" s="58"/>
      <c r="M39" s="153">
        <v>31</v>
      </c>
      <c r="N39" s="153">
        <v>25</v>
      </c>
      <c r="O39" s="153">
        <v>56</v>
      </c>
      <c r="P39" s="57"/>
    </row>
    <row r="40" spans="1:16" s="3" customFormat="1">
      <c r="A40" s="79"/>
      <c r="B40" s="87" t="s">
        <v>7</v>
      </c>
      <c r="C40" s="153">
        <v>31</v>
      </c>
      <c r="D40" s="153">
        <v>25</v>
      </c>
      <c r="E40" s="81">
        <f t="shared" si="5"/>
        <v>56</v>
      </c>
      <c r="F40" s="89">
        <f ca="1">C40/OFFSET(C40,3,0)</f>
        <v>2.6956521739130435E-2</v>
      </c>
      <c r="G40" s="89">
        <f t="shared" ref="G40:H40" ca="1" si="19">D40/OFFSET(D40,3,0)</f>
        <v>6.4267352185089971E-2</v>
      </c>
      <c r="H40" s="89">
        <f t="shared" ca="1" si="19"/>
        <v>3.6387264457439894E-2</v>
      </c>
      <c r="I40" s="72"/>
      <c r="J40" s="58"/>
      <c r="K40" s="216" t="s">
        <v>315</v>
      </c>
      <c r="L40" s="58"/>
      <c r="M40" s="153">
        <v>27</v>
      </c>
      <c r="N40" s="153">
        <v>4</v>
      </c>
      <c r="O40" s="153">
        <v>31</v>
      </c>
      <c r="P40" s="57"/>
    </row>
    <row r="41" spans="1:16" s="3" customFormat="1">
      <c r="A41" s="79"/>
      <c r="B41" s="87" t="s">
        <v>8</v>
      </c>
      <c r="C41" s="153">
        <v>27</v>
      </c>
      <c r="D41" s="153">
        <v>4</v>
      </c>
      <c r="E41" s="81">
        <f t="shared" si="5"/>
        <v>31</v>
      </c>
      <c r="F41" s="89">
        <f ca="1">C41/OFFSET(C41,2,0)</f>
        <v>2.3478260869565216E-2</v>
      </c>
      <c r="G41" s="89">
        <f t="shared" ref="G41:H41" ca="1" si="20">D41/OFFSET(D41,2,0)</f>
        <v>1.0282776349614395E-2</v>
      </c>
      <c r="H41" s="89">
        <f t="shared" ca="1" si="20"/>
        <v>2.014294996751137E-2</v>
      </c>
      <c r="I41" s="72"/>
      <c r="J41" s="58"/>
      <c r="K41" s="216" t="s">
        <v>9</v>
      </c>
      <c r="L41" s="58"/>
      <c r="M41" s="153">
        <v>2</v>
      </c>
      <c r="N41" s="153">
        <v>0</v>
      </c>
      <c r="O41" s="231">
        <v>0</v>
      </c>
      <c r="P41" s="57"/>
    </row>
    <row r="42" spans="1:16" s="3" customFormat="1">
      <c r="A42" s="79"/>
      <c r="B42" s="87" t="s">
        <v>9</v>
      </c>
      <c r="C42" s="153">
        <v>2</v>
      </c>
      <c r="D42" s="153">
        <v>0</v>
      </c>
      <c r="E42" s="81">
        <f t="shared" si="5"/>
        <v>2</v>
      </c>
      <c r="F42" s="89">
        <f ca="1">C42/OFFSET(C42,1,0)</f>
        <v>1.7391304347826088E-3</v>
      </c>
      <c r="G42" s="89">
        <f t="shared" ref="G42:H42" ca="1" si="21">D42/OFFSET(D42,1,0)</f>
        <v>0</v>
      </c>
      <c r="H42" s="94">
        <f t="shared" ca="1" si="21"/>
        <v>1.2995451591942819E-3</v>
      </c>
      <c r="I42" s="72"/>
      <c r="J42" s="228" t="s">
        <v>25</v>
      </c>
      <c r="K42" s="216" t="s">
        <v>26</v>
      </c>
      <c r="L42" s="58"/>
      <c r="M42" s="153">
        <v>1150</v>
      </c>
      <c r="N42" s="153">
        <v>389</v>
      </c>
      <c r="O42" s="153">
        <v>1539</v>
      </c>
      <c r="P42" s="57"/>
    </row>
    <row r="43" spans="1:16" s="3" customFormat="1">
      <c r="A43" s="79" t="s">
        <v>25</v>
      </c>
      <c r="B43" s="90" t="s">
        <v>26</v>
      </c>
      <c r="C43" s="78">
        <f>SUM(C39:C42)</f>
        <v>1150</v>
      </c>
      <c r="D43" s="78">
        <f>SUM(D39:D42)</f>
        <v>389</v>
      </c>
      <c r="E43" s="81">
        <f t="shared" si="5"/>
        <v>1539</v>
      </c>
      <c r="F43" s="89"/>
      <c r="G43" s="89"/>
      <c r="H43" s="89"/>
      <c r="I43" s="72"/>
      <c r="J43" s="58"/>
      <c r="K43" s="57"/>
      <c r="L43" s="174" t="s">
        <v>528</v>
      </c>
      <c r="M43" s="57"/>
      <c r="N43" s="57"/>
      <c r="O43" s="57"/>
      <c r="P43" s="57"/>
    </row>
    <row r="44" spans="1:16" s="3" customFormat="1">
      <c r="A44" s="79"/>
      <c r="B44" s="77"/>
      <c r="C44" s="92"/>
      <c r="D44" s="92"/>
      <c r="E44" s="81"/>
      <c r="F44" s="2"/>
      <c r="G44" s="72"/>
      <c r="H44" s="72"/>
      <c r="I44" s="72"/>
      <c r="J44" s="174" t="s">
        <v>6</v>
      </c>
      <c r="K44" s="57"/>
      <c r="L44" s="58"/>
      <c r="M44" s="153">
        <v>234</v>
      </c>
      <c r="N44" s="153">
        <v>233</v>
      </c>
      <c r="O44" s="153">
        <v>467</v>
      </c>
      <c r="P44" s="57"/>
    </row>
    <row r="45" spans="1:16" s="3" customFormat="1">
      <c r="A45" s="79"/>
      <c r="B45" s="77" t="s">
        <v>60</v>
      </c>
      <c r="C45" s="92"/>
      <c r="D45" s="92"/>
      <c r="E45" s="81"/>
      <c r="F45" s="2"/>
      <c r="G45" s="72"/>
      <c r="H45" s="72"/>
      <c r="I45" s="72"/>
      <c r="J45" s="58"/>
      <c r="K45" s="216" t="s">
        <v>313</v>
      </c>
      <c r="L45" s="58"/>
      <c r="M45" s="153">
        <v>7</v>
      </c>
      <c r="N45" s="153">
        <v>48</v>
      </c>
      <c r="O45" s="153">
        <v>55</v>
      </c>
      <c r="P45" s="57"/>
    </row>
    <row r="46" spans="1:16" s="3" customFormat="1">
      <c r="A46" s="79"/>
      <c r="B46" s="87" t="s">
        <v>6</v>
      </c>
      <c r="C46" s="153">
        <v>234</v>
      </c>
      <c r="D46" s="153">
        <v>233</v>
      </c>
      <c r="E46" s="81">
        <f t="shared" si="5"/>
        <v>467</v>
      </c>
      <c r="F46" s="89">
        <f ca="1">C46/OFFSET(C46,4,0)</f>
        <v>0.94736842105263153</v>
      </c>
      <c r="G46" s="89">
        <f t="shared" ref="G46:H46" ca="1" si="22">D46/OFFSET(D46,4,0)</f>
        <v>0.82332155477031799</v>
      </c>
      <c r="H46" s="89">
        <f t="shared" ca="1" si="22"/>
        <v>0.88113207547169814</v>
      </c>
      <c r="I46" s="72"/>
      <c r="J46" s="58"/>
      <c r="K46" s="216" t="s">
        <v>315</v>
      </c>
      <c r="L46" s="58"/>
      <c r="M46" s="153">
        <v>4</v>
      </c>
      <c r="N46" s="153">
        <v>2</v>
      </c>
      <c r="O46" s="153">
        <v>6</v>
      </c>
      <c r="P46" s="57"/>
    </row>
    <row r="47" spans="1:16" s="3" customFormat="1">
      <c r="A47" s="79"/>
      <c r="B47" s="87" t="s">
        <v>7</v>
      </c>
      <c r="C47" s="153">
        <v>7</v>
      </c>
      <c r="D47" s="153">
        <v>48</v>
      </c>
      <c r="E47" s="81">
        <f t="shared" si="5"/>
        <v>55</v>
      </c>
      <c r="F47" s="89">
        <f ca="1">C47/OFFSET(C47,3,0)</f>
        <v>2.8340080971659919E-2</v>
      </c>
      <c r="G47" s="89">
        <f t="shared" ref="G47:H47" ca="1" si="23">D47/OFFSET(D47,3,0)</f>
        <v>0.16961130742049471</v>
      </c>
      <c r="H47" s="89">
        <f t="shared" ca="1" si="23"/>
        <v>0.10377358490566038</v>
      </c>
      <c r="I47" s="72"/>
      <c r="J47" s="58"/>
      <c r="K47" s="216" t="s">
        <v>9</v>
      </c>
      <c r="L47" s="58"/>
      <c r="M47" s="153">
        <v>2</v>
      </c>
      <c r="N47" s="153">
        <v>0</v>
      </c>
      <c r="O47" s="153">
        <v>2</v>
      </c>
      <c r="P47" s="57"/>
    </row>
    <row r="48" spans="1:16" s="3" customFormat="1">
      <c r="A48" s="79"/>
      <c r="B48" s="87" t="s">
        <v>8</v>
      </c>
      <c r="C48" s="153">
        <v>4</v>
      </c>
      <c r="D48" s="153">
        <v>2</v>
      </c>
      <c r="E48" s="81">
        <f t="shared" si="5"/>
        <v>6</v>
      </c>
      <c r="F48" s="89">
        <f ca="1">C48/OFFSET(C48,2,0)</f>
        <v>1.6194331983805668E-2</v>
      </c>
      <c r="G48" s="89">
        <f t="shared" ref="G48:H48" ca="1" si="24">D48/OFFSET(D48,2,0)</f>
        <v>7.0671378091872791E-3</v>
      </c>
      <c r="H48" s="89">
        <f t="shared" ca="1" si="24"/>
        <v>1.1320754716981131E-2</v>
      </c>
      <c r="I48" s="72"/>
      <c r="J48" s="174" t="s">
        <v>27</v>
      </c>
      <c r="K48" s="57"/>
      <c r="L48" s="174" t="s">
        <v>418</v>
      </c>
      <c r="M48" s="153">
        <v>247</v>
      </c>
      <c r="N48" s="153">
        <v>283</v>
      </c>
      <c r="O48" s="153">
        <v>530</v>
      </c>
      <c r="P48" s="57"/>
    </row>
    <row r="49" spans="1:16" s="3" customFormat="1" ht="14.4">
      <c r="A49" s="79"/>
      <c r="B49" s="87" t="s">
        <v>9</v>
      </c>
      <c r="C49" s="153">
        <v>2</v>
      </c>
      <c r="D49" s="153">
        <v>0</v>
      </c>
      <c r="E49" s="81">
        <f t="shared" si="5"/>
        <v>2</v>
      </c>
      <c r="F49" s="89">
        <f ca="1">C49/OFFSET(C49,1,0)</f>
        <v>8.0971659919028341E-3</v>
      </c>
      <c r="G49" s="89">
        <f t="shared" ref="G49:H49" ca="1" si="25">D49/OFFSET(D49,1,0)</f>
        <v>0</v>
      </c>
      <c r="H49" s="94">
        <f t="shared" ca="1" si="25"/>
        <v>3.7735849056603774E-3</v>
      </c>
      <c r="I49" s="109"/>
      <c r="J49" s="58"/>
      <c r="K49" s="57"/>
      <c r="L49" s="174" t="s">
        <v>544</v>
      </c>
      <c r="M49" s="57"/>
      <c r="N49" s="57"/>
      <c r="O49" s="57"/>
      <c r="P49" s="57"/>
    </row>
    <row r="50" spans="1:16" s="3" customFormat="1">
      <c r="A50" s="79" t="s">
        <v>27</v>
      </c>
      <c r="B50" s="77" t="s">
        <v>28</v>
      </c>
      <c r="C50" s="78">
        <f>SUM(C46:C49)</f>
        <v>247</v>
      </c>
      <c r="D50" s="78">
        <f>SUM(D46:D49)</f>
        <v>283</v>
      </c>
      <c r="E50" s="81">
        <f t="shared" si="5"/>
        <v>530</v>
      </c>
      <c r="F50" s="57"/>
      <c r="G50" s="57"/>
      <c r="H50" s="57"/>
      <c r="I50" s="72"/>
      <c r="J50" s="174" t="s">
        <v>6</v>
      </c>
      <c r="K50" s="57"/>
      <c r="L50" s="58"/>
      <c r="M50" s="153">
        <v>205</v>
      </c>
      <c r="N50" s="153">
        <v>415</v>
      </c>
      <c r="O50" s="153">
        <v>620</v>
      </c>
      <c r="P50" s="57"/>
    </row>
    <row r="51" spans="1:16" s="3" customFormat="1" ht="14.4">
      <c r="A51" s="79"/>
      <c r="B51" s="77"/>
      <c r="C51" s="92"/>
      <c r="D51" s="92"/>
      <c r="E51" s="81"/>
      <c r="F51" s="68"/>
      <c r="G51" s="109"/>
      <c r="H51" s="110"/>
      <c r="I51" s="111"/>
      <c r="J51" s="58"/>
      <c r="K51" s="216" t="s">
        <v>313</v>
      </c>
      <c r="L51" s="58"/>
      <c r="M51" s="153">
        <v>3</v>
      </c>
      <c r="N51" s="153">
        <v>18</v>
      </c>
      <c r="O51" s="153">
        <v>21</v>
      </c>
      <c r="P51" s="57"/>
    </row>
    <row r="52" spans="1:16" s="3" customFormat="1" ht="15.6">
      <c r="A52" s="79"/>
      <c r="B52" s="77" t="s">
        <v>61</v>
      </c>
      <c r="C52" s="92"/>
      <c r="D52" s="92"/>
      <c r="E52" s="81"/>
      <c r="F52" s="2"/>
      <c r="G52" s="112"/>
      <c r="H52" s="111"/>
      <c r="I52" s="113"/>
      <c r="J52" s="58"/>
      <c r="K52" s="216" t="s">
        <v>315</v>
      </c>
      <c r="L52" s="58"/>
      <c r="M52" s="153">
        <v>14</v>
      </c>
      <c r="N52" s="153">
        <v>4</v>
      </c>
      <c r="O52" s="153">
        <v>18</v>
      </c>
      <c r="P52" s="57"/>
    </row>
    <row r="53" spans="1:16" s="3" customFormat="1" ht="14.4">
      <c r="A53" s="79"/>
      <c r="B53" s="87" t="s">
        <v>6</v>
      </c>
      <c r="C53" s="153">
        <v>205</v>
      </c>
      <c r="D53" s="153">
        <v>415</v>
      </c>
      <c r="E53" s="81">
        <f t="shared" si="5"/>
        <v>620</v>
      </c>
      <c r="F53" s="89">
        <f ca="1">C53/OFFSET(C53,4,0)</f>
        <v>0.90308370044052866</v>
      </c>
      <c r="G53" s="89">
        <f t="shared" ref="G53:H53" ca="1" si="26">D53/OFFSET(D53,4,0)</f>
        <v>0.94965675057208243</v>
      </c>
      <c r="H53" s="89">
        <f t="shared" ca="1" si="26"/>
        <v>0.9337349397590361</v>
      </c>
      <c r="I53" s="109"/>
      <c r="J53" s="58"/>
      <c r="K53" s="216" t="s">
        <v>9</v>
      </c>
      <c r="L53" s="58"/>
      <c r="M53" s="153">
        <v>5</v>
      </c>
      <c r="N53" s="153">
        <v>0</v>
      </c>
      <c r="O53" s="153">
        <v>5</v>
      </c>
      <c r="P53" s="57"/>
    </row>
    <row r="54" spans="1:16" s="3" customFormat="1">
      <c r="A54" s="79"/>
      <c r="B54" s="87" t="s">
        <v>7</v>
      </c>
      <c r="C54" s="153">
        <v>3</v>
      </c>
      <c r="D54" s="153">
        <v>18</v>
      </c>
      <c r="E54" s="81">
        <f t="shared" si="5"/>
        <v>21</v>
      </c>
      <c r="F54" s="89">
        <f ca="1">C54/OFFSET(C54,3,0)</f>
        <v>1.3215859030837005E-2</v>
      </c>
      <c r="G54" s="89">
        <f t="shared" ref="G54:H54" ca="1" si="27">D54/OFFSET(D54,3,0)</f>
        <v>4.1189931350114416E-2</v>
      </c>
      <c r="H54" s="89">
        <f t="shared" ca="1" si="27"/>
        <v>3.1626506024096383E-2</v>
      </c>
      <c r="I54" s="72"/>
      <c r="J54" s="174" t="s">
        <v>29</v>
      </c>
      <c r="K54" s="57"/>
      <c r="L54" s="174" t="s">
        <v>420</v>
      </c>
      <c r="M54" s="153">
        <v>227</v>
      </c>
      <c r="N54" s="153">
        <v>437</v>
      </c>
      <c r="O54" s="153">
        <v>664</v>
      </c>
      <c r="P54" s="57"/>
    </row>
    <row r="55" spans="1:16" s="3" customFormat="1">
      <c r="A55" s="79"/>
      <c r="B55" s="87" t="s">
        <v>8</v>
      </c>
      <c r="C55" s="153">
        <v>14</v>
      </c>
      <c r="D55" s="153">
        <v>4</v>
      </c>
      <c r="E55" s="81">
        <f t="shared" si="5"/>
        <v>18</v>
      </c>
      <c r="F55" s="89">
        <f ca="1">C55/OFFSET(C55,2,0)</f>
        <v>6.1674008810572688E-2</v>
      </c>
      <c r="G55" s="89">
        <f t="shared" ref="G55:H55" ca="1" si="28">D55/OFFSET(D55,2,0)</f>
        <v>9.1533180778032037E-3</v>
      </c>
      <c r="H55" s="89">
        <f t="shared" ca="1" si="28"/>
        <v>2.710843373493976E-2</v>
      </c>
      <c r="I55" s="115"/>
      <c r="J55" s="58"/>
      <c r="K55" s="57"/>
      <c r="L55" s="58"/>
      <c r="M55" s="57"/>
      <c r="N55" s="57"/>
      <c r="O55" s="57"/>
      <c r="P55" s="57"/>
    </row>
    <row r="56" spans="1:16" s="3" customFormat="1">
      <c r="A56" s="79"/>
      <c r="B56" s="87" t="s">
        <v>9</v>
      </c>
      <c r="C56" s="153">
        <v>5</v>
      </c>
      <c r="D56" s="153">
        <v>0</v>
      </c>
      <c r="E56" s="81">
        <f t="shared" si="5"/>
        <v>5</v>
      </c>
      <c r="F56" s="89">
        <f ca="1">C56/OFFSET(C56,1,0)</f>
        <v>2.2026431718061675E-2</v>
      </c>
      <c r="G56" s="89">
        <f t="shared" ref="G56:H56" ca="1" si="29">D56/OFFSET(D56,1,0)</f>
        <v>0</v>
      </c>
      <c r="H56" s="94">
        <f t="shared" ca="1" si="29"/>
        <v>7.5301204819277108E-3</v>
      </c>
      <c r="I56" s="72"/>
      <c r="J56" s="58"/>
      <c r="K56" s="216" t="s">
        <v>333</v>
      </c>
      <c r="L56" s="58"/>
      <c r="M56" s="57"/>
      <c r="N56" s="153">
        <v>1527</v>
      </c>
      <c r="O56" s="153">
        <v>100</v>
      </c>
      <c r="P56" s="153">
        <v>1627</v>
      </c>
    </row>
    <row r="57" spans="1:16" s="3" customFormat="1">
      <c r="A57" s="79" t="s">
        <v>29</v>
      </c>
      <c r="B57" s="77" t="s">
        <v>30</v>
      </c>
      <c r="C57" s="78">
        <f>SUM(C53:C56)</f>
        <v>227</v>
      </c>
      <c r="D57" s="78">
        <f>SUM(D53:D56)</f>
        <v>437</v>
      </c>
      <c r="E57" s="81">
        <f t="shared" si="5"/>
        <v>664</v>
      </c>
      <c r="F57" s="57"/>
      <c r="G57" s="57"/>
      <c r="H57" s="57"/>
      <c r="I57" s="72"/>
      <c r="J57" s="58"/>
      <c r="K57" s="216" t="s">
        <v>240</v>
      </c>
      <c r="L57" s="58"/>
      <c r="M57" s="57"/>
      <c r="N57" s="57"/>
      <c r="O57" s="57"/>
      <c r="P57" s="57"/>
    </row>
    <row r="58" spans="1:16" s="3" customFormat="1">
      <c r="A58" s="79"/>
      <c r="B58" s="77"/>
      <c r="C58" s="92"/>
      <c r="D58" s="92"/>
      <c r="E58" s="81"/>
      <c r="F58" s="2"/>
      <c r="G58" s="72"/>
      <c r="H58" s="72"/>
      <c r="I58" s="72"/>
      <c r="J58" s="174" t="s">
        <v>438</v>
      </c>
      <c r="K58" s="57"/>
      <c r="L58" s="174" t="s">
        <v>241</v>
      </c>
      <c r="M58" s="57"/>
      <c r="N58" s="153">
        <v>27</v>
      </c>
      <c r="O58" s="153">
        <v>34</v>
      </c>
      <c r="P58" s="153">
        <v>61</v>
      </c>
    </row>
    <row r="59" spans="1:16" s="3" customFormat="1">
      <c r="A59" s="117" t="s">
        <v>72</v>
      </c>
      <c r="B59" s="77" t="s">
        <v>31</v>
      </c>
      <c r="C59" s="153">
        <v>1527</v>
      </c>
      <c r="D59" s="153">
        <v>100</v>
      </c>
      <c r="E59" s="81">
        <f t="shared" si="5"/>
        <v>1627</v>
      </c>
      <c r="F59" s="2"/>
      <c r="G59" s="72"/>
      <c r="H59" s="72"/>
      <c r="I59" s="72"/>
      <c r="J59" s="58"/>
      <c r="K59" s="216" t="s">
        <v>335</v>
      </c>
      <c r="L59" s="174" t="s">
        <v>241</v>
      </c>
      <c r="M59" s="57"/>
      <c r="N59" s="153">
        <v>9</v>
      </c>
      <c r="O59" s="153">
        <v>266</v>
      </c>
      <c r="P59" s="153">
        <v>275</v>
      </c>
    </row>
    <row r="60" spans="1:16" s="3" customFormat="1">
      <c r="A60" s="117" t="s">
        <v>73</v>
      </c>
      <c r="B60" s="119" t="s">
        <v>71</v>
      </c>
      <c r="C60" s="120"/>
      <c r="D60" s="120"/>
      <c r="E60" s="81">
        <f t="shared" si="5"/>
        <v>0</v>
      </c>
      <c r="F60" s="2"/>
      <c r="G60" s="72"/>
      <c r="H60" s="72"/>
      <c r="I60" s="72"/>
      <c r="J60" s="58"/>
      <c r="K60" s="216" t="s">
        <v>532</v>
      </c>
      <c r="L60" s="174" t="s">
        <v>241</v>
      </c>
      <c r="M60" s="57"/>
      <c r="N60" s="153">
        <v>449</v>
      </c>
      <c r="O60" s="153">
        <v>509</v>
      </c>
      <c r="P60" s="153">
        <v>958</v>
      </c>
    </row>
    <row r="61" spans="1:16" s="3" customFormat="1" ht="14.4">
      <c r="A61" s="79"/>
      <c r="B61" s="77" t="s">
        <v>32</v>
      </c>
      <c r="C61" s="92"/>
      <c r="D61" s="92"/>
      <c r="E61" s="81"/>
      <c r="F61" s="2"/>
      <c r="G61" s="72"/>
      <c r="H61" s="110"/>
      <c r="I61" s="109"/>
      <c r="J61" s="58"/>
      <c r="K61" s="216" t="s">
        <v>439</v>
      </c>
      <c r="L61" s="174" t="s">
        <v>241</v>
      </c>
      <c r="M61" s="57"/>
      <c r="N61" s="153">
        <v>641</v>
      </c>
      <c r="O61" s="153">
        <v>332</v>
      </c>
      <c r="P61" s="153">
        <v>973</v>
      </c>
    </row>
    <row r="62" spans="1:16" s="3" customFormat="1" ht="14.4">
      <c r="A62" s="79" t="s">
        <v>33</v>
      </c>
      <c r="B62" s="121" t="s">
        <v>34</v>
      </c>
      <c r="C62" s="153">
        <v>27</v>
      </c>
      <c r="D62" s="153">
        <v>34</v>
      </c>
      <c r="E62" s="81">
        <f t="shared" si="5"/>
        <v>61</v>
      </c>
      <c r="F62" s="89">
        <f ca="1">C62/OFFSET(C62,4,0)</f>
        <v>2.3978685612788632E-2</v>
      </c>
      <c r="G62" s="89">
        <f t="shared" ref="G62:H62" ca="1" si="30">D62/OFFSET(D62,4,0)</f>
        <v>2.9798422436459245E-2</v>
      </c>
      <c r="H62" s="89">
        <f t="shared" ca="1" si="30"/>
        <v>2.6907807675341861E-2</v>
      </c>
      <c r="I62" s="112"/>
      <c r="J62" s="58"/>
      <c r="K62" s="216" t="s">
        <v>338</v>
      </c>
      <c r="L62" s="174" t="s">
        <v>545</v>
      </c>
      <c r="M62" s="57"/>
      <c r="N62" s="153">
        <v>1126</v>
      </c>
      <c r="O62" s="153">
        <v>1141</v>
      </c>
      <c r="P62" s="153">
        <v>2267</v>
      </c>
    </row>
    <row r="63" spans="1:16" s="3" customFormat="1">
      <c r="A63" s="79" t="s">
        <v>35</v>
      </c>
      <c r="B63" s="121" t="s">
        <v>36</v>
      </c>
      <c r="C63" s="153">
        <v>9</v>
      </c>
      <c r="D63" s="153">
        <v>266</v>
      </c>
      <c r="E63" s="81">
        <f t="shared" si="5"/>
        <v>275</v>
      </c>
      <c r="F63" s="89">
        <f ca="1">C63/OFFSET(C63,3,0)</f>
        <v>7.9928952042628773E-3</v>
      </c>
      <c r="G63" s="89">
        <f t="shared" ref="G63:H63" ca="1" si="31">D63/OFFSET(D63,3,0)</f>
        <v>0.23312883435582821</v>
      </c>
      <c r="H63" s="89">
        <f t="shared" ca="1" si="31"/>
        <v>0.12130569033965594</v>
      </c>
      <c r="I63" s="72"/>
      <c r="J63" s="58"/>
      <c r="K63" s="57"/>
      <c r="L63" s="174" t="s">
        <v>546</v>
      </c>
      <c r="M63" s="57"/>
      <c r="N63" s="153">
        <v>97</v>
      </c>
      <c r="O63" s="153">
        <v>25</v>
      </c>
      <c r="P63" s="153">
        <v>122</v>
      </c>
    </row>
    <row r="64" spans="1:16" s="3" customFormat="1">
      <c r="A64" s="79" t="s">
        <v>37</v>
      </c>
      <c r="B64" s="121" t="s">
        <v>38</v>
      </c>
      <c r="C64" s="153">
        <v>449</v>
      </c>
      <c r="D64" s="153">
        <v>509</v>
      </c>
      <c r="E64" s="81">
        <f t="shared" si="5"/>
        <v>958</v>
      </c>
      <c r="F64" s="89">
        <f ca="1">C64/OFFSET(C64,2,0)</f>
        <v>0.39875666074600358</v>
      </c>
      <c r="G64" s="89">
        <f t="shared" ref="G64:H64" ca="1" si="32">D64/OFFSET(D64,2,0)</f>
        <v>0.44609991235758106</v>
      </c>
      <c r="H64" s="89">
        <f t="shared" ca="1" si="32"/>
        <v>0.42258491398323778</v>
      </c>
      <c r="J64" s="58"/>
      <c r="K64" s="57"/>
      <c r="L64" s="174" t="s">
        <v>442</v>
      </c>
      <c r="M64" s="57"/>
      <c r="N64" s="153">
        <v>1029</v>
      </c>
      <c r="O64" s="153">
        <v>1116</v>
      </c>
      <c r="P64" s="153">
        <v>2145</v>
      </c>
    </row>
    <row r="65" spans="1:16" s="3" customFormat="1">
      <c r="A65" s="79" t="s">
        <v>39</v>
      </c>
      <c r="B65" s="121" t="s">
        <v>40</v>
      </c>
      <c r="C65" s="153">
        <v>641</v>
      </c>
      <c r="D65" s="153">
        <v>332</v>
      </c>
      <c r="E65" s="81">
        <f t="shared" si="5"/>
        <v>973</v>
      </c>
      <c r="F65" s="89">
        <f ca="1">C65/OFFSET(C65,1,0)</f>
        <v>0.56927175843694489</v>
      </c>
      <c r="G65" s="89">
        <f t="shared" ref="G65:H65" ca="1" si="33">D65/OFFSET(D65,1,0)</f>
        <v>0.29097283085013148</v>
      </c>
      <c r="H65" s="94">
        <f t="shared" ca="1" si="33"/>
        <v>0.42920158800176444</v>
      </c>
      <c r="J65" s="58"/>
      <c r="K65" s="216" t="s">
        <v>341</v>
      </c>
      <c r="L65" s="174" t="s">
        <v>547</v>
      </c>
      <c r="M65" s="57"/>
      <c r="N65" s="57"/>
      <c r="O65" s="57"/>
      <c r="P65" s="57"/>
    </row>
    <row r="66" spans="1:16" s="3" customFormat="1">
      <c r="A66" s="79" t="s">
        <v>41</v>
      </c>
      <c r="B66" s="96" t="s">
        <v>55</v>
      </c>
      <c r="C66" s="78">
        <f>SUM(C62:C65)</f>
        <v>1126</v>
      </c>
      <c r="D66" s="78">
        <f>SUM(D62:D65)</f>
        <v>1141</v>
      </c>
      <c r="E66" s="81">
        <f t="shared" si="5"/>
        <v>2267</v>
      </c>
      <c r="F66" s="89">
        <f>C66/C33</f>
        <v>0.25602546612096405</v>
      </c>
      <c r="G66" s="89">
        <f t="shared" ref="G66:H66" si="34">D66/D33</f>
        <v>0.47168251343530382</v>
      </c>
      <c r="H66" s="89">
        <f t="shared" si="34"/>
        <v>0.33255097550242041</v>
      </c>
      <c r="J66" s="174" t="s">
        <v>45</v>
      </c>
      <c r="K66" s="216" t="s">
        <v>246</v>
      </c>
      <c r="L66" s="58"/>
      <c r="M66" s="57"/>
      <c r="N66" s="153">
        <v>4180</v>
      </c>
      <c r="O66" s="153">
        <v>2325</v>
      </c>
      <c r="P66" s="153">
        <v>6505</v>
      </c>
    </row>
    <row r="67" spans="1:16" s="3" customFormat="1">
      <c r="A67" s="97" t="s">
        <v>42</v>
      </c>
      <c r="B67" s="98" t="s">
        <v>21</v>
      </c>
      <c r="C67" s="99">
        <v>97</v>
      </c>
      <c r="D67" s="99">
        <v>25</v>
      </c>
      <c r="E67" s="81">
        <f t="shared" si="5"/>
        <v>122</v>
      </c>
      <c r="F67" s="2"/>
      <c r="G67" s="72"/>
      <c r="H67" s="72"/>
      <c r="J67" s="58"/>
      <c r="K67" s="57"/>
      <c r="L67" s="174" t="s">
        <v>343</v>
      </c>
      <c r="M67" s="57"/>
      <c r="N67" s="153">
        <v>27</v>
      </c>
      <c r="O67" s="153">
        <v>32</v>
      </c>
      <c r="P67" s="153">
        <v>59</v>
      </c>
    </row>
    <row r="68" spans="1:16" s="3" customFormat="1" ht="14.4">
      <c r="A68" s="79" t="s">
        <v>43</v>
      </c>
      <c r="B68" s="77" t="s">
        <v>44</v>
      </c>
      <c r="C68" s="78">
        <f>C66-C67</f>
        <v>1029</v>
      </c>
      <c r="D68" s="78">
        <f>D66-D67</f>
        <v>1116</v>
      </c>
      <c r="E68" s="81">
        <f t="shared" si="5"/>
        <v>2145</v>
      </c>
      <c r="F68" s="2"/>
      <c r="G68" s="111"/>
      <c r="H68" s="123"/>
      <c r="J68" s="58"/>
      <c r="K68" s="57"/>
      <c r="L68" s="174" t="s">
        <v>444</v>
      </c>
      <c r="M68" s="57"/>
      <c r="N68" s="57"/>
      <c r="O68" s="57"/>
      <c r="P68" s="57"/>
    </row>
    <row r="69" spans="1:16" s="3" customFormat="1">
      <c r="A69" s="79"/>
      <c r="B69" s="77"/>
      <c r="C69" s="92"/>
      <c r="D69" s="92"/>
      <c r="E69" s="81"/>
      <c r="F69" s="2"/>
      <c r="G69" s="72"/>
      <c r="H69" s="72"/>
      <c r="J69" s="174" t="s">
        <v>49</v>
      </c>
      <c r="K69" s="216" t="s">
        <v>248</v>
      </c>
      <c r="L69" s="58"/>
      <c r="M69" s="57"/>
      <c r="N69" s="153">
        <v>4207</v>
      </c>
      <c r="O69" s="153">
        <v>2357</v>
      </c>
      <c r="P69" s="153">
        <v>6564</v>
      </c>
    </row>
    <row r="70" spans="1:16" s="3" customFormat="1" ht="14.4">
      <c r="A70" s="79" t="s">
        <v>45</v>
      </c>
      <c r="B70" s="77" t="s">
        <v>46</v>
      </c>
      <c r="C70" s="91">
        <f>C43+C50+C57+C59+C60+C68</f>
        <v>4180</v>
      </c>
      <c r="D70" s="91">
        <f>D43+D50+D57+D59+D60+D68</f>
        <v>2325</v>
      </c>
      <c r="E70" s="81">
        <f t="shared" si="5"/>
        <v>6505</v>
      </c>
      <c r="F70" s="2"/>
      <c r="G70" s="124"/>
      <c r="H70" s="112"/>
      <c r="J70" s="58"/>
      <c r="K70" s="57"/>
      <c r="L70" s="174" t="s">
        <v>548</v>
      </c>
      <c r="M70" s="57"/>
      <c r="N70" s="153">
        <v>60</v>
      </c>
      <c r="O70" s="153">
        <v>30</v>
      </c>
      <c r="P70" s="153">
        <v>90</v>
      </c>
    </row>
    <row r="71" spans="1:16" s="3" customFormat="1">
      <c r="A71" s="79"/>
      <c r="B71" s="125"/>
      <c r="C71" s="92"/>
      <c r="D71" s="92"/>
      <c r="E71" s="81"/>
      <c r="F71" s="2"/>
      <c r="G71" s="72"/>
      <c r="H71" s="72"/>
      <c r="J71" s="58"/>
      <c r="K71" s="57"/>
      <c r="L71" s="174" t="s">
        <v>250</v>
      </c>
      <c r="M71" s="57"/>
      <c r="N71" s="57"/>
      <c r="O71" s="57"/>
      <c r="P71" s="57"/>
    </row>
    <row r="72" spans="1:16" s="3" customFormat="1" ht="14.4">
      <c r="A72" s="79" t="s">
        <v>47</v>
      </c>
      <c r="B72" s="77" t="s">
        <v>48</v>
      </c>
      <c r="C72" s="153">
        <v>27</v>
      </c>
      <c r="D72" s="153">
        <v>32</v>
      </c>
      <c r="E72" s="81">
        <f t="shared" si="5"/>
        <v>59</v>
      </c>
      <c r="F72" s="68"/>
      <c r="G72" s="126"/>
      <c r="H72" s="127"/>
      <c r="J72" s="58"/>
      <c r="K72" s="57"/>
      <c r="L72" s="174" t="s">
        <v>348</v>
      </c>
      <c r="M72" s="216" t="s">
        <v>349</v>
      </c>
      <c r="N72" s="153">
        <v>167</v>
      </c>
      <c r="O72" s="153">
        <v>53</v>
      </c>
      <c r="P72" s="153">
        <v>220</v>
      </c>
    </row>
    <row r="73" spans="1:16" s="3" customFormat="1">
      <c r="A73" s="79"/>
      <c r="B73" s="125"/>
      <c r="C73" s="92"/>
      <c r="D73" s="92"/>
      <c r="E73" s="81"/>
      <c r="F73" s="2"/>
      <c r="G73" s="72"/>
      <c r="H73" s="72"/>
      <c r="I73" s="72"/>
      <c r="J73" s="58"/>
      <c r="K73" s="57"/>
      <c r="L73" s="58"/>
      <c r="M73" s="57"/>
      <c r="N73" s="57"/>
      <c r="O73" s="57"/>
      <c r="P73" s="57"/>
    </row>
    <row r="74" spans="1:16" s="3" customFormat="1">
      <c r="A74" s="79" t="s">
        <v>49</v>
      </c>
      <c r="B74" s="77" t="s">
        <v>50</v>
      </c>
      <c r="C74" s="81">
        <f>C70+C72</f>
        <v>4207</v>
      </c>
      <c r="D74" s="81">
        <f>D70+D72</f>
        <v>2357</v>
      </c>
      <c r="E74" s="81">
        <f>D74+C74</f>
        <v>6564</v>
      </c>
      <c r="F74" s="2"/>
      <c r="G74" s="72"/>
      <c r="H74" s="72"/>
      <c r="I74" s="72"/>
      <c r="J74" s="174" t="s">
        <v>252</v>
      </c>
      <c r="K74" s="57"/>
      <c r="L74" s="58"/>
      <c r="M74" s="57"/>
      <c r="N74" s="57"/>
      <c r="O74" s="57"/>
      <c r="P74" s="57"/>
    </row>
    <row r="75" spans="1:16" s="3" customFormat="1">
      <c r="A75" s="79"/>
      <c r="B75" s="77" t="s">
        <v>94</v>
      </c>
      <c r="C75" s="92"/>
      <c r="D75" s="92"/>
      <c r="E75" s="81">
        <f>D75+C75</f>
        <v>0</v>
      </c>
      <c r="F75" s="2"/>
      <c r="G75" s="72"/>
      <c r="H75" s="72"/>
      <c r="I75" s="72"/>
      <c r="J75" s="174" t="s">
        <v>446</v>
      </c>
      <c r="K75" s="57"/>
      <c r="L75" s="58"/>
      <c r="M75" s="57"/>
      <c r="N75" s="57"/>
      <c r="O75" s="57"/>
      <c r="P75" s="57"/>
    </row>
    <row r="76" spans="1:16" s="3" customFormat="1" ht="13.8" thickBot="1">
      <c r="A76" s="128" t="s">
        <v>51</v>
      </c>
      <c r="B76" s="129" t="s">
        <v>64</v>
      </c>
      <c r="C76" s="153">
        <v>60</v>
      </c>
      <c r="D76" s="153">
        <v>30</v>
      </c>
      <c r="E76" s="81">
        <f>D76+C76</f>
        <v>90</v>
      </c>
      <c r="F76" s="2"/>
      <c r="G76" s="72"/>
      <c r="H76" s="72"/>
      <c r="I76" s="72"/>
      <c r="J76" s="174" t="s">
        <v>254</v>
      </c>
      <c r="K76" s="57"/>
      <c r="L76" s="58"/>
      <c r="M76" s="57"/>
      <c r="N76" s="57"/>
      <c r="O76" s="57"/>
      <c r="P76" s="57"/>
    </row>
    <row r="77" spans="1:16" s="3" customFormat="1" ht="30.75" customHeight="1">
      <c r="A77" s="296" t="s">
        <v>56</v>
      </c>
      <c r="B77" s="297"/>
      <c r="C77" s="131">
        <f>C6+C33-C67-C74</f>
        <v>167</v>
      </c>
      <c r="D77" s="131">
        <f>D6+D33-D67-D74</f>
        <v>53</v>
      </c>
      <c r="E77" s="132">
        <f>(E6+E33)-(E67+E74)</f>
        <v>220</v>
      </c>
      <c r="F77" s="2"/>
      <c r="G77" s="72"/>
      <c r="H77" s="72"/>
      <c r="I77" s="72"/>
      <c r="J77" s="58"/>
      <c r="K77" s="57"/>
      <c r="L77" s="58"/>
      <c r="M77" s="57"/>
      <c r="N77" s="57"/>
      <c r="O77" s="57"/>
      <c r="P77" s="57"/>
    </row>
    <row r="78" spans="1:16" s="3" customFormat="1" ht="16.2" customHeight="1">
      <c r="A78" s="133"/>
      <c r="B78" s="61" t="s">
        <v>67</v>
      </c>
      <c r="C78" s="134">
        <f>(C43+C57+C59+C60+C50)/(C43+C57+C59+C68+C60+C50)</f>
        <v>0.75382775119617229</v>
      </c>
      <c r="D78" s="134">
        <f t="shared" ref="D78:E78" si="35">(D43+D57+D59+D60+D50)/(D43+D57+D59+D68+D60+D50)</f>
        <v>0.52</v>
      </c>
      <c r="E78" s="134">
        <f t="shared" si="35"/>
        <v>0.67025365103766332</v>
      </c>
      <c r="F78" s="135"/>
      <c r="G78" s="72"/>
      <c r="H78" s="72"/>
      <c r="I78" s="72"/>
      <c r="J78" s="174" t="s">
        <v>306</v>
      </c>
      <c r="K78" s="57"/>
      <c r="L78" s="58"/>
      <c r="M78" s="57"/>
      <c r="N78" s="57"/>
      <c r="O78" s="57"/>
      <c r="P78" s="57"/>
    </row>
    <row r="79" spans="1:16" s="3" customFormat="1" ht="16.2" customHeight="1">
      <c r="A79" s="133"/>
      <c r="B79" s="61" t="s">
        <v>68</v>
      </c>
      <c r="C79" s="134">
        <f>(C43+C57+C59+C60+C50)/(C43+C57+C59+C68+C72+C67+C60+C50)</f>
        <v>0.73210966542750933</v>
      </c>
      <c r="D79" s="134">
        <f t="shared" ref="D79:E79" si="36">(D43+D57+D59+D60+D50)/(D43+D57+D59+D68+D72+D67+D60+D50)</f>
        <v>0.50755667506297231</v>
      </c>
      <c r="E79" s="134">
        <f t="shared" si="36"/>
        <v>0.65210888423571645</v>
      </c>
      <c r="F79" s="2"/>
      <c r="G79" s="72"/>
      <c r="H79" s="72"/>
      <c r="I79" s="72"/>
      <c r="J79" s="58"/>
      <c r="K79" s="57"/>
      <c r="L79" s="58"/>
      <c r="M79" s="57"/>
      <c r="N79" s="57"/>
      <c r="O79" s="57"/>
      <c r="P79" s="57"/>
    </row>
    <row r="80" spans="1:16" ht="16.2" customHeight="1">
      <c r="A80" s="133"/>
      <c r="B80" s="61" t="s">
        <v>70</v>
      </c>
      <c r="C80" s="134">
        <f>C59/C35</f>
        <v>0.35503371308997905</v>
      </c>
      <c r="D80" s="134">
        <f t="shared" ref="D80:E80" si="37">D59/D35</f>
        <v>4.1771094402673348E-2</v>
      </c>
      <c r="E80" s="134">
        <f t="shared" si="37"/>
        <v>0.24301717699775952</v>
      </c>
      <c r="J80" s="174" t="s">
        <v>447</v>
      </c>
    </row>
    <row r="81" spans="1:16" ht="16.2" customHeight="1">
      <c r="A81" s="133"/>
      <c r="B81" s="61" t="s">
        <v>69</v>
      </c>
      <c r="C81" s="134">
        <f>D66/E66</f>
        <v>0.50330833700926336</v>
      </c>
      <c r="D81" s="134"/>
      <c r="E81" s="134"/>
      <c r="J81" s="174" t="s">
        <v>448</v>
      </c>
    </row>
    <row r="82" spans="1:16" ht="16.2" customHeight="1">
      <c r="A82" s="133"/>
      <c r="B82" s="61" t="s">
        <v>89</v>
      </c>
      <c r="C82" s="136">
        <f>C20/C35</f>
        <v>1</v>
      </c>
      <c r="D82" s="136">
        <f t="shared" ref="D82:E82" si="38">D20/D35</f>
        <v>1</v>
      </c>
      <c r="E82" s="136">
        <f t="shared" si="38"/>
        <v>1</v>
      </c>
      <c r="J82" s="174" t="s">
        <v>549</v>
      </c>
    </row>
    <row r="83" spans="1:16" ht="16.2" customHeight="1">
      <c r="A83" s="133"/>
      <c r="B83" s="61" t="s">
        <v>95</v>
      </c>
      <c r="C83" s="136">
        <f>(C43+C50+C57+C59+C60)/(C6+C33)</f>
        <v>0.70476403489152317</v>
      </c>
      <c r="D83" s="136">
        <f t="shared" ref="D83:E83" si="39">(D43+D50+D57+D59+D60)/(D6+D33)</f>
        <v>0.49650924024640658</v>
      </c>
      <c r="E83" s="136">
        <f t="shared" si="39"/>
        <v>0.63133507095279462</v>
      </c>
    </row>
    <row r="84" spans="1:16" ht="82.2" customHeight="1">
      <c r="A84" s="298" t="s">
        <v>57</v>
      </c>
      <c r="B84" s="299"/>
      <c r="C84" s="299"/>
      <c r="D84" s="299"/>
      <c r="E84" s="299"/>
      <c r="J84" s="174" t="s">
        <v>450</v>
      </c>
      <c r="K84" s="216" t="s">
        <v>451</v>
      </c>
    </row>
    <row r="85" spans="1:16">
      <c r="A85" s="137"/>
    </row>
    <row r="86" spans="1:16" s="139" customFormat="1" ht="19.5" customHeight="1">
      <c r="A86" s="138" t="s">
        <v>62</v>
      </c>
      <c r="B86" s="62"/>
      <c r="F86" s="2"/>
      <c r="G86" s="72"/>
      <c r="H86" s="72"/>
      <c r="I86" s="72"/>
      <c r="J86" s="58"/>
      <c r="K86" s="57"/>
      <c r="L86" s="58"/>
      <c r="M86" s="57"/>
      <c r="N86" s="57"/>
      <c r="O86" s="57"/>
      <c r="P86" s="57"/>
    </row>
    <row r="87" spans="1:16" s="139" customFormat="1" ht="19.5" customHeight="1">
      <c r="A87" s="138"/>
      <c r="B87" s="62"/>
      <c r="F87" s="2"/>
      <c r="G87" s="72"/>
      <c r="H87" s="72"/>
      <c r="I87" s="72"/>
      <c r="J87" s="58"/>
      <c r="K87" s="57"/>
      <c r="L87" s="58"/>
      <c r="M87" s="57"/>
      <c r="N87" s="57"/>
      <c r="O87" s="57"/>
      <c r="P87" s="57"/>
    </row>
    <row r="88" spans="1:16" s="139" customFormat="1" ht="19.5" customHeight="1">
      <c r="A88" s="138"/>
      <c r="B88" s="62"/>
      <c r="F88" s="2"/>
      <c r="G88" s="72"/>
      <c r="H88" s="72"/>
      <c r="I88" s="72"/>
      <c r="J88" s="58"/>
      <c r="K88" s="57"/>
      <c r="L88" s="58"/>
      <c r="M88" s="57"/>
      <c r="N88" s="57"/>
      <c r="O88" s="57"/>
      <c r="P88" s="57"/>
    </row>
    <row r="89" spans="1:16" s="139" customFormat="1" ht="19.5" customHeight="1">
      <c r="A89" s="138"/>
      <c r="B89" s="62"/>
      <c r="F89" s="2"/>
      <c r="G89" s="72"/>
      <c r="H89" s="72"/>
      <c r="I89" s="72"/>
      <c r="J89" s="58"/>
      <c r="K89" s="57"/>
      <c r="L89" s="58"/>
      <c r="M89" s="57"/>
      <c r="N89" s="57"/>
      <c r="O89" s="57"/>
      <c r="P89" s="57"/>
    </row>
    <row r="90" spans="1:16" s="139" customFormat="1" ht="19.5" customHeight="1">
      <c r="A90" s="138"/>
      <c r="B90" s="62"/>
      <c r="F90" s="2"/>
      <c r="G90" s="72"/>
      <c r="H90" s="72"/>
      <c r="I90" s="72"/>
      <c r="J90" s="58"/>
      <c r="K90" s="57"/>
      <c r="L90" s="58"/>
      <c r="M90" s="57"/>
      <c r="N90" s="57"/>
      <c r="O90" s="57"/>
      <c r="P90" s="57"/>
    </row>
    <row r="91" spans="1:16" s="139" customFormat="1" ht="19.5" customHeight="1">
      <c r="A91" s="138"/>
      <c r="B91" s="62"/>
      <c r="F91" s="2"/>
      <c r="G91" s="72"/>
      <c r="H91" s="72"/>
      <c r="I91" s="72"/>
      <c r="J91" s="58"/>
      <c r="K91" s="57"/>
      <c r="L91" s="58"/>
      <c r="M91" s="57"/>
      <c r="N91" s="57"/>
      <c r="O91" s="57"/>
      <c r="P91" s="57"/>
    </row>
    <row r="92" spans="1:16" s="139" customFormat="1" ht="19.5" customHeight="1">
      <c r="A92" s="138"/>
      <c r="B92" s="62"/>
      <c r="F92" s="2"/>
      <c r="G92" s="72"/>
      <c r="H92" s="72"/>
      <c r="I92" s="72"/>
      <c r="J92" s="58"/>
      <c r="K92" s="57"/>
      <c r="L92" s="58"/>
      <c r="M92" s="57"/>
      <c r="N92" s="57"/>
      <c r="O92" s="57"/>
      <c r="P92" s="57"/>
    </row>
    <row r="93" spans="1:16" s="139" customFormat="1" ht="19.5" customHeight="1">
      <c r="A93" s="138"/>
      <c r="B93" s="1" t="s">
        <v>65</v>
      </c>
      <c r="C93" s="139">
        <f>(C74-C68)/C74</f>
        <v>0.75540765391014975</v>
      </c>
      <c r="D93" s="1" t="s">
        <v>66</v>
      </c>
      <c r="E93" s="139">
        <f>(D74-D68)/D74</f>
        <v>0.52651675859142977</v>
      </c>
      <c r="F93" s="2"/>
      <c r="G93" s="72"/>
      <c r="H93" s="72"/>
      <c r="I93" s="72"/>
      <c r="J93" s="58"/>
      <c r="K93" s="57"/>
      <c r="L93" s="58"/>
      <c r="M93" s="57"/>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65"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4.88671875" style="72" customWidth="1"/>
    <col min="10" max="10" width="4.88671875" style="58" customWidth="1"/>
    <col min="11" max="11" width="11.109375" style="57" customWidth="1"/>
    <col min="12" max="12" width="11.109375" style="58" customWidth="1"/>
    <col min="13" max="15" width="5.6640625" style="57" customWidth="1"/>
    <col min="16" max="16384" width="8.88671875" style="57"/>
  </cols>
  <sheetData>
    <row r="1" spans="1:16" s="3" customFormat="1">
      <c r="A1" s="57"/>
      <c r="B1" s="65" t="s">
        <v>90</v>
      </c>
      <c r="C1" s="57"/>
      <c r="D1" s="57"/>
      <c r="E1" s="57"/>
      <c r="F1" s="2" t="s">
        <v>91</v>
      </c>
      <c r="G1" s="66"/>
      <c r="H1" s="67"/>
      <c r="I1" s="67"/>
      <c r="J1" s="58"/>
      <c r="K1" s="57"/>
      <c r="L1" s="58"/>
      <c r="M1" s="57"/>
      <c r="N1" s="57"/>
      <c r="O1" s="57"/>
      <c r="P1" s="57"/>
    </row>
    <row r="2" spans="1:16" s="3" customFormat="1" ht="15.6">
      <c r="A2" s="57"/>
      <c r="B2" s="65" t="s">
        <v>92</v>
      </c>
      <c r="C2" s="57" t="s">
        <v>554</v>
      </c>
      <c r="D2" s="57"/>
      <c r="E2" s="57"/>
      <c r="F2" s="68" t="s">
        <v>93</v>
      </c>
      <c r="G2" s="69"/>
      <c r="H2" s="70"/>
      <c r="I2" s="70"/>
      <c r="J2" s="205" t="s">
        <v>286</v>
      </c>
      <c r="K2" s="57"/>
      <c r="L2" s="58"/>
      <c r="M2" s="57"/>
      <c r="N2" s="57"/>
      <c r="O2" s="57"/>
      <c r="P2" s="57"/>
    </row>
    <row r="3" spans="1:16" s="3" customFormat="1" ht="13.8" thickBot="1">
      <c r="A3" s="71"/>
      <c r="B3" s="58"/>
      <c r="C3" s="57"/>
      <c r="D3" s="57"/>
      <c r="E3" s="57"/>
      <c r="F3" s="2"/>
      <c r="G3" s="72"/>
      <c r="H3" s="72"/>
      <c r="I3" s="72"/>
      <c r="J3" s="58"/>
      <c r="K3" s="57"/>
      <c r="L3" s="58"/>
      <c r="M3" s="57"/>
      <c r="N3" s="57"/>
      <c r="O3" s="57"/>
      <c r="P3" s="57"/>
    </row>
    <row r="4" spans="1:16" s="3" customFormat="1" ht="13.8">
      <c r="A4" s="73"/>
      <c r="B4" s="60"/>
      <c r="C4" s="74" t="s">
        <v>0</v>
      </c>
      <c r="D4" s="74" t="s">
        <v>1</v>
      </c>
      <c r="E4" s="75" t="s">
        <v>2</v>
      </c>
      <c r="F4" s="2"/>
      <c r="G4" s="72"/>
      <c r="H4" s="72"/>
      <c r="I4" s="72"/>
      <c r="J4" s="205" t="s">
        <v>287</v>
      </c>
      <c r="K4" s="57"/>
      <c r="L4" s="58"/>
      <c r="M4" s="57"/>
      <c r="N4" s="57"/>
      <c r="O4" s="57"/>
      <c r="P4" s="57"/>
    </row>
    <row r="5" spans="1:16" s="3" customFormat="1">
      <c r="A5" s="76"/>
      <c r="B5" s="77"/>
      <c r="C5" s="78"/>
      <c r="D5" s="78"/>
      <c r="E5" s="78"/>
      <c r="F5" s="4"/>
      <c r="G5" s="72"/>
      <c r="H5" s="72"/>
      <c r="I5" s="72"/>
      <c r="J5" s="58"/>
      <c r="K5" s="57"/>
      <c r="L5" s="58"/>
      <c r="M5" s="57"/>
      <c r="N5" s="57"/>
      <c r="O5" s="57"/>
      <c r="P5" s="57"/>
    </row>
    <row r="6" spans="1:16" s="3" customFormat="1" ht="15.6">
      <c r="A6" s="79" t="s">
        <v>3</v>
      </c>
      <c r="B6" s="77" t="s">
        <v>63</v>
      </c>
      <c r="C6" s="151">
        <v>56</v>
      </c>
      <c r="D6" s="151">
        <v>29</v>
      </c>
      <c r="E6" s="81">
        <f>D6+C6</f>
        <v>85</v>
      </c>
      <c r="F6" s="68"/>
      <c r="G6" s="82"/>
      <c r="H6" s="70"/>
      <c r="I6" s="70"/>
      <c r="J6" s="58"/>
      <c r="K6" s="57"/>
      <c r="L6" s="175" t="s">
        <v>550</v>
      </c>
      <c r="M6" s="206" t="s">
        <v>0</v>
      </c>
      <c r="N6" s="206" t="s">
        <v>1</v>
      </c>
      <c r="O6" s="206" t="s">
        <v>2</v>
      </c>
      <c r="P6" s="57"/>
    </row>
    <row r="7" spans="1:16" s="3" customFormat="1" ht="15.6">
      <c r="A7" s="79"/>
      <c r="B7" s="77"/>
      <c r="C7" s="83"/>
      <c r="D7" s="83"/>
      <c r="E7" s="81"/>
      <c r="F7" s="68"/>
      <c r="G7" s="82"/>
      <c r="H7" s="82"/>
      <c r="I7" s="70"/>
      <c r="J7" s="58"/>
      <c r="K7" s="57"/>
      <c r="L7" s="175" t="s">
        <v>551</v>
      </c>
      <c r="M7" s="57"/>
      <c r="N7" s="57"/>
      <c r="O7" s="57"/>
      <c r="P7" s="57"/>
    </row>
    <row r="8" spans="1:16" s="3" customFormat="1" ht="15.6">
      <c r="A8" s="79"/>
      <c r="B8" s="77" t="s">
        <v>4</v>
      </c>
      <c r="C8" s="83"/>
      <c r="D8" s="83"/>
      <c r="E8" s="81"/>
      <c r="F8" s="68"/>
      <c r="G8" s="82"/>
      <c r="H8" s="70"/>
      <c r="I8" s="82"/>
      <c r="J8" s="175" t="s">
        <v>3</v>
      </c>
      <c r="K8" s="206" t="s">
        <v>552</v>
      </c>
      <c r="L8" s="58"/>
      <c r="M8" s="151">
        <v>56</v>
      </c>
      <c r="N8" s="151">
        <v>29</v>
      </c>
      <c r="O8" s="151">
        <v>85</v>
      </c>
      <c r="P8" s="57"/>
    </row>
    <row r="9" spans="1:16" s="3" customFormat="1" ht="15.6">
      <c r="A9" s="79"/>
      <c r="B9" s="84" t="s">
        <v>5</v>
      </c>
      <c r="C9" s="85"/>
      <c r="D9" s="85"/>
      <c r="E9" s="81"/>
      <c r="F9" s="2"/>
      <c r="G9" s="82"/>
      <c r="H9" s="86"/>
      <c r="I9" s="70"/>
      <c r="J9" s="58"/>
      <c r="K9" s="206" t="s">
        <v>4</v>
      </c>
      <c r="L9" s="58"/>
      <c r="M9" s="57"/>
      <c r="N9" s="57"/>
      <c r="O9" s="57"/>
      <c r="P9" s="57"/>
    </row>
    <row r="10" spans="1:16" s="3" customFormat="1" ht="15.6">
      <c r="A10" s="79"/>
      <c r="B10" s="87" t="s">
        <v>6</v>
      </c>
      <c r="C10" s="153">
        <v>2798</v>
      </c>
      <c r="D10" s="153">
        <v>1543</v>
      </c>
      <c r="E10" s="81">
        <f>D10+C10</f>
        <v>4341</v>
      </c>
      <c r="F10" s="89">
        <f ca="1">C10/OFFSET(C10,4,0)</f>
        <v>0.71341152473227942</v>
      </c>
      <c r="G10" s="89">
        <f t="shared" ref="G10:H10" ca="1" si="0">D10/OFFSET(D10,4,0)</f>
        <v>0.62494937221547187</v>
      </c>
      <c r="H10" s="89">
        <f t="shared" ca="1" si="0"/>
        <v>0.67923642622437808</v>
      </c>
      <c r="I10" s="70"/>
      <c r="J10" s="58"/>
      <c r="K10" s="215" t="s">
        <v>5</v>
      </c>
      <c r="L10" s="58"/>
      <c r="M10" s="57"/>
      <c r="N10" s="57"/>
      <c r="O10" s="57"/>
      <c r="P10" s="57"/>
    </row>
    <row r="11" spans="1:16" s="3" customFormat="1">
      <c r="A11" s="79"/>
      <c r="B11" s="87" t="s">
        <v>7</v>
      </c>
      <c r="C11" s="153">
        <v>430</v>
      </c>
      <c r="D11" s="153">
        <v>477</v>
      </c>
      <c r="E11" s="81">
        <f t="shared" ref="E11:E14" si="1">D11+C11</f>
        <v>907</v>
      </c>
      <c r="F11" s="89">
        <f ca="1">C11/OFFSET(C11,3,0)</f>
        <v>0.10963793982661907</v>
      </c>
      <c r="G11" s="89">
        <f t="shared" ref="G11:H11" ca="1" si="2">D11/OFFSET(D11,3,0)</f>
        <v>0.19319562575941676</v>
      </c>
      <c r="H11" s="89">
        <f t="shared" ca="1" si="2"/>
        <v>0.14191832264121421</v>
      </c>
      <c r="I11" s="72"/>
      <c r="J11" s="174" t="s">
        <v>6</v>
      </c>
      <c r="K11" s="57"/>
      <c r="L11" s="58"/>
      <c r="M11" s="153">
        <v>2798</v>
      </c>
      <c r="N11" s="153">
        <v>1543</v>
      </c>
      <c r="O11" s="151">
        <v>4341</v>
      </c>
      <c r="P11" s="57"/>
    </row>
    <row r="12" spans="1:16" s="3" customFormat="1">
      <c r="A12" s="79"/>
      <c r="B12" s="87" t="s">
        <v>8</v>
      </c>
      <c r="C12" s="153">
        <v>230</v>
      </c>
      <c r="D12" s="153">
        <v>101</v>
      </c>
      <c r="E12" s="81">
        <f t="shared" si="1"/>
        <v>331</v>
      </c>
      <c r="F12" s="89">
        <f ca="1">C12/OFFSET(C12,2,0)</f>
        <v>5.8643549209586948E-2</v>
      </c>
      <c r="G12" s="89">
        <f t="shared" ref="G12:H12" ca="1" si="3">D12/OFFSET(D12,2,0)</f>
        <v>4.0907249898744433E-2</v>
      </c>
      <c r="H12" s="89">
        <f t="shared" ca="1" si="3"/>
        <v>5.1791581912063837E-2</v>
      </c>
      <c r="I12" s="72"/>
      <c r="J12" s="58"/>
      <c r="K12" s="216" t="s">
        <v>228</v>
      </c>
      <c r="L12" s="58"/>
      <c r="M12" s="153">
        <v>430</v>
      </c>
      <c r="N12" s="153">
        <v>477</v>
      </c>
      <c r="O12" s="151">
        <v>907</v>
      </c>
      <c r="P12" s="57"/>
    </row>
    <row r="13" spans="1:16" s="3" customFormat="1">
      <c r="A13" s="79"/>
      <c r="B13" s="87" t="s">
        <v>9</v>
      </c>
      <c r="C13" s="153">
        <v>464</v>
      </c>
      <c r="D13" s="153">
        <v>348</v>
      </c>
      <c r="E13" s="81">
        <f t="shared" si="1"/>
        <v>812</v>
      </c>
      <c r="F13" s="89">
        <f ca="1">C13/OFFSET(C13,1,0)</f>
        <v>0.11830698623151453</v>
      </c>
      <c r="G13" s="89">
        <f t="shared" ref="G13:H13" ca="1" si="4">D13/OFFSET(D13,1,0)</f>
        <v>0.14094775212636695</v>
      </c>
      <c r="H13" s="89">
        <f t="shared" ca="1" si="4"/>
        <v>0.12705366922234393</v>
      </c>
      <c r="I13" s="72"/>
      <c r="J13" s="58"/>
      <c r="K13" s="216" t="s">
        <v>229</v>
      </c>
      <c r="L13" s="58"/>
      <c r="M13" s="153">
        <v>230</v>
      </c>
      <c r="N13" s="153">
        <v>101</v>
      </c>
      <c r="O13" s="151">
        <v>331</v>
      </c>
      <c r="P13" s="57"/>
    </row>
    <row r="14" spans="1:16" s="3" customFormat="1">
      <c r="A14" s="79" t="s">
        <v>10</v>
      </c>
      <c r="B14" s="90" t="s">
        <v>11</v>
      </c>
      <c r="C14" s="91">
        <f>SUM(C10:C13)</f>
        <v>3922</v>
      </c>
      <c r="D14" s="91">
        <f>SUM(D10:D13)</f>
        <v>2469</v>
      </c>
      <c r="E14" s="81">
        <f t="shared" si="1"/>
        <v>6391</v>
      </c>
      <c r="F14" s="89"/>
      <c r="G14" s="89"/>
      <c r="H14" s="89"/>
      <c r="I14" s="72"/>
      <c r="J14" s="58"/>
      <c r="K14" s="216" t="s">
        <v>9</v>
      </c>
      <c r="L14" s="58"/>
      <c r="M14" s="153">
        <v>464</v>
      </c>
      <c r="N14" s="153">
        <v>348</v>
      </c>
      <c r="O14" s="151">
        <v>812</v>
      </c>
      <c r="P14" s="57"/>
    </row>
    <row r="15" spans="1:16" s="3" customFormat="1">
      <c r="A15" s="79"/>
      <c r="B15" s="84" t="s">
        <v>58</v>
      </c>
      <c r="C15" s="92"/>
      <c r="D15" s="92"/>
      <c r="E15" s="81"/>
      <c r="F15" s="2"/>
      <c r="G15" s="72"/>
      <c r="H15" s="72"/>
      <c r="I15" s="72"/>
      <c r="J15" s="175" t="s">
        <v>10</v>
      </c>
      <c r="K15" s="206" t="s">
        <v>11</v>
      </c>
      <c r="L15" s="58"/>
      <c r="M15" s="151">
        <v>3922</v>
      </c>
      <c r="N15" s="151">
        <v>2469</v>
      </c>
      <c r="O15" s="151">
        <v>6391</v>
      </c>
      <c r="P15" s="57"/>
    </row>
    <row r="16" spans="1:16"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J16" s="58"/>
      <c r="K16" s="57"/>
      <c r="L16" s="207" t="s">
        <v>266</v>
      </c>
      <c r="M16" s="57"/>
      <c r="N16" s="57"/>
      <c r="O16" s="57"/>
      <c r="P16" s="57"/>
    </row>
    <row r="17" spans="1:16" s="3" customFormat="1">
      <c r="A17" s="79"/>
      <c r="B17" s="87" t="s">
        <v>7</v>
      </c>
      <c r="C17" s="92"/>
      <c r="D17" s="92"/>
      <c r="E17" s="81">
        <f t="shared" si="5"/>
        <v>0</v>
      </c>
      <c r="F17" s="89" t="e">
        <f ca="1">C17/OFFSET(C17,3,0)</f>
        <v>#DIV/0!</v>
      </c>
      <c r="G17" s="89" t="e">
        <f t="shared" ref="G17:H17" ca="1" si="7">D17/OFFSET(D17,3,0)</f>
        <v>#DIV/0!</v>
      </c>
      <c r="H17" s="89" t="e">
        <f t="shared" ca="1" si="7"/>
        <v>#DIV/0!</v>
      </c>
      <c r="I17" s="72"/>
      <c r="J17" s="174" t="s">
        <v>6</v>
      </c>
      <c r="K17" s="57"/>
      <c r="L17" s="58"/>
      <c r="M17" s="57"/>
      <c r="N17" s="57"/>
      <c r="O17" s="151">
        <v>0</v>
      </c>
      <c r="P17" s="57"/>
    </row>
    <row r="18" spans="1:16" s="3" customFormat="1" ht="15.6">
      <c r="A18" s="79"/>
      <c r="B18" s="87" t="s">
        <v>8</v>
      </c>
      <c r="C18" s="92"/>
      <c r="D18" s="92"/>
      <c r="E18" s="81">
        <f t="shared" si="5"/>
        <v>0</v>
      </c>
      <c r="F18" s="89" t="e">
        <f ca="1">C18/OFFSET(C18,2,0)</f>
        <v>#DIV/0!</v>
      </c>
      <c r="G18" s="89" t="e">
        <f t="shared" ref="G18:H18" ca="1" si="8">D18/OFFSET(D18,2,0)</f>
        <v>#DIV/0!</v>
      </c>
      <c r="H18" s="89" t="e">
        <f t="shared" ca="1" si="8"/>
        <v>#DIV/0!</v>
      </c>
      <c r="I18" s="93"/>
      <c r="J18" s="58"/>
      <c r="K18" s="216" t="s">
        <v>228</v>
      </c>
      <c r="L18" s="58"/>
      <c r="M18" s="57"/>
      <c r="N18" s="57"/>
      <c r="O18" s="151">
        <v>0</v>
      </c>
      <c r="P18" s="57"/>
    </row>
    <row r="19" spans="1:16" s="3" customFormat="1">
      <c r="A19" s="79"/>
      <c r="B19" s="87" t="s">
        <v>9</v>
      </c>
      <c r="C19" s="92"/>
      <c r="D19" s="92"/>
      <c r="E19" s="81">
        <f t="shared" si="5"/>
        <v>0</v>
      </c>
      <c r="F19" s="89" t="e">
        <f ca="1">C19/OFFSET(C19,1,0)</f>
        <v>#DIV/0!</v>
      </c>
      <c r="G19" s="89" t="e">
        <f t="shared" ref="G19:H19" ca="1" si="9">D19/OFFSET(D19,1,0)</f>
        <v>#DIV/0!</v>
      </c>
      <c r="H19" s="94" t="e">
        <f t="shared" ca="1" si="9"/>
        <v>#DIV/0!</v>
      </c>
      <c r="I19" s="72"/>
      <c r="J19" s="58"/>
      <c r="K19" s="216" t="s">
        <v>229</v>
      </c>
      <c r="L19" s="58"/>
      <c r="M19" s="57"/>
      <c r="N19" s="57"/>
      <c r="O19" s="151">
        <v>0</v>
      </c>
      <c r="P19" s="57"/>
    </row>
    <row r="20" spans="1:16" s="3" customFormat="1">
      <c r="A20" s="79" t="s">
        <v>12</v>
      </c>
      <c r="B20" s="90" t="s">
        <v>13</v>
      </c>
      <c r="C20" s="81">
        <f>SUM(C16:C19)</f>
        <v>0</v>
      </c>
      <c r="D20" s="81">
        <f>SUM(D16:D19)</f>
        <v>0</v>
      </c>
      <c r="E20" s="81">
        <f t="shared" si="5"/>
        <v>0</v>
      </c>
      <c r="F20" s="89"/>
      <c r="G20" s="89"/>
      <c r="H20" s="89"/>
      <c r="I20" s="72"/>
      <c r="J20" s="58"/>
      <c r="K20" s="216" t="s">
        <v>9</v>
      </c>
      <c r="L20" s="58"/>
      <c r="M20" s="57"/>
      <c r="N20" s="57"/>
      <c r="O20" s="151">
        <v>0</v>
      </c>
      <c r="P20" s="57"/>
    </row>
    <row r="21" spans="1:16" s="3" customFormat="1">
      <c r="A21" s="79"/>
      <c r="B21" s="84" t="s">
        <v>59</v>
      </c>
      <c r="C21" s="92"/>
      <c r="D21" s="92"/>
      <c r="E21" s="81"/>
      <c r="F21" s="2"/>
      <c r="G21" s="72"/>
      <c r="H21" s="72"/>
      <c r="I21" s="72"/>
      <c r="J21" s="175" t="s">
        <v>12</v>
      </c>
      <c r="K21" s="57"/>
      <c r="L21" s="175" t="s">
        <v>13</v>
      </c>
      <c r="M21" s="151">
        <v>0</v>
      </c>
      <c r="N21" s="151">
        <v>0</v>
      </c>
      <c r="O21" s="151">
        <v>0</v>
      </c>
      <c r="P21" s="57"/>
    </row>
    <row r="22" spans="1:16"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57"/>
      <c r="L22" s="207" t="s">
        <v>267</v>
      </c>
      <c r="M22" s="57"/>
      <c r="N22" s="57"/>
      <c r="O22" s="57"/>
      <c r="P22" s="57"/>
    </row>
    <row r="23" spans="1:16"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6</v>
      </c>
      <c r="K23" s="57"/>
      <c r="L23" s="58"/>
      <c r="M23" s="57"/>
      <c r="N23" s="57"/>
      <c r="O23" s="151">
        <v>0</v>
      </c>
      <c r="P23" s="57"/>
    </row>
    <row r="24" spans="1:16"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216" t="s">
        <v>228</v>
      </c>
      <c r="L24" s="58"/>
      <c r="M24" s="57"/>
      <c r="N24" s="57"/>
      <c r="O24" s="151">
        <v>0</v>
      </c>
      <c r="P24" s="57"/>
    </row>
    <row r="25" spans="1:16"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216" t="s">
        <v>229</v>
      </c>
      <c r="L25" s="58"/>
      <c r="M25" s="57"/>
      <c r="N25" s="57"/>
      <c r="O25" s="151">
        <v>0</v>
      </c>
      <c r="P25" s="57"/>
    </row>
    <row r="26" spans="1:16" s="3" customFormat="1">
      <c r="A26" s="79" t="s">
        <v>14</v>
      </c>
      <c r="B26" s="90" t="s">
        <v>15</v>
      </c>
      <c r="C26" s="81">
        <f>SUM(C22:C25)</f>
        <v>0</v>
      </c>
      <c r="D26" s="81">
        <f>SUM(D22:D25)</f>
        <v>0</v>
      </c>
      <c r="E26" s="81">
        <f t="shared" si="5"/>
        <v>0</v>
      </c>
      <c r="F26" s="89"/>
      <c r="G26" s="89"/>
      <c r="H26" s="89"/>
      <c r="I26" s="72"/>
      <c r="J26" s="58"/>
      <c r="K26" s="216" t="s">
        <v>9</v>
      </c>
      <c r="L26" s="58"/>
      <c r="M26" s="57"/>
      <c r="N26" s="57"/>
      <c r="O26" s="151">
        <v>0</v>
      </c>
      <c r="P26" s="57"/>
    </row>
    <row r="27" spans="1:16" s="3" customFormat="1">
      <c r="A27" s="79"/>
      <c r="B27" s="84" t="s">
        <v>16</v>
      </c>
      <c r="C27" s="92"/>
      <c r="D27" s="92"/>
      <c r="E27" s="81"/>
      <c r="F27" s="2"/>
      <c r="G27" s="72"/>
      <c r="H27" s="72"/>
      <c r="I27" s="72"/>
      <c r="J27" s="175" t="s">
        <v>14</v>
      </c>
      <c r="K27" s="57"/>
      <c r="L27" s="175" t="s">
        <v>15</v>
      </c>
      <c r="M27" s="151">
        <v>0</v>
      </c>
      <c r="N27" s="151">
        <v>0</v>
      </c>
      <c r="O27" s="151">
        <v>0</v>
      </c>
      <c r="P27" s="57"/>
    </row>
    <row r="28" spans="1:16" s="3" customFormat="1">
      <c r="A28" s="79"/>
      <c r="B28" s="87" t="s">
        <v>6</v>
      </c>
      <c r="C28" s="92"/>
      <c r="D28" s="92"/>
      <c r="E28" s="81">
        <f t="shared" si="5"/>
        <v>0</v>
      </c>
      <c r="F28" s="89" t="e">
        <f ca="1">C28/OFFSET(C28,4,0)</f>
        <v>#DIV/0!</v>
      </c>
      <c r="G28" s="89" t="e">
        <f t="shared" ref="G28:H28" ca="1" si="14">D28/OFFSET(D28,4,0)</f>
        <v>#DIV/0!</v>
      </c>
      <c r="H28" s="89" t="e">
        <f t="shared" ca="1" si="14"/>
        <v>#DIV/0!</v>
      </c>
      <c r="I28" s="72"/>
      <c r="J28" s="58"/>
      <c r="K28" s="57"/>
      <c r="L28" s="207" t="s">
        <v>16</v>
      </c>
      <c r="M28" s="57"/>
      <c r="N28" s="57"/>
      <c r="O28" s="57"/>
      <c r="P28" s="57"/>
    </row>
    <row r="29" spans="1:16" s="3" customFormat="1" ht="15.6">
      <c r="A29" s="79"/>
      <c r="B29" s="87" t="s">
        <v>7</v>
      </c>
      <c r="C29" s="92"/>
      <c r="D29" s="92"/>
      <c r="E29" s="81">
        <f t="shared" si="5"/>
        <v>0</v>
      </c>
      <c r="F29" s="89" t="e">
        <f ca="1">C29/OFFSET(C29,3,0)</f>
        <v>#DIV/0!</v>
      </c>
      <c r="G29" s="89" t="e">
        <f t="shared" ref="G29:H29" ca="1" si="15">D29/OFFSET(D29,3,0)</f>
        <v>#DIV/0!</v>
      </c>
      <c r="H29" s="89" t="e">
        <f t="shared" ca="1" si="15"/>
        <v>#DIV/0!</v>
      </c>
      <c r="I29" s="70"/>
      <c r="J29" s="174" t="s">
        <v>6</v>
      </c>
      <c r="K29" s="57"/>
      <c r="L29" s="58"/>
      <c r="M29" s="57"/>
      <c r="N29" s="57"/>
      <c r="O29" s="151">
        <v>0</v>
      </c>
      <c r="P29" s="57"/>
    </row>
    <row r="30" spans="1:16" s="3" customFormat="1">
      <c r="A30" s="79"/>
      <c r="B30" s="87" t="s">
        <v>8</v>
      </c>
      <c r="C30" s="92"/>
      <c r="D30" s="92"/>
      <c r="E30" s="81">
        <f t="shared" si="5"/>
        <v>0</v>
      </c>
      <c r="F30" s="89" t="e">
        <f ca="1">C30/OFFSET(C30,2,0)</f>
        <v>#DIV/0!</v>
      </c>
      <c r="G30" s="89" t="e">
        <f t="shared" ref="G30:H30" ca="1" si="16">D30/OFFSET(D30,2,0)</f>
        <v>#DIV/0!</v>
      </c>
      <c r="H30" s="89" t="e">
        <f t="shared" ca="1" si="16"/>
        <v>#DIV/0!</v>
      </c>
      <c r="I30" s="72"/>
      <c r="J30" s="58"/>
      <c r="K30" s="216" t="s">
        <v>228</v>
      </c>
      <c r="L30" s="58"/>
      <c r="M30" s="57"/>
      <c r="N30" s="57"/>
      <c r="O30" s="151">
        <v>0</v>
      </c>
      <c r="P30" s="57"/>
    </row>
    <row r="31" spans="1:16" s="3" customFormat="1" ht="15.6">
      <c r="A31" s="79"/>
      <c r="B31" s="87" t="s">
        <v>9</v>
      </c>
      <c r="C31" s="92"/>
      <c r="D31" s="92"/>
      <c r="E31" s="81">
        <f t="shared" si="5"/>
        <v>0</v>
      </c>
      <c r="F31" s="89" t="e">
        <f ca="1">C31/OFFSET(C31,1,0)</f>
        <v>#DIV/0!</v>
      </c>
      <c r="G31" s="89" t="e">
        <f t="shared" ref="G31:H31" ca="1" si="17">D31/OFFSET(D31,1,0)</f>
        <v>#DIV/0!</v>
      </c>
      <c r="H31" s="94" t="e">
        <f t="shared" ca="1" si="17"/>
        <v>#DIV/0!</v>
      </c>
      <c r="I31" s="70"/>
      <c r="J31" s="58"/>
      <c r="K31" s="216" t="s">
        <v>229</v>
      </c>
      <c r="L31" s="58"/>
      <c r="M31" s="57"/>
      <c r="N31" s="57"/>
      <c r="O31" s="151">
        <v>0</v>
      </c>
      <c r="P31" s="57"/>
    </row>
    <row r="32" spans="1:16" s="3" customFormat="1">
      <c r="A32" s="79" t="s">
        <v>17</v>
      </c>
      <c r="B32" s="90" t="s">
        <v>18</v>
      </c>
      <c r="C32" s="81">
        <f>SUM(C28:C31)</f>
        <v>0</v>
      </c>
      <c r="D32" s="81">
        <f>SUM(D28:D31)</f>
        <v>0</v>
      </c>
      <c r="E32" s="81">
        <f t="shared" si="5"/>
        <v>0</v>
      </c>
      <c r="F32" s="2"/>
      <c r="G32" s="72"/>
      <c r="H32" s="72"/>
      <c r="I32" s="72"/>
      <c r="J32" s="58"/>
      <c r="K32" s="216" t="s">
        <v>9</v>
      </c>
      <c r="L32" s="58"/>
      <c r="M32" s="57"/>
      <c r="N32" s="57"/>
      <c r="O32" s="151">
        <v>0</v>
      </c>
      <c r="P32" s="57"/>
    </row>
    <row r="33" spans="1:16" s="3" customFormat="1">
      <c r="A33" s="79" t="s">
        <v>19</v>
      </c>
      <c r="B33" s="96" t="s">
        <v>54</v>
      </c>
      <c r="C33" s="78">
        <f>C14+C20+C26+C32</f>
        <v>3922</v>
      </c>
      <c r="D33" s="78">
        <f>D14+D20+D26+D32</f>
        <v>2469</v>
      </c>
      <c r="E33" s="81">
        <f t="shared" si="5"/>
        <v>6391</v>
      </c>
      <c r="F33" s="68"/>
      <c r="G33" s="72"/>
      <c r="H33" s="72"/>
      <c r="I33" s="72"/>
      <c r="J33" s="175" t="s">
        <v>17</v>
      </c>
      <c r="K33" s="57"/>
      <c r="L33" s="175" t="s">
        <v>18</v>
      </c>
      <c r="M33" s="57"/>
      <c r="N33" s="57"/>
      <c r="O33" s="151">
        <v>0</v>
      </c>
      <c r="P33" s="57"/>
    </row>
    <row r="34" spans="1:16" s="3" customFormat="1" ht="15.6">
      <c r="A34" s="97" t="s">
        <v>20</v>
      </c>
      <c r="B34" s="98" t="s">
        <v>21</v>
      </c>
      <c r="C34" s="152">
        <v>139</v>
      </c>
      <c r="D34" s="152">
        <v>34</v>
      </c>
      <c r="E34" s="81">
        <f t="shared" si="5"/>
        <v>173</v>
      </c>
      <c r="F34" s="68"/>
      <c r="G34" s="82"/>
      <c r="H34" s="100"/>
      <c r="I34" s="82"/>
      <c r="J34" s="175" t="s">
        <v>19</v>
      </c>
      <c r="K34" s="206" t="s">
        <v>230</v>
      </c>
      <c r="L34" s="174" t="s">
        <v>231</v>
      </c>
      <c r="M34" s="151">
        <v>3922</v>
      </c>
      <c r="N34" s="151">
        <v>2469</v>
      </c>
      <c r="O34" s="151">
        <v>6391</v>
      </c>
      <c r="P34" s="57"/>
    </row>
    <row r="35" spans="1:16" s="3" customFormat="1" ht="15.6">
      <c r="A35" s="79" t="s">
        <v>22</v>
      </c>
      <c r="B35" s="77" t="s">
        <v>23</v>
      </c>
      <c r="C35" s="78">
        <f>C33-C34</f>
        <v>3783</v>
      </c>
      <c r="D35" s="78">
        <f>D33-D34</f>
        <v>2435</v>
      </c>
      <c r="E35" s="81">
        <f t="shared" si="5"/>
        <v>6218</v>
      </c>
      <c r="F35" s="68"/>
      <c r="G35" s="101"/>
      <c r="H35" s="102"/>
      <c r="I35" s="101"/>
      <c r="J35" s="208" t="s">
        <v>20</v>
      </c>
      <c r="K35" s="57"/>
      <c r="L35" s="221" t="s">
        <v>232</v>
      </c>
      <c r="M35" s="152">
        <v>139</v>
      </c>
      <c r="N35" s="152">
        <v>34</v>
      </c>
      <c r="O35" s="152">
        <v>173</v>
      </c>
      <c r="P35" s="57"/>
    </row>
    <row r="36" spans="1:16" s="3" customFormat="1" ht="16.2" thickBot="1">
      <c r="A36" s="103"/>
      <c r="B36" s="104"/>
      <c r="C36" s="92"/>
      <c r="D36" s="92"/>
      <c r="E36" s="81"/>
      <c r="F36" s="68"/>
      <c r="G36" s="93"/>
      <c r="H36" s="70"/>
      <c r="I36" s="82"/>
      <c r="J36" s="175" t="s">
        <v>22</v>
      </c>
      <c r="K36" s="57"/>
      <c r="L36" s="175" t="s">
        <v>233</v>
      </c>
      <c r="M36" s="151">
        <v>3783</v>
      </c>
      <c r="N36" s="151">
        <v>2435</v>
      </c>
      <c r="O36" s="151">
        <v>6218</v>
      </c>
      <c r="P36" s="57"/>
    </row>
    <row r="37" spans="1:16" s="3" customFormat="1" ht="13.8" thickTop="1">
      <c r="A37" s="105"/>
      <c r="B37" s="106"/>
      <c r="C37" s="92"/>
      <c r="D37" s="92"/>
      <c r="E37" s="81"/>
      <c r="F37" s="2"/>
      <c r="G37" s="72"/>
      <c r="H37" s="72"/>
      <c r="I37" s="72"/>
      <c r="J37" s="58"/>
      <c r="K37" s="57"/>
      <c r="L37" s="175" t="s">
        <v>234</v>
      </c>
      <c r="M37" s="57"/>
      <c r="N37" s="57"/>
      <c r="O37" s="57"/>
      <c r="P37" s="57"/>
    </row>
    <row r="38" spans="1:16" s="3" customFormat="1" ht="15.6">
      <c r="A38" s="79"/>
      <c r="B38" s="77" t="s">
        <v>24</v>
      </c>
      <c r="C38" s="92"/>
      <c r="D38" s="92"/>
      <c r="E38" s="81"/>
      <c r="F38" s="68"/>
      <c r="G38" s="70"/>
      <c r="H38" s="82"/>
      <c r="I38" s="82"/>
      <c r="J38" s="174" t="s">
        <v>6</v>
      </c>
      <c r="K38" s="57"/>
      <c r="L38" s="58"/>
      <c r="M38" s="153">
        <v>922</v>
      </c>
      <c r="N38" s="153">
        <v>344</v>
      </c>
      <c r="O38" s="151">
        <v>1266</v>
      </c>
      <c r="P38" s="57"/>
    </row>
    <row r="39" spans="1:16" s="3" customFormat="1">
      <c r="A39" s="79"/>
      <c r="B39" s="87" t="s">
        <v>6</v>
      </c>
      <c r="C39" s="153">
        <v>922</v>
      </c>
      <c r="D39" s="153">
        <v>344</v>
      </c>
      <c r="E39" s="81">
        <f t="shared" si="5"/>
        <v>1266</v>
      </c>
      <c r="F39" s="89">
        <f ca="1">C39/OFFSET(C39,4,0)</f>
        <v>0.8916827852998066</v>
      </c>
      <c r="G39" s="89">
        <f t="shared" ref="G39:H39" ca="1" si="18">D39/OFFSET(D39,4,0)</f>
        <v>0.9555555555555556</v>
      </c>
      <c r="H39" s="89">
        <f t="shared" ca="1" si="18"/>
        <v>0.90817790530846487</v>
      </c>
      <c r="I39" s="72"/>
      <c r="J39" s="58"/>
      <c r="K39" s="216" t="s">
        <v>228</v>
      </c>
      <c r="L39" s="58"/>
      <c r="M39" s="153">
        <v>39</v>
      </c>
      <c r="N39" s="153">
        <v>11</v>
      </c>
      <c r="O39" s="151">
        <v>50</v>
      </c>
      <c r="P39" s="57"/>
    </row>
    <row r="40" spans="1:16" s="3" customFormat="1">
      <c r="A40" s="79"/>
      <c r="B40" s="87" t="s">
        <v>7</v>
      </c>
      <c r="C40" s="153">
        <v>39</v>
      </c>
      <c r="D40" s="153">
        <v>11</v>
      </c>
      <c r="E40" s="81">
        <f t="shared" si="5"/>
        <v>50</v>
      </c>
      <c r="F40" s="89">
        <f ca="1">C40/OFFSET(C40,3,0)</f>
        <v>3.7717601547388784E-2</v>
      </c>
      <c r="G40" s="89">
        <f t="shared" ref="G40:H40" ca="1" si="19">D40/OFFSET(D40,3,0)</f>
        <v>3.0555555555555555E-2</v>
      </c>
      <c r="H40" s="89">
        <f t="shared" ca="1" si="19"/>
        <v>3.5868005738880916E-2</v>
      </c>
      <c r="I40" s="72"/>
      <c r="J40" s="58"/>
      <c r="K40" s="216" t="s">
        <v>229</v>
      </c>
      <c r="L40" s="58"/>
      <c r="M40" s="153">
        <v>68</v>
      </c>
      <c r="N40" s="153">
        <v>5</v>
      </c>
      <c r="O40" s="151">
        <v>73</v>
      </c>
      <c r="P40" s="57"/>
    </row>
    <row r="41" spans="1:16" s="3" customFormat="1">
      <c r="A41" s="79"/>
      <c r="B41" s="87" t="s">
        <v>8</v>
      </c>
      <c r="C41" s="153">
        <v>68</v>
      </c>
      <c r="D41" s="153">
        <v>5</v>
      </c>
      <c r="E41" s="81">
        <f t="shared" si="5"/>
        <v>73</v>
      </c>
      <c r="F41" s="89">
        <f ca="1">C41/OFFSET(C41,2,0)</f>
        <v>6.5764023210831718E-2</v>
      </c>
      <c r="G41" s="89">
        <f t="shared" ref="G41:H41" ca="1" si="20">D41/OFFSET(D41,2,0)</f>
        <v>1.3888888888888888E-2</v>
      </c>
      <c r="H41" s="89">
        <f t="shared" ca="1" si="20"/>
        <v>5.2367288378766141E-2</v>
      </c>
      <c r="I41" s="72"/>
      <c r="J41" s="58"/>
      <c r="K41" s="216" t="s">
        <v>9</v>
      </c>
      <c r="L41" s="58"/>
      <c r="M41" s="153">
        <v>5</v>
      </c>
      <c r="N41" s="153">
        <v>0</v>
      </c>
      <c r="O41" s="151">
        <v>5</v>
      </c>
      <c r="P41" s="57"/>
    </row>
    <row r="42" spans="1:16" s="3" customFormat="1">
      <c r="A42" s="79"/>
      <c r="B42" s="87" t="s">
        <v>9</v>
      </c>
      <c r="C42" s="153">
        <v>5</v>
      </c>
      <c r="D42" s="153">
        <v>0</v>
      </c>
      <c r="E42" s="81">
        <f t="shared" si="5"/>
        <v>5</v>
      </c>
      <c r="F42" s="89">
        <f ca="1">C42/OFFSET(C42,1,0)</f>
        <v>4.8355899419729211E-3</v>
      </c>
      <c r="G42" s="89">
        <f t="shared" ref="G42:H42" ca="1" si="21">D42/OFFSET(D42,1,0)</f>
        <v>0</v>
      </c>
      <c r="H42" s="94">
        <f t="shared" ca="1" si="21"/>
        <v>3.5868005738880918E-3</v>
      </c>
      <c r="I42" s="72"/>
      <c r="J42" s="175" t="s">
        <v>25</v>
      </c>
      <c r="K42" s="206" t="s">
        <v>26</v>
      </c>
      <c r="L42" s="58"/>
      <c r="M42" s="151">
        <v>1034</v>
      </c>
      <c r="N42" s="151">
        <v>360</v>
      </c>
      <c r="O42" s="151">
        <v>1394</v>
      </c>
      <c r="P42" s="57"/>
    </row>
    <row r="43" spans="1:16" s="3" customFormat="1">
      <c r="A43" s="79" t="s">
        <v>25</v>
      </c>
      <c r="B43" s="90" t="s">
        <v>26</v>
      </c>
      <c r="C43" s="78">
        <f>SUM(C39:C42)</f>
        <v>1034</v>
      </c>
      <c r="D43" s="78">
        <f>SUM(D39:D42)</f>
        <v>360</v>
      </c>
      <c r="E43" s="81">
        <f t="shared" si="5"/>
        <v>1394</v>
      </c>
      <c r="F43" s="89"/>
      <c r="G43" s="89"/>
      <c r="H43" s="89"/>
      <c r="I43" s="72"/>
      <c r="J43" s="58"/>
      <c r="K43" s="57"/>
      <c r="L43" s="175" t="s">
        <v>268</v>
      </c>
      <c r="M43" s="57"/>
      <c r="N43" s="57"/>
      <c r="O43" s="57"/>
      <c r="P43" s="57"/>
    </row>
    <row r="44" spans="1:16" s="3" customFormat="1">
      <c r="A44" s="79"/>
      <c r="B44" s="77"/>
      <c r="C44" s="92"/>
      <c r="D44" s="92"/>
      <c r="E44" s="81"/>
      <c r="F44" s="2"/>
      <c r="G44" s="72"/>
      <c r="H44" s="72"/>
      <c r="I44" s="72"/>
      <c r="J44" s="174" t="s">
        <v>6</v>
      </c>
      <c r="K44" s="57"/>
      <c r="L44" s="58"/>
      <c r="M44" s="153">
        <v>87</v>
      </c>
      <c r="N44" s="153">
        <v>76</v>
      </c>
      <c r="O44" s="151">
        <v>163</v>
      </c>
      <c r="P44" s="57"/>
    </row>
    <row r="45" spans="1:16" s="3" customFormat="1">
      <c r="A45" s="79"/>
      <c r="B45" s="77" t="s">
        <v>60</v>
      </c>
      <c r="C45" s="92"/>
      <c r="D45" s="92"/>
      <c r="E45" s="81"/>
      <c r="F45" s="2"/>
      <c r="G45" s="72"/>
      <c r="H45" s="72"/>
      <c r="I45" s="72"/>
      <c r="J45" s="58"/>
      <c r="K45" s="216" t="s">
        <v>228</v>
      </c>
      <c r="L45" s="58"/>
      <c r="M45" s="153">
        <v>42</v>
      </c>
      <c r="N45" s="153">
        <v>206</v>
      </c>
      <c r="O45" s="151">
        <v>248</v>
      </c>
      <c r="P45" s="57"/>
    </row>
    <row r="46" spans="1:16" s="3" customFormat="1">
      <c r="A46" s="79"/>
      <c r="B46" s="87" t="s">
        <v>6</v>
      </c>
      <c r="C46" s="153">
        <v>87</v>
      </c>
      <c r="D46" s="153">
        <v>76</v>
      </c>
      <c r="E46" s="81">
        <f t="shared" si="5"/>
        <v>163</v>
      </c>
      <c r="F46" s="89">
        <f ca="1">C46/OFFSET(C46,4,0)</f>
        <v>0.35510204081632651</v>
      </c>
      <c r="G46" s="89">
        <f t="shared" ref="G46:H46" ca="1" si="22">D46/OFFSET(D46,4,0)</f>
        <v>0.25418060200668896</v>
      </c>
      <c r="H46" s="89">
        <f t="shared" ca="1" si="22"/>
        <v>0.29963235294117646</v>
      </c>
      <c r="I46" s="72"/>
      <c r="J46" s="58"/>
      <c r="K46" s="216" t="s">
        <v>229</v>
      </c>
      <c r="L46" s="58"/>
      <c r="M46" s="153">
        <v>72</v>
      </c>
      <c r="N46" s="153">
        <v>13</v>
      </c>
      <c r="O46" s="151">
        <v>85</v>
      </c>
      <c r="P46" s="57"/>
    </row>
    <row r="47" spans="1:16" s="3" customFormat="1">
      <c r="A47" s="79"/>
      <c r="B47" s="87" t="s">
        <v>7</v>
      </c>
      <c r="C47" s="153">
        <v>42</v>
      </c>
      <c r="D47" s="153">
        <v>206</v>
      </c>
      <c r="E47" s="81">
        <f t="shared" si="5"/>
        <v>248</v>
      </c>
      <c r="F47" s="89">
        <f ca="1">C47/OFFSET(C47,3,0)</f>
        <v>0.17142857142857143</v>
      </c>
      <c r="G47" s="89">
        <f t="shared" ref="G47:H47" ca="1" si="23">D47/OFFSET(D47,3,0)</f>
        <v>0.68896321070234112</v>
      </c>
      <c r="H47" s="89">
        <f t="shared" ca="1" si="23"/>
        <v>0.45588235294117646</v>
      </c>
      <c r="I47" s="72"/>
      <c r="J47" s="58"/>
      <c r="K47" s="216" t="s">
        <v>9</v>
      </c>
      <c r="L47" s="58"/>
      <c r="M47" s="153">
        <v>44</v>
      </c>
      <c r="N47" s="153">
        <v>4</v>
      </c>
      <c r="O47" s="151">
        <v>48</v>
      </c>
      <c r="P47" s="57"/>
    </row>
    <row r="48" spans="1:16" s="3" customFormat="1">
      <c r="A48" s="79"/>
      <c r="B48" s="87" t="s">
        <v>8</v>
      </c>
      <c r="C48" s="153">
        <v>72</v>
      </c>
      <c r="D48" s="153">
        <v>13</v>
      </c>
      <c r="E48" s="81">
        <f t="shared" si="5"/>
        <v>85</v>
      </c>
      <c r="F48" s="89">
        <f ca="1">C48/OFFSET(C48,2,0)</f>
        <v>0.29387755102040819</v>
      </c>
      <c r="G48" s="89">
        <f t="shared" ref="G48:H48" ca="1" si="24">D48/OFFSET(D48,2,0)</f>
        <v>4.3478260869565216E-2</v>
      </c>
      <c r="H48" s="89">
        <f t="shared" ca="1" si="24"/>
        <v>0.15625</v>
      </c>
      <c r="I48" s="72"/>
      <c r="J48" s="175" t="s">
        <v>27</v>
      </c>
      <c r="K48" s="57"/>
      <c r="L48" s="175" t="s">
        <v>236</v>
      </c>
      <c r="M48" s="151">
        <v>245</v>
      </c>
      <c r="N48" s="151">
        <v>299</v>
      </c>
      <c r="O48" s="151">
        <v>544</v>
      </c>
      <c r="P48" s="57"/>
    </row>
    <row r="49" spans="1:16" s="3" customFormat="1" ht="14.4">
      <c r="A49" s="79"/>
      <c r="B49" s="87" t="s">
        <v>9</v>
      </c>
      <c r="C49" s="153">
        <v>44</v>
      </c>
      <c r="D49" s="153">
        <v>4</v>
      </c>
      <c r="E49" s="81">
        <f t="shared" si="5"/>
        <v>48</v>
      </c>
      <c r="F49" s="89">
        <f ca="1">C49/OFFSET(C49,1,0)</f>
        <v>0.17959183673469387</v>
      </c>
      <c r="G49" s="89">
        <f t="shared" ref="G49:H49" ca="1" si="25">D49/OFFSET(D49,1,0)</f>
        <v>1.3377926421404682E-2</v>
      </c>
      <c r="H49" s="94">
        <f t="shared" ca="1" si="25"/>
        <v>8.8235294117647065E-2</v>
      </c>
      <c r="I49" s="109"/>
      <c r="J49" s="58"/>
      <c r="K49" s="57"/>
      <c r="L49" s="175" t="s">
        <v>269</v>
      </c>
      <c r="M49" s="57"/>
      <c r="N49" s="57"/>
      <c r="O49" s="57"/>
      <c r="P49" s="57"/>
    </row>
    <row r="50" spans="1:16" s="3" customFormat="1">
      <c r="A50" s="79" t="s">
        <v>27</v>
      </c>
      <c r="B50" s="77" t="s">
        <v>28</v>
      </c>
      <c r="C50" s="78">
        <f>SUM(C46:C49)</f>
        <v>245</v>
      </c>
      <c r="D50" s="78">
        <f>SUM(D46:D49)</f>
        <v>299</v>
      </c>
      <c r="E50" s="81">
        <f t="shared" si="5"/>
        <v>544</v>
      </c>
      <c r="F50" s="57"/>
      <c r="G50" s="57"/>
      <c r="H50" s="57"/>
      <c r="I50" s="72"/>
      <c r="J50" s="174" t="s">
        <v>6</v>
      </c>
      <c r="K50" s="57"/>
      <c r="L50" s="58"/>
      <c r="M50" s="153">
        <v>79</v>
      </c>
      <c r="N50" s="153">
        <v>192</v>
      </c>
      <c r="O50" s="151">
        <v>271</v>
      </c>
      <c r="P50" s="57"/>
    </row>
    <row r="51" spans="1:16" s="3" customFormat="1" ht="14.4">
      <c r="A51" s="79"/>
      <c r="B51" s="77"/>
      <c r="C51" s="92"/>
      <c r="D51" s="92"/>
      <c r="E51" s="81"/>
      <c r="F51" s="68"/>
      <c r="G51" s="109"/>
      <c r="H51" s="110"/>
      <c r="I51" s="111"/>
      <c r="J51" s="58"/>
      <c r="K51" s="216" t="s">
        <v>228</v>
      </c>
      <c r="L51" s="58"/>
      <c r="M51" s="153">
        <v>38</v>
      </c>
      <c r="N51" s="153">
        <v>451</v>
      </c>
      <c r="O51" s="151">
        <v>489</v>
      </c>
      <c r="P51" s="57"/>
    </row>
    <row r="52" spans="1:16" s="3" customFormat="1" ht="15.6">
      <c r="A52" s="79"/>
      <c r="B52" s="77" t="s">
        <v>61</v>
      </c>
      <c r="C52" s="92"/>
      <c r="D52" s="92"/>
      <c r="E52" s="81"/>
      <c r="F52" s="2"/>
      <c r="G52" s="112"/>
      <c r="H52" s="111"/>
      <c r="I52" s="113"/>
      <c r="J52" s="58"/>
      <c r="K52" s="216" t="s">
        <v>229</v>
      </c>
      <c r="L52" s="58"/>
      <c r="M52" s="153">
        <v>146</v>
      </c>
      <c r="N52" s="153">
        <v>31</v>
      </c>
      <c r="O52" s="151">
        <v>177</v>
      </c>
      <c r="P52" s="57"/>
    </row>
    <row r="53" spans="1:16" s="3" customFormat="1" ht="14.4">
      <c r="A53" s="79"/>
      <c r="B53" s="87" t="s">
        <v>6</v>
      </c>
      <c r="C53" s="153">
        <v>79</v>
      </c>
      <c r="D53" s="153">
        <v>192</v>
      </c>
      <c r="E53" s="81">
        <f t="shared" si="5"/>
        <v>271</v>
      </c>
      <c r="F53" s="89">
        <f ca="1">C53/OFFSET(C53,4,0)</f>
        <v>0.21467391304347827</v>
      </c>
      <c r="G53" s="89">
        <f t="shared" ref="G53:H53" ca="1" si="26">D53/OFFSET(D53,4,0)</f>
        <v>0.27866473149492016</v>
      </c>
      <c r="H53" s="89">
        <f t="shared" ca="1" si="26"/>
        <v>0.2563859981078524</v>
      </c>
      <c r="I53" s="109"/>
      <c r="J53" s="58"/>
      <c r="K53" s="216" t="s">
        <v>9</v>
      </c>
      <c r="L53" s="58"/>
      <c r="M53" s="153">
        <v>105</v>
      </c>
      <c r="N53" s="153">
        <v>15</v>
      </c>
      <c r="O53" s="151">
        <v>120</v>
      </c>
      <c r="P53" s="57"/>
    </row>
    <row r="54" spans="1:16" s="3" customFormat="1">
      <c r="A54" s="79"/>
      <c r="B54" s="87" t="s">
        <v>7</v>
      </c>
      <c r="C54" s="153">
        <v>38</v>
      </c>
      <c r="D54" s="153">
        <v>451</v>
      </c>
      <c r="E54" s="81">
        <f t="shared" si="5"/>
        <v>489</v>
      </c>
      <c r="F54" s="89">
        <f ca="1">C54/OFFSET(C54,3,0)</f>
        <v>0.10326086956521739</v>
      </c>
      <c r="G54" s="89">
        <f t="shared" ref="G54:H54" ca="1" si="27">D54/OFFSET(D54,3,0)</f>
        <v>0.65457184325108853</v>
      </c>
      <c r="H54" s="89">
        <f t="shared" ca="1" si="27"/>
        <v>0.46263008514664145</v>
      </c>
      <c r="I54" s="72"/>
      <c r="J54" s="175" t="s">
        <v>29</v>
      </c>
      <c r="K54" s="57"/>
      <c r="L54" s="175" t="s">
        <v>238</v>
      </c>
      <c r="M54" s="151">
        <v>368</v>
      </c>
      <c r="N54" s="151">
        <v>689</v>
      </c>
      <c r="O54" s="151">
        <v>1057</v>
      </c>
      <c r="P54" s="57"/>
    </row>
    <row r="55" spans="1:16" s="3" customFormat="1">
      <c r="A55" s="79"/>
      <c r="B55" s="87" t="s">
        <v>8</v>
      </c>
      <c r="C55" s="153">
        <v>146</v>
      </c>
      <c r="D55" s="153">
        <v>31</v>
      </c>
      <c r="E55" s="81">
        <f t="shared" si="5"/>
        <v>177</v>
      </c>
      <c r="F55" s="89">
        <f ca="1">C55/OFFSET(C55,2,0)</f>
        <v>0.39673913043478259</v>
      </c>
      <c r="G55" s="89">
        <f t="shared" ref="G55:H55" ca="1" si="28">D55/OFFSET(D55,2,0)</f>
        <v>4.4992743105950653E-2</v>
      </c>
      <c r="H55" s="89">
        <f t="shared" ca="1" si="28"/>
        <v>0.16745506149479658</v>
      </c>
      <c r="I55" s="115"/>
      <c r="J55" s="58"/>
      <c r="K55" s="57"/>
      <c r="L55" s="58"/>
      <c r="M55" s="57"/>
      <c r="N55" s="57"/>
      <c r="O55" s="57"/>
      <c r="P55" s="57"/>
    </row>
    <row r="56" spans="1:16" s="3" customFormat="1">
      <c r="A56" s="79"/>
      <c r="B56" s="87" t="s">
        <v>9</v>
      </c>
      <c r="C56" s="153">
        <v>105</v>
      </c>
      <c r="D56" s="153">
        <v>15</v>
      </c>
      <c r="E56" s="81">
        <f t="shared" si="5"/>
        <v>120</v>
      </c>
      <c r="F56" s="89">
        <f ca="1">C56/OFFSET(C56,1,0)</f>
        <v>0.28532608695652173</v>
      </c>
      <c r="G56" s="89">
        <f t="shared" ref="G56:H56" ca="1" si="29">D56/OFFSET(D56,1,0)</f>
        <v>2.1770682148040638E-2</v>
      </c>
      <c r="H56" s="94">
        <f t="shared" ca="1" si="29"/>
        <v>0.11352885525070956</v>
      </c>
      <c r="I56" s="72"/>
      <c r="J56" s="175" t="s">
        <v>239</v>
      </c>
      <c r="K56" s="206" t="s">
        <v>31</v>
      </c>
      <c r="L56" s="58"/>
      <c r="M56" s="153">
        <v>1429</v>
      </c>
      <c r="N56" s="153">
        <v>100</v>
      </c>
      <c r="O56" s="151">
        <v>1529</v>
      </c>
      <c r="P56" s="57"/>
    </row>
    <row r="57" spans="1:16" s="3" customFormat="1">
      <c r="A57" s="79" t="s">
        <v>29</v>
      </c>
      <c r="B57" s="77" t="s">
        <v>30</v>
      </c>
      <c r="C57" s="78">
        <f>SUM(C53:C56)</f>
        <v>368</v>
      </c>
      <c r="D57" s="78">
        <f>SUM(D53:D56)</f>
        <v>689</v>
      </c>
      <c r="E57" s="81">
        <f t="shared" si="5"/>
        <v>1057</v>
      </c>
      <c r="F57" s="57"/>
      <c r="G57" s="57"/>
      <c r="H57" s="57"/>
      <c r="I57" s="72"/>
      <c r="J57" s="58"/>
      <c r="K57" s="206" t="s">
        <v>240</v>
      </c>
      <c r="L57" s="58"/>
      <c r="M57" s="57"/>
      <c r="N57" s="57"/>
      <c r="O57" s="57"/>
      <c r="P57" s="57"/>
    </row>
    <row r="58" spans="1:16" s="3" customFormat="1">
      <c r="A58" s="79"/>
      <c r="B58" s="77"/>
      <c r="C58" s="92"/>
      <c r="D58" s="92"/>
      <c r="E58" s="81"/>
      <c r="F58" s="2"/>
      <c r="G58" s="72"/>
      <c r="H58" s="72"/>
      <c r="I58" s="72"/>
      <c r="J58" s="175" t="s">
        <v>33</v>
      </c>
      <c r="K58" s="216" t="s">
        <v>6</v>
      </c>
      <c r="L58" s="207" t="s">
        <v>241</v>
      </c>
      <c r="M58" s="153">
        <v>17</v>
      </c>
      <c r="N58" s="153">
        <v>39</v>
      </c>
      <c r="O58" s="151">
        <v>56</v>
      </c>
      <c r="P58" s="57"/>
    </row>
    <row r="59" spans="1:16" s="3" customFormat="1">
      <c r="A59" s="117" t="s">
        <v>72</v>
      </c>
      <c r="B59" s="77" t="s">
        <v>31</v>
      </c>
      <c r="C59" s="153">
        <v>1429</v>
      </c>
      <c r="D59" s="153">
        <v>100</v>
      </c>
      <c r="E59" s="81">
        <f t="shared" si="5"/>
        <v>1529</v>
      </c>
      <c r="F59" s="2"/>
      <c r="G59" s="72"/>
      <c r="H59" s="72"/>
      <c r="I59" s="72"/>
      <c r="J59" s="175" t="s">
        <v>35</v>
      </c>
      <c r="K59" s="216" t="s">
        <v>228</v>
      </c>
      <c r="L59" s="207" t="s">
        <v>241</v>
      </c>
      <c r="M59" s="153">
        <v>15</v>
      </c>
      <c r="N59" s="153">
        <v>109</v>
      </c>
      <c r="O59" s="151">
        <v>124</v>
      </c>
      <c r="P59" s="57"/>
    </row>
    <row r="60" spans="1:16" s="3" customFormat="1">
      <c r="A60" s="117" t="s">
        <v>73</v>
      </c>
      <c r="B60" s="119" t="s">
        <v>71</v>
      </c>
      <c r="C60" s="120"/>
      <c r="D60" s="120"/>
      <c r="E60" s="81">
        <f t="shared" si="5"/>
        <v>0</v>
      </c>
      <c r="F60" s="2"/>
      <c r="G60" s="72"/>
      <c r="H60" s="72"/>
      <c r="I60" s="72"/>
      <c r="J60" s="175" t="s">
        <v>37</v>
      </c>
      <c r="K60" s="216" t="s">
        <v>229</v>
      </c>
      <c r="L60" s="207" t="s">
        <v>241</v>
      </c>
      <c r="M60" s="153">
        <v>76</v>
      </c>
      <c r="N60" s="153">
        <v>114</v>
      </c>
      <c r="O60" s="151">
        <v>190</v>
      </c>
      <c r="P60" s="57"/>
    </row>
    <row r="61" spans="1:16" s="3" customFormat="1" ht="14.4">
      <c r="A61" s="79"/>
      <c r="B61" s="77" t="s">
        <v>32</v>
      </c>
      <c r="C61" s="92"/>
      <c r="D61" s="92"/>
      <c r="E61" s="81"/>
      <c r="F61" s="2"/>
      <c r="G61" s="72"/>
      <c r="H61" s="110"/>
      <c r="I61" s="109"/>
      <c r="J61" s="175" t="s">
        <v>39</v>
      </c>
      <c r="K61" s="57"/>
      <c r="L61" s="174" t="s">
        <v>242</v>
      </c>
      <c r="M61" s="153">
        <v>723</v>
      </c>
      <c r="N61" s="153">
        <v>729</v>
      </c>
      <c r="O61" s="151">
        <v>1452</v>
      </c>
      <c r="P61" s="57"/>
    </row>
    <row r="62" spans="1:16" s="3" customFormat="1" ht="14.4">
      <c r="A62" s="79" t="s">
        <v>33</v>
      </c>
      <c r="B62" s="121" t="s">
        <v>34</v>
      </c>
      <c r="C62" s="153">
        <v>17</v>
      </c>
      <c r="D62" s="153">
        <v>39</v>
      </c>
      <c r="E62" s="81">
        <f t="shared" si="5"/>
        <v>56</v>
      </c>
      <c r="F62" s="89">
        <f ca="1">C62/OFFSET(C62,4,0)</f>
        <v>2.0457280385078221E-2</v>
      </c>
      <c r="G62" s="89">
        <f t="shared" ref="G62:H62" ca="1" si="30">D62/OFFSET(D62,4,0)</f>
        <v>3.9354187689202826E-2</v>
      </c>
      <c r="H62" s="89">
        <f t="shared" ca="1" si="30"/>
        <v>3.0735455543358946E-2</v>
      </c>
      <c r="I62" s="112"/>
      <c r="J62" s="175" t="s">
        <v>41</v>
      </c>
      <c r="K62" s="206" t="s">
        <v>243</v>
      </c>
      <c r="L62" s="174" t="s">
        <v>244</v>
      </c>
      <c r="M62" s="151">
        <v>831</v>
      </c>
      <c r="N62" s="151">
        <v>991</v>
      </c>
      <c r="O62" s="151">
        <v>1822</v>
      </c>
      <c r="P62" s="57"/>
    </row>
    <row r="63" spans="1:16" s="3" customFormat="1">
      <c r="A63" s="79" t="s">
        <v>35</v>
      </c>
      <c r="B63" s="121" t="s">
        <v>36</v>
      </c>
      <c r="C63" s="153">
        <v>15</v>
      </c>
      <c r="D63" s="153">
        <v>109</v>
      </c>
      <c r="E63" s="81">
        <f t="shared" si="5"/>
        <v>124</v>
      </c>
      <c r="F63" s="89">
        <f ca="1">C63/OFFSET(C63,3,0)</f>
        <v>1.8050541516245487E-2</v>
      </c>
      <c r="G63" s="89">
        <f t="shared" ref="G63:H63" ca="1" si="31">D63/OFFSET(D63,3,0)</f>
        <v>0.1099899091826438</v>
      </c>
      <c r="H63" s="89">
        <f t="shared" ca="1" si="31"/>
        <v>6.8057080131723374E-2</v>
      </c>
      <c r="I63" s="72"/>
      <c r="J63" s="208" t="s">
        <v>42</v>
      </c>
      <c r="K63" s="57"/>
      <c r="L63" s="221" t="s">
        <v>232</v>
      </c>
      <c r="M63" s="152">
        <v>139</v>
      </c>
      <c r="N63" s="152">
        <v>34</v>
      </c>
      <c r="O63" s="152">
        <v>173</v>
      </c>
      <c r="P63" s="57"/>
    </row>
    <row r="64" spans="1:16" s="3" customFormat="1">
      <c r="A64" s="79" t="s">
        <v>37</v>
      </c>
      <c r="B64" s="121" t="s">
        <v>38</v>
      </c>
      <c r="C64" s="153">
        <v>76</v>
      </c>
      <c r="D64" s="153">
        <v>114</v>
      </c>
      <c r="E64" s="81">
        <f t="shared" si="5"/>
        <v>190</v>
      </c>
      <c r="F64" s="89">
        <f ca="1">C64/OFFSET(C64,2,0)</f>
        <v>9.1456077015643802E-2</v>
      </c>
      <c r="G64" s="89">
        <f t="shared" ref="G64:H64" ca="1" si="32">D64/OFFSET(D64,2,0)</f>
        <v>0.11503531786074672</v>
      </c>
      <c r="H64" s="89">
        <f t="shared" ca="1" si="32"/>
        <v>0.10428100987925357</v>
      </c>
      <c r="J64" s="175" t="s">
        <v>43</v>
      </c>
      <c r="K64" s="57"/>
      <c r="L64" s="175" t="s">
        <v>44</v>
      </c>
      <c r="M64" s="151">
        <v>692</v>
      </c>
      <c r="N64" s="151">
        <v>957</v>
      </c>
      <c r="O64" s="151">
        <v>1649</v>
      </c>
      <c r="P64" s="57"/>
    </row>
    <row r="65" spans="1:16" s="3" customFormat="1">
      <c r="A65" s="79" t="s">
        <v>39</v>
      </c>
      <c r="B65" s="121" t="s">
        <v>40</v>
      </c>
      <c r="C65" s="153">
        <v>723</v>
      </c>
      <c r="D65" s="153">
        <v>729</v>
      </c>
      <c r="E65" s="81">
        <f t="shared" si="5"/>
        <v>1452</v>
      </c>
      <c r="F65" s="89">
        <f ca="1">C65/OFFSET(C65,1,0)</f>
        <v>0.87003610108303253</v>
      </c>
      <c r="G65" s="89">
        <f t="shared" ref="G65:H65" ca="1" si="33">D65/OFFSET(D65,1,0)</f>
        <v>0.7356205852674067</v>
      </c>
      <c r="H65" s="94">
        <f t="shared" ca="1" si="33"/>
        <v>0.79692645444566412</v>
      </c>
      <c r="J65" s="58"/>
      <c r="K65" s="57"/>
      <c r="L65" s="175" t="s">
        <v>245</v>
      </c>
      <c r="M65" s="57"/>
      <c r="N65" s="57"/>
      <c r="O65" s="57"/>
      <c r="P65" s="57"/>
    </row>
    <row r="66" spans="1:16" s="3" customFormat="1">
      <c r="A66" s="79" t="s">
        <v>41</v>
      </c>
      <c r="B66" s="96" t="s">
        <v>55</v>
      </c>
      <c r="C66" s="78">
        <f>SUM(C62:C65)</f>
        <v>831</v>
      </c>
      <c r="D66" s="78">
        <f>SUM(D62:D65)</f>
        <v>991</v>
      </c>
      <c r="E66" s="81">
        <f t="shared" si="5"/>
        <v>1822</v>
      </c>
      <c r="F66" s="89">
        <f>C66/C33</f>
        <v>0.2118816930137685</v>
      </c>
      <c r="G66" s="89">
        <f t="shared" ref="G66:H66" si="34">D66/D33</f>
        <v>0.40137707573916565</v>
      </c>
      <c r="H66" s="89">
        <f t="shared" si="34"/>
        <v>0.28508840557033327</v>
      </c>
      <c r="J66" s="175" t="s">
        <v>45</v>
      </c>
      <c r="K66" s="215" t="s">
        <v>246</v>
      </c>
      <c r="L66" s="58"/>
      <c r="M66" s="153">
        <v>3768</v>
      </c>
      <c r="N66" s="153">
        <v>2405</v>
      </c>
      <c r="O66" s="153">
        <v>6173</v>
      </c>
      <c r="P66" s="57"/>
    </row>
    <row r="67" spans="1:16" s="3" customFormat="1">
      <c r="A67" s="97" t="s">
        <v>42</v>
      </c>
      <c r="B67" s="98" t="s">
        <v>21</v>
      </c>
      <c r="C67" s="152">
        <v>139</v>
      </c>
      <c r="D67" s="152">
        <v>34</v>
      </c>
      <c r="E67" s="81">
        <f t="shared" si="5"/>
        <v>173</v>
      </c>
      <c r="F67" s="2"/>
      <c r="G67" s="72"/>
      <c r="H67" s="72"/>
      <c r="J67" s="175" t="s">
        <v>47</v>
      </c>
      <c r="K67" s="206" t="s">
        <v>48</v>
      </c>
      <c r="L67" s="58"/>
      <c r="M67" s="151">
        <v>19</v>
      </c>
      <c r="N67" s="151">
        <v>20</v>
      </c>
      <c r="O67" s="151">
        <v>39</v>
      </c>
      <c r="P67" s="57"/>
    </row>
    <row r="68" spans="1:16" s="3" customFormat="1" ht="14.4">
      <c r="A68" s="79" t="s">
        <v>43</v>
      </c>
      <c r="B68" s="77" t="s">
        <v>44</v>
      </c>
      <c r="C68" s="78">
        <f>C66-C67</f>
        <v>692</v>
      </c>
      <c r="D68" s="78">
        <f>D66-D67</f>
        <v>957</v>
      </c>
      <c r="E68" s="81">
        <f t="shared" si="5"/>
        <v>1649</v>
      </c>
      <c r="F68" s="2"/>
      <c r="G68" s="111"/>
      <c r="H68" s="123"/>
      <c r="J68" s="58"/>
      <c r="K68" s="57"/>
      <c r="L68" s="175" t="s">
        <v>247</v>
      </c>
      <c r="M68" s="57"/>
      <c r="N68" s="57"/>
      <c r="O68" s="57"/>
      <c r="P68" s="57"/>
    </row>
    <row r="69" spans="1:16" s="3" customFormat="1">
      <c r="A69" s="79"/>
      <c r="B69" s="77"/>
      <c r="C69" s="92"/>
      <c r="D69" s="92"/>
      <c r="E69" s="81"/>
      <c r="F69" s="2"/>
      <c r="G69" s="72"/>
      <c r="H69" s="72"/>
      <c r="J69" s="175" t="s">
        <v>49</v>
      </c>
      <c r="K69" s="215" t="s">
        <v>248</v>
      </c>
      <c r="L69" s="58"/>
      <c r="M69" s="153">
        <v>3787</v>
      </c>
      <c r="N69" s="153">
        <v>2425</v>
      </c>
      <c r="O69" s="153">
        <v>6212</v>
      </c>
      <c r="P69" s="57"/>
    </row>
    <row r="70" spans="1:16" s="3" customFormat="1" ht="14.4">
      <c r="A70" s="79" t="s">
        <v>45</v>
      </c>
      <c r="B70" s="77" t="s">
        <v>46</v>
      </c>
      <c r="C70" s="91">
        <f>C43+C50+C57+C59+C60+C68</f>
        <v>3768</v>
      </c>
      <c r="D70" s="91">
        <f>D43+D50+D57+D59+D60+D68</f>
        <v>2405</v>
      </c>
      <c r="E70" s="81">
        <f t="shared" si="5"/>
        <v>6173</v>
      </c>
      <c r="F70" s="2"/>
      <c r="G70" s="124"/>
      <c r="H70" s="112"/>
      <c r="J70" s="175" t="s">
        <v>51</v>
      </c>
      <c r="K70" s="57"/>
      <c r="L70" s="175" t="s">
        <v>553</v>
      </c>
      <c r="M70" s="151">
        <v>54</v>
      </c>
      <c r="N70" s="151">
        <v>38</v>
      </c>
      <c r="O70" s="151">
        <v>92</v>
      </c>
      <c r="P70" s="57"/>
    </row>
    <row r="71" spans="1:16" s="3" customFormat="1">
      <c r="A71" s="79"/>
      <c r="B71" s="125"/>
      <c r="C71" s="92"/>
      <c r="D71" s="92"/>
      <c r="E71" s="81"/>
      <c r="F71" s="2"/>
      <c r="G71" s="72"/>
      <c r="H71" s="72"/>
      <c r="J71" s="58"/>
      <c r="K71" s="57"/>
      <c r="L71" s="58"/>
      <c r="M71" s="217" t="s">
        <v>271</v>
      </c>
      <c r="N71" s="57"/>
      <c r="O71" s="217" t="s">
        <v>272</v>
      </c>
      <c r="P71" s="57"/>
    </row>
    <row r="72" spans="1:16" s="3" customFormat="1" ht="14.4">
      <c r="A72" s="79" t="s">
        <v>47</v>
      </c>
      <c r="B72" s="77" t="s">
        <v>48</v>
      </c>
      <c r="C72" s="151">
        <v>19</v>
      </c>
      <c r="D72" s="151">
        <v>20</v>
      </c>
      <c r="E72" s="81">
        <f t="shared" si="5"/>
        <v>39</v>
      </c>
      <c r="F72" s="68"/>
      <c r="G72" s="126"/>
      <c r="H72" s="127"/>
      <c r="J72" s="58"/>
      <c r="K72" s="57"/>
      <c r="L72" s="58"/>
      <c r="M72" s="217" t="s">
        <v>273</v>
      </c>
      <c r="N72" s="57"/>
      <c r="O72" s="217" t="s">
        <v>274</v>
      </c>
      <c r="P72" s="57"/>
    </row>
    <row r="73" spans="1:16" s="3" customFormat="1">
      <c r="A73" s="79"/>
      <c r="B73" s="125"/>
      <c r="C73" s="92"/>
      <c r="D73" s="92"/>
      <c r="E73" s="81"/>
      <c r="F73" s="2"/>
      <c r="G73" s="72"/>
      <c r="H73" s="72"/>
      <c r="I73" s="72"/>
      <c r="J73" s="58"/>
      <c r="K73" s="57"/>
      <c r="L73" s="58"/>
      <c r="M73" s="217" t="s">
        <v>275</v>
      </c>
      <c r="N73" s="57"/>
      <c r="O73" s="217" t="s">
        <v>276</v>
      </c>
      <c r="P73" s="57"/>
    </row>
    <row r="74" spans="1:16" s="3" customFormat="1">
      <c r="A74" s="79" t="s">
        <v>49</v>
      </c>
      <c r="B74" s="77" t="s">
        <v>50</v>
      </c>
      <c r="C74" s="81">
        <f>C70+C72</f>
        <v>3787</v>
      </c>
      <c r="D74" s="81">
        <f>D70+D72</f>
        <v>2425</v>
      </c>
      <c r="E74" s="81">
        <f>D74+C74</f>
        <v>6212</v>
      </c>
      <c r="F74" s="2"/>
      <c r="G74" s="72"/>
      <c r="H74" s="72"/>
      <c r="I74" s="72"/>
      <c r="J74" s="58"/>
      <c r="K74" s="217" t="s">
        <v>277</v>
      </c>
      <c r="L74" s="58"/>
      <c r="M74" s="209">
        <v>6303</v>
      </c>
      <c r="N74" s="57"/>
      <c r="O74" s="209">
        <v>6304</v>
      </c>
      <c r="P74" s="57"/>
    </row>
    <row r="75" spans="1:16" s="3" customFormat="1">
      <c r="A75" s="79"/>
      <c r="B75" s="77" t="s">
        <v>94</v>
      </c>
      <c r="C75" s="92"/>
      <c r="D75" s="92"/>
      <c r="E75" s="81">
        <f>D75+C75</f>
        <v>0</v>
      </c>
      <c r="F75" s="2"/>
      <c r="G75" s="72"/>
      <c r="H75" s="72"/>
      <c r="I75" s="72"/>
      <c r="J75" s="58"/>
      <c r="K75" s="217" t="s">
        <v>278</v>
      </c>
      <c r="L75" s="58"/>
      <c r="M75" s="57"/>
      <c r="N75" s="57"/>
      <c r="O75" s="218">
        <v>0.73</v>
      </c>
      <c r="P75" s="57"/>
    </row>
    <row r="76" spans="1:16" s="3" customFormat="1" ht="13.8" thickBot="1">
      <c r="A76" s="128" t="s">
        <v>51</v>
      </c>
      <c r="B76" s="129" t="s">
        <v>64</v>
      </c>
      <c r="C76" s="151">
        <v>54</v>
      </c>
      <c r="D76" s="151">
        <v>38</v>
      </c>
      <c r="E76" s="81">
        <f>D76+C76</f>
        <v>92</v>
      </c>
      <c r="F76" s="2"/>
      <c r="G76" s="72"/>
      <c r="H76" s="72"/>
      <c r="I76" s="72"/>
      <c r="J76" s="58"/>
      <c r="K76" s="57"/>
      <c r="L76" s="58"/>
      <c r="M76" s="57"/>
      <c r="N76" s="57"/>
      <c r="O76" s="57"/>
      <c r="P76" s="57"/>
    </row>
    <row r="77" spans="1:16" s="3" customFormat="1" ht="30.75" customHeight="1">
      <c r="A77" s="296" t="s">
        <v>56</v>
      </c>
      <c r="B77" s="297"/>
      <c r="C77" s="131">
        <f>C6+C33-C67-C74</f>
        <v>52</v>
      </c>
      <c r="D77" s="131">
        <f>D6+D33-D67-D74</f>
        <v>39</v>
      </c>
      <c r="E77" s="132">
        <f>(E6+E33)-(E67+E74)</f>
        <v>91</v>
      </c>
      <c r="F77" s="2"/>
      <c r="G77" s="72"/>
      <c r="H77" s="72"/>
      <c r="I77" s="72"/>
      <c r="J77" s="58"/>
      <c r="K77" s="57"/>
      <c r="L77" s="58"/>
      <c r="M77" s="57"/>
      <c r="N77" s="57"/>
      <c r="O77" s="57"/>
      <c r="P77" s="57"/>
    </row>
    <row r="78" spans="1:16" s="3" customFormat="1" ht="16.2" customHeight="1">
      <c r="A78" s="133"/>
      <c r="B78" s="61" t="s">
        <v>67</v>
      </c>
      <c r="C78" s="134">
        <f>(C43+C57+C59+C60+C50)/(C43+C57+C59+C68+C60+C50)</f>
        <v>0.81634819532908709</v>
      </c>
      <c r="D78" s="134">
        <f t="shared" ref="D78:E78" si="35">(D43+D57+D59+D60+D50)/(D43+D57+D59+D68+D60+D50)</f>
        <v>0.60207900207900211</v>
      </c>
      <c r="E78" s="134">
        <f t="shared" si="35"/>
        <v>0.73286894540741943</v>
      </c>
      <c r="F78" s="135"/>
      <c r="G78" s="72"/>
      <c r="H78" s="72"/>
      <c r="I78" s="72"/>
      <c r="J78" s="58"/>
      <c r="K78" s="57"/>
      <c r="L78" s="58"/>
      <c r="M78" s="57"/>
      <c r="N78" s="57"/>
      <c r="O78" s="57"/>
      <c r="P78" s="57"/>
    </row>
    <row r="79" spans="1:16" s="3" customFormat="1" ht="16.2" customHeight="1">
      <c r="A79" s="133"/>
      <c r="B79" s="61" t="s">
        <v>68</v>
      </c>
      <c r="C79" s="134">
        <f>(C43+C57+C59+C60+C50)/(C43+C57+C59+C68+C72+C67+C60+C50)</f>
        <v>0.78349465104431992</v>
      </c>
      <c r="D79" s="134">
        <f t="shared" ref="D79:E79" si="36">(D43+D57+D59+D60+D50)/(D43+D57+D59+D68+D72+D67+D60+D50)</f>
        <v>0.5888572590483937</v>
      </c>
      <c r="E79" s="134">
        <f t="shared" si="36"/>
        <v>0.70853563038371181</v>
      </c>
      <c r="F79" s="2"/>
      <c r="G79" s="72"/>
      <c r="H79" s="72"/>
      <c r="I79" s="72"/>
      <c r="J79" s="58"/>
      <c r="K79" s="57"/>
      <c r="L79" s="58"/>
      <c r="M79" s="57"/>
      <c r="N79" s="57"/>
      <c r="O79" s="57"/>
      <c r="P79" s="57"/>
    </row>
    <row r="80" spans="1:16" ht="16.2" customHeight="1">
      <c r="A80" s="133"/>
      <c r="B80" s="61" t="s">
        <v>70</v>
      </c>
      <c r="C80" s="134">
        <f>C59/C35</f>
        <v>0.37774253238170763</v>
      </c>
      <c r="D80" s="134">
        <f t="shared" ref="D80:E80" si="37">D59/D35</f>
        <v>4.1067761806981518E-2</v>
      </c>
      <c r="E80" s="134">
        <f t="shared" si="37"/>
        <v>0.24589900289482147</v>
      </c>
    </row>
    <row r="81" spans="1:16" ht="16.2" customHeight="1">
      <c r="A81" s="133"/>
      <c r="B81" s="61" t="s">
        <v>69</v>
      </c>
      <c r="C81" s="134">
        <f>D66/E66</f>
        <v>0.54390779363336994</v>
      </c>
      <c r="D81" s="134"/>
      <c r="E81" s="134"/>
    </row>
    <row r="82" spans="1:16" ht="16.2" customHeight="1">
      <c r="A82" s="133"/>
      <c r="B82" s="61" t="s">
        <v>89</v>
      </c>
      <c r="C82" s="136">
        <f>C20/C35</f>
        <v>0</v>
      </c>
      <c r="D82" s="136">
        <f t="shared" ref="D82:E82" si="38">D20/D35</f>
        <v>0</v>
      </c>
      <c r="E82" s="136">
        <f t="shared" si="38"/>
        <v>0</v>
      </c>
    </row>
    <row r="83" spans="1:16" ht="16.2" customHeight="1">
      <c r="A83" s="133"/>
      <c r="B83" s="61" t="s">
        <v>95</v>
      </c>
      <c r="C83" s="136">
        <f>(C43+C50+C57+C59+C60)/(C6+C33)</f>
        <v>0.77325289089994975</v>
      </c>
      <c r="D83" s="136">
        <f t="shared" ref="D83:E83" si="39">(D43+D50+D57+D59+D60)/(D6+D33)</f>
        <v>0.57966373098478785</v>
      </c>
      <c r="E83" s="136">
        <f t="shared" si="39"/>
        <v>0.69857936998147008</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8"/>
      <c r="K86" s="57"/>
      <c r="L86" s="58"/>
      <c r="M86" s="57"/>
      <c r="N86" s="57"/>
      <c r="O86" s="57"/>
      <c r="P86" s="57"/>
    </row>
    <row r="87" spans="1:16" s="139" customFormat="1" ht="19.5" customHeight="1">
      <c r="A87" s="138"/>
      <c r="B87" s="62"/>
      <c r="F87" s="2"/>
      <c r="G87" s="72"/>
      <c r="H87" s="72"/>
      <c r="I87" s="72"/>
      <c r="J87" s="58"/>
      <c r="K87" s="57"/>
      <c r="L87" s="58"/>
      <c r="M87" s="57"/>
      <c r="N87" s="57"/>
      <c r="O87" s="57"/>
      <c r="P87" s="57"/>
    </row>
    <row r="88" spans="1:16" s="139" customFormat="1" ht="19.5" customHeight="1">
      <c r="A88" s="138"/>
      <c r="B88" s="62"/>
      <c r="F88" s="2"/>
      <c r="G88" s="72"/>
      <c r="H88" s="72"/>
      <c r="I88" s="72"/>
      <c r="J88" s="58"/>
      <c r="K88" s="57"/>
      <c r="L88" s="58"/>
      <c r="M88" s="57"/>
      <c r="N88" s="57"/>
      <c r="O88" s="57"/>
      <c r="P88" s="57"/>
    </row>
    <row r="89" spans="1:16" s="139" customFormat="1" ht="19.5" customHeight="1">
      <c r="A89" s="138"/>
      <c r="B89" s="62"/>
      <c r="F89" s="2"/>
      <c r="G89" s="72"/>
      <c r="H89" s="72"/>
      <c r="I89" s="72"/>
      <c r="J89" s="58"/>
      <c r="K89" s="57"/>
      <c r="L89" s="58"/>
      <c r="M89" s="57"/>
      <c r="N89" s="57"/>
      <c r="O89" s="57"/>
      <c r="P89" s="57"/>
    </row>
    <row r="90" spans="1:16" s="139" customFormat="1" ht="19.5" customHeight="1">
      <c r="A90" s="138"/>
      <c r="B90" s="62"/>
      <c r="F90" s="2"/>
      <c r="G90" s="72"/>
      <c r="H90" s="72"/>
      <c r="I90" s="72"/>
      <c r="J90" s="58"/>
      <c r="K90" s="57"/>
      <c r="L90" s="58"/>
      <c r="M90" s="57"/>
      <c r="N90" s="57"/>
      <c r="O90" s="57"/>
      <c r="P90" s="57"/>
    </row>
    <row r="91" spans="1:16" s="139" customFormat="1" ht="19.5" customHeight="1">
      <c r="A91" s="138"/>
      <c r="B91" s="62"/>
      <c r="F91" s="2"/>
      <c r="G91" s="72"/>
      <c r="H91" s="72"/>
      <c r="I91" s="72"/>
      <c r="J91" s="58"/>
      <c r="K91" s="57"/>
      <c r="L91" s="58"/>
      <c r="M91" s="57"/>
      <c r="N91" s="57"/>
      <c r="O91" s="57"/>
      <c r="P91" s="57"/>
    </row>
    <row r="92" spans="1:16" s="139" customFormat="1" ht="19.5" customHeight="1">
      <c r="A92" s="138"/>
      <c r="B92" s="62"/>
      <c r="F92" s="2"/>
      <c r="G92" s="72"/>
      <c r="H92" s="72"/>
      <c r="I92" s="72"/>
      <c r="J92" s="58"/>
      <c r="K92" s="57"/>
      <c r="L92" s="58"/>
      <c r="M92" s="57"/>
      <c r="N92" s="57"/>
      <c r="O92" s="57"/>
      <c r="P92" s="57"/>
    </row>
    <row r="93" spans="1:16" s="139" customFormat="1" ht="19.5" customHeight="1">
      <c r="A93" s="138"/>
      <c r="B93" s="1" t="s">
        <v>65</v>
      </c>
      <c r="C93" s="139">
        <f>(C74-C68)/C74</f>
        <v>0.81726960654871927</v>
      </c>
      <c r="D93" s="1" t="s">
        <v>66</v>
      </c>
      <c r="E93" s="139">
        <f>(D74-D68)/D74</f>
        <v>0.60536082474226804</v>
      </c>
      <c r="F93" s="2"/>
      <c r="G93" s="72"/>
      <c r="H93" s="72"/>
      <c r="I93" s="72"/>
      <c r="J93" s="58"/>
      <c r="K93" s="57"/>
      <c r="L93" s="58"/>
      <c r="M93" s="57"/>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13" workbookViewId="0">
      <selection activeCell="C82" sqref="C8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107</v>
      </c>
      <c r="D1" s="57"/>
      <c r="E1" s="57"/>
      <c r="F1" s="2" t="s">
        <v>91</v>
      </c>
      <c r="G1" s="66"/>
      <c r="H1" s="67"/>
      <c r="I1" s="67"/>
    </row>
    <row r="2" spans="1:9" s="3" customFormat="1" ht="15.6">
      <c r="A2" s="57"/>
      <c r="B2" s="65" t="s">
        <v>92</v>
      </c>
      <c r="C2" s="57">
        <v>2010</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v>855</v>
      </c>
      <c r="D6" s="80">
        <v>1415</v>
      </c>
      <c r="E6" s="81">
        <f>D6+C6</f>
        <v>2270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v>16048</v>
      </c>
      <c r="D10" s="88">
        <v>13706</v>
      </c>
      <c r="E10" s="81">
        <f>D10+C10</f>
        <v>29754</v>
      </c>
      <c r="F10" s="89">
        <f ca="1">C10/OFFSET(C10,4,0)</f>
        <v>0.62315070088921676</v>
      </c>
      <c r="G10" s="89">
        <f t="shared" ref="G10:H10" ca="1" si="0">D10/OFFSET(D10,4,0)</f>
        <v>0.48687435615075841</v>
      </c>
      <c r="H10" s="89">
        <f t="shared" ca="1" si="0"/>
        <v>0.55198130008904722</v>
      </c>
      <c r="I10" s="70"/>
    </row>
    <row r="11" spans="1:9" s="3" customFormat="1">
      <c r="A11" s="79"/>
      <c r="B11" s="87" t="s">
        <v>7</v>
      </c>
      <c r="C11" s="88">
        <v>1690</v>
      </c>
      <c r="D11" s="88">
        <v>5668</v>
      </c>
      <c r="E11" s="81">
        <f t="shared" ref="E11:E14" si="1">D11+C11</f>
        <v>7358</v>
      </c>
      <c r="F11" s="89">
        <f ca="1">C11/OFFSET(C11,3,0)</f>
        <v>6.5623422513881882E-2</v>
      </c>
      <c r="G11" s="89">
        <f t="shared" ref="G11:H11" ca="1" si="2">D11/OFFSET(D11,3,0)</f>
        <v>0.20134275869418494</v>
      </c>
      <c r="H11" s="89">
        <f t="shared" ca="1" si="2"/>
        <v>0.13650192935589195</v>
      </c>
      <c r="I11" s="72"/>
    </row>
    <row r="12" spans="1:9" s="3" customFormat="1">
      <c r="A12" s="79"/>
      <c r="B12" s="87" t="s">
        <v>8</v>
      </c>
      <c r="C12" s="88">
        <v>4814</v>
      </c>
      <c r="D12" s="88">
        <v>4379</v>
      </c>
      <c r="E12" s="81">
        <f t="shared" si="1"/>
        <v>9193</v>
      </c>
      <c r="F12" s="89">
        <f ca="1">C12/OFFSET(C12,2,0)</f>
        <v>0.18692967809575584</v>
      </c>
      <c r="G12" s="89">
        <f t="shared" ref="G12:H12" ca="1" si="3">D12/OFFSET(D12,2,0)</f>
        <v>0.15555397676814323</v>
      </c>
      <c r="H12" s="89">
        <f t="shared" ca="1" si="3"/>
        <v>0.17054392994953993</v>
      </c>
      <c r="I12" s="72"/>
    </row>
    <row r="13" spans="1:9" s="3" customFormat="1">
      <c r="A13" s="79"/>
      <c r="B13" s="87" t="s">
        <v>9</v>
      </c>
      <c r="C13" s="88">
        <v>3201</v>
      </c>
      <c r="D13" s="88">
        <v>4398</v>
      </c>
      <c r="E13" s="81">
        <f t="shared" si="1"/>
        <v>7599</v>
      </c>
      <c r="F13" s="89">
        <f ca="1">C13/OFFSET(C13,1,0)</f>
        <v>0.1242961985011455</v>
      </c>
      <c r="G13" s="89">
        <f t="shared" ref="G13:H13" ca="1" si="4">D13/OFFSET(D13,1,0)</f>
        <v>0.15622890838691342</v>
      </c>
      <c r="H13" s="89">
        <f t="shared" ca="1" si="4"/>
        <v>0.14097284060552093</v>
      </c>
      <c r="I13" s="72"/>
    </row>
    <row r="14" spans="1:9" s="3" customFormat="1">
      <c r="A14" s="79" t="s">
        <v>10</v>
      </c>
      <c r="B14" s="90" t="s">
        <v>11</v>
      </c>
      <c r="C14" s="91">
        <f>SUM(C10:C13)</f>
        <v>25753</v>
      </c>
      <c r="D14" s="91">
        <f>SUM(D10:D13)</f>
        <v>28151</v>
      </c>
      <c r="E14" s="81">
        <f t="shared" si="1"/>
        <v>53904</v>
      </c>
      <c r="F14" s="89"/>
      <c r="G14" s="89"/>
      <c r="H14" s="89"/>
      <c r="I14" s="72"/>
    </row>
    <row r="15" spans="1:9" s="3" customFormat="1">
      <c r="A15" s="79"/>
      <c r="B15" s="84" t="s">
        <v>58</v>
      </c>
      <c r="C15" s="92"/>
      <c r="D15" s="92"/>
      <c r="E15" s="81"/>
      <c r="F15" s="2"/>
      <c r="G15" s="72"/>
      <c r="H15" s="72"/>
      <c r="I15" s="72"/>
    </row>
    <row r="16" spans="1:9" s="3" customFormat="1">
      <c r="A16" s="79"/>
      <c r="B16" s="87" t="s">
        <v>6</v>
      </c>
      <c r="C16" s="92">
        <v>194</v>
      </c>
      <c r="D16" s="92">
        <v>506</v>
      </c>
      <c r="E16" s="81">
        <f t="shared" ref="E16:E72" si="5">D16+C16</f>
        <v>700</v>
      </c>
      <c r="F16" s="89">
        <f ca="1">C16/OFFSET(C16,4,0)</f>
        <v>0.53443526170798894</v>
      </c>
      <c r="G16" s="89">
        <f t="shared" ref="G16:H16" ca="1" si="6">D16/OFFSET(D16,4,0)</f>
        <v>0.71167369901547117</v>
      </c>
      <c r="H16" s="89">
        <f t="shared" ca="1" si="6"/>
        <v>0.65176908752327745</v>
      </c>
      <c r="I16" s="72"/>
    </row>
    <row r="17" spans="1:9" s="3" customFormat="1">
      <c r="A17" s="79"/>
      <c r="B17" s="87" t="s">
        <v>7</v>
      </c>
      <c r="C17" s="92">
        <v>37</v>
      </c>
      <c r="D17" s="92">
        <v>191</v>
      </c>
      <c r="E17" s="81">
        <f t="shared" si="5"/>
        <v>228</v>
      </c>
      <c r="F17" s="89">
        <f ca="1">C17/OFFSET(C17,3,0)</f>
        <v>0.10192837465564739</v>
      </c>
      <c r="G17" s="89">
        <f t="shared" ref="G17:H17" ca="1" si="7">D17/OFFSET(D17,3,0)</f>
        <v>0.26863572433192684</v>
      </c>
      <c r="H17" s="89">
        <f t="shared" ca="1" si="7"/>
        <v>0.21229050279329609</v>
      </c>
      <c r="I17" s="72"/>
    </row>
    <row r="18" spans="1:9" s="3" customFormat="1" ht="15.6">
      <c r="A18" s="79"/>
      <c r="B18" s="87" t="s">
        <v>8</v>
      </c>
      <c r="C18" s="92">
        <v>56</v>
      </c>
      <c r="D18" s="92">
        <v>6</v>
      </c>
      <c r="E18" s="81">
        <f t="shared" si="5"/>
        <v>62</v>
      </c>
      <c r="F18" s="89">
        <f ca="1">C18/OFFSET(C18,2,0)</f>
        <v>0.15426997245179064</v>
      </c>
      <c r="G18" s="89">
        <f t="shared" ref="G18:H18" ca="1" si="8">D18/OFFSET(D18,2,0)</f>
        <v>8.4388185654008432E-3</v>
      </c>
      <c r="H18" s="89">
        <f t="shared" ca="1" si="8"/>
        <v>5.7728119180633149E-2</v>
      </c>
      <c r="I18" s="93"/>
    </row>
    <row r="19" spans="1:9" s="3" customFormat="1">
      <c r="A19" s="79"/>
      <c r="B19" s="87" t="s">
        <v>9</v>
      </c>
      <c r="C19" s="92">
        <v>76</v>
      </c>
      <c r="D19" s="92">
        <v>8</v>
      </c>
      <c r="E19" s="81">
        <f t="shared" si="5"/>
        <v>84</v>
      </c>
      <c r="F19" s="89">
        <f ca="1">C19/OFFSET(C19,1,0)</f>
        <v>0.20936639118457301</v>
      </c>
      <c r="G19" s="89">
        <f t="shared" ref="G19:H19" ca="1" si="9">D19/OFFSET(D19,1,0)</f>
        <v>1.1251758087201125E-2</v>
      </c>
      <c r="H19" s="94">
        <f t="shared" ca="1" si="9"/>
        <v>7.8212290502793297E-2</v>
      </c>
      <c r="I19" s="72"/>
    </row>
    <row r="20" spans="1:9" s="3" customFormat="1">
      <c r="A20" s="79" t="s">
        <v>12</v>
      </c>
      <c r="B20" s="90" t="s">
        <v>13</v>
      </c>
      <c r="C20" s="81">
        <f>SUM(C16:C19)</f>
        <v>363</v>
      </c>
      <c r="D20" s="81">
        <f>SUM(D16:D19)</f>
        <v>711</v>
      </c>
      <c r="E20" s="81">
        <f t="shared" si="5"/>
        <v>1074</v>
      </c>
      <c r="F20" s="89"/>
      <c r="G20" s="89"/>
      <c r="H20" s="89"/>
      <c r="I20" s="72"/>
    </row>
    <row r="21" spans="1:9" s="3" customFormat="1">
      <c r="A21" s="79"/>
      <c r="B21" s="84" t="s">
        <v>59</v>
      </c>
      <c r="C21" s="92"/>
      <c r="D21" s="92"/>
      <c r="E21" s="81"/>
      <c r="F21" s="2"/>
      <c r="G21" s="72"/>
      <c r="H21" s="72"/>
      <c r="I21" s="72"/>
    </row>
    <row r="22" spans="1:9" s="3" customFormat="1" ht="15.6">
      <c r="A22" s="79"/>
      <c r="B22" s="87" t="s">
        <v>6</v>
      </c>
      <c r="C22" s="95">
        <v>3880</v>
      </c>
      <c r="D22" s="95">
        <v>982</v>
      </c>
      <c r="E22" s="81">
        <f t="shared" si="5"/>
        <v>4862</v>
      </c>
      <c r="F22" s="89">
        <f ca="1">C22/OFFSET(C22,4,0)</f>
        <v>0.75825679108852839</v>
      </c>
      <c r="G22" s="89">
        <f t="shared" ref="G22:H22" ca="1" si="10">D22/OFFSET(D22,4,0)</f>
        <v>0.85095320623916815</v>
      </c>
      <c r="H22" s="89">
        <f t="shared" ca="1" si="10"/>
        <v>0.77531494179556693</v>
      </c>
      <c r="I22" s="93"/>
    </row>
    <row r="23" spans="1:9" s="3" customFormat="1">
      <c r="A23" s="79"/>
      <c r="B23" s="87" t="s">
        <v>7</v>
      </c>
      <c r="C23" s="95">
        <v>466</v>
      </c>
      <c r="D23" s="95">
        <v>132</v>
      </c>
      <c r="E23" s="81">
        <f t="shared" si="5"/>
        <v>598</v>
      </c>
      <c r="F23" s="89">
        <f ca="1">C23/OFFSET(C23,3,0)</f>
        <v>9.106898573382842E-2</v>
      </c>
      <c r="G23" s="89">
        <f t="shared" ref="G23:H23" ca="1" si="11">D23/OFFSET(D23,3,0)</f>
        <v>0.11438474870017332</v>
      </c>
      <c r="H23" s="89">
        <f t="shared" ca="1" si="11"/>
        <v>9.5359591771647267E-2</v>
      </c>
      <c r="I23" s="72"/>
    </row>
    <row r="24" spans="1:9" s="3" customFormat="1">
      <c r="A24" s="79"/>
      <c r="B24" s="87" t="s">
        <v>8</v>
      </c>
      <c r="C24" s="95">
        <v>606</v>
      </c>
      <c r="D24" s="95">
        <v>31</v>
      </c>
      <c r="E24" s="81">
        <f t="shared" si="5"/>
        <v>637</v>
      </c>
      <c r="F24" s="89">
        <f ca="1">C24/OFFSET(C24,2,0)</f>
        <v>0.11842876685557945</v>
      </c>
      <c r="G24" s="89">
        <f t="shared" ref="G24:H24" ca="1" si="12">D24/OFFSET(D24,2,0)</f>
        <v>2.6863084922010397E-2</v>
      </c>
      <c r="H24" s="89">
        <f t="shared" ca="1" si="12"/>
        <v>0.10157869558284165</v>
      </c>
      <c r="I24" s="72"/>
    </row>
    <row r="25" spans="1:9" s="3" customFormat="1">
      <c r="A25" s="79"/>
      <c r="B25" s="87" t="s">
        <v>9</v>
      </c>
      <c r="C25" s="95">
        <v>165</v>
      </c>
      <c r="D25" s="95">
        <v>9</v>
      </c>
      <c r="E25" s="81">
        <f t="shared" si="5"/>
        <v>174</v>
      </c>
      <c r="F25" s="89">
        <f ca="1">C25/OFFSET(C25,1,0)</f>
        <v>3.2245456322063708E-2</v>
      </c>
      <c r="G25" s="89">
        <f t="shared" ref="G25:H25" ca="1" si="13">D25/OFFSET(D25,1,0)</f>
        <v>7.7989601386481804E-3</v>
      </c>
      <c r="H25" s="94">
        <f t="shared" ca="1" si="13"/>
        <v>2.7746770849944188E-2</v>
      </c>
      <c r="I25" s="72"/>
    </row>
    <row r="26" spans="1:9" s="3" customFormat="1">
      <c r="A26" s="79" t="s">
        <v>14</v>
      </c>
      <c r="B26" s="90" t="s">
        <v>15</v>
      </c>
      <c r="C26" s="81">
        <f>SUM(C22:C25)</f>
        <v>5117</v>
      </c>
      <c r="D26" s="81">
        <f>SUM(D22:D25)</f>
        <v>1154</v>
      </c>
      <c r="E26" s="81">
        <f t="shared" si="5"/>
        <v>6271</v>
      </c>
      <c r="F26" s="89"/>
      <c r="G26" s="89"/>
      <c r="H26" s="89"/>
      <c r="I26" s="72"/>
    </row>
    <row r="27" spans="1:9" s="3" customFormat="1">
      <c r="A27" s="79"/>
      <c r="B27" s="84" t="s">
        <v>16</v>
      </c>
      <c r="C27" s="92"/>
      <c r="D27" s="92"/>
      <c r="E27" s="81"/>
      <c r="F27" s="2"/>
      <c r="G27" s="72"/>
      <c r="H27" s="72"/>
      <c r="I27" s="72"/>
    </row>
    <row r="28" spans="1:9" s="3" customFormat="1">
      <c r="A28" s="79"/>
      <c r="B28" s="87" t="s">
        <v>6</v>
      </c>
      <c r="C28" s="92">
        <v>0</v>
      </c>
      <c r="D28" s="92">
        <v>0</v>
      </c>
      <c r="E28" s="81">
        <f t="shared" si="5"/>
        <v>0</v>
      </c>
      <c r="F28" s="89">
        <f ca="1">C28/OFFSET(C28,4,0)</f>
        <v>0</v>
      </c>
      <c r="G28" s="89">
        <f t="shared" ref="G28:H28" ca="1" si="14">D28/OFFSET(D28,4,0)</f>
        <v>0</v>
      </c>
      <c r="H28" s="89">
        <f t="shared" ca="1" si="14"/>
        <v>0</v>
      </c>
      <c r="I28" s="72"/>
    </row>
    <row r="29" spans="1:9" s="3" customFormat="1" ht="15.6">
      <c r="A29" s="79"/>
      <c r="B29" s="87" t="s">
        <v>7</v>
      </c>
      <c r="C29" s="92">
        <v>0</v>
      </c>
      <c r="D29" s="92">
        <v>0</v>
      </c>
      <c r="E29" s="81">
        <f t="shared" si="5"/>
        <v>0</v>
      </c>
      <c r="F29" s="89">
        <f ca="1">C29/OFFSET(C29,3,0)</f>
        <v>0</v>
      </c>
      <c r="G29" s="89">
        <f t="shared" ref="G29:H29" ca="1" si="15">D29/OFFSET(D29,3,0)</f>
        <v>0</v>
      </c>
      <c r="H29" s="89">
        <f t="shared" ca="1" si="15"/>
        <v>0</v>
      </c>
      <c r="I29" s="70"/>
    </row>
    <row r="30" spans="1:9" s="3" customFormat="1">
      <c r="A30" s="79"/>
      <c r="B30" s="87" t="s">
        <v>8</v>
      </c>
      <c r="C30" s="92">
        <v>25</v>
      </c>
      <c r="D30" s="92">
        <v>7</v>
      </c>
      <c r="E30" s="81">
        <f t="shared" si="5"/>
        <v>32</v>
      </c>
      <c r="F30" s="89">
        <f ca="1">C30/OFFSET(C30,2,0)</f>
        <v>1.1536686663590217E-2</v>
      </c>
      <c r="G30" s="89">
        <f t="shared" ref="G30:H30" ca="1" si="16">D30/OFFSET(D30,2,0)</f>
        <v>6.5298507462686565E-3</v>
      </c>
      <c r="H30" s="89">
        <f t="shared" ca="1" si="16"/>
        <v>9.8795924668107441E-3</v>
      </c>
      <c r="I30" s="72"/>
    </row>
    <row r="31" spans="1:9" s="3" customFormat="1" ht="15.6">
      <c r="A31" s="79"/>
      <c r="B31" s="87" t="s">
        <v>9</v>
      </c>
      <c r="C31" s="92">
        <v>2142</v>
      </c>
      <c r="D31" s="92">
        <v>1065</v>
      </c>
      <c r="E31" s="81">
        <f t="shared" si="5"/>
        <v>3207</v>
      </c>
      <c r="F31" s="89">
        <f ca="1">C31/OFFSET(C31,1,0)</f>
        <v>0.9884633133364098</v>
      </c>
      <c r="G31" s="89">
        <f t="shared" ref="G31:H31" ca="1" si="17">D31/OFFSET(D31,1,0)</f>
        <v>0.99347014925373134</v>
      </c>
      <c r="H31" s="94">
        <f t="shared" ca="1" si="17"/>
        <v>0.99012040753318931</v>
      </c>
      <c r="I31" s="70"/>
    </row>
    <row r="32" spans="1:9" s="3" customFormat="1">
      <c r="A32" s="79" t="s">
        <v>17</v>
      </c>
      <c r="B32" s="90" t="s">
        <v>18</v>
      </c>
      <c r="C32" s="81">
        <f>SUM(C28:C31)</f>
        <v>2167</v>
      </c>
      <c r="D32" s="81">
        <f>SUM(D28:D31)</f>
        <v>1072</v>
      </c>
      <c r="E32" s="81">
        <f t="shared" si="5"/>
        <v>3239</v>
      </c>
      <c r="F32" s="2"/>
      <c r="G32" s="72"/>
      <c r="H32" s="72"/>
      <c r="I32" s="72"/>
    </row>
    <row r="33" spans="1:9" s="3" customFormat="1">
      <c r="A33" s="79" t="s">
        <v>19</v>
      </c>
      <c r="B33" s="96" t="s">
        <v>54</v>
      </c>
      <c r="C33" s="78">
        <f>C14+C20+C26+C32</f>
        <v>33400</v>
      </c>
      <c r="D33" s="78">
        <f>D14+D20+D26+D32</f>
        <v>31088</v>
      </c>
      <c r="E33" s="81">
        <f t="shared" si="5"/>
        <v>64488</v>
      </c>
      <c r="F33" s="68"/>
      <c r="G33" s="72"/>
      <c r="H33" s="72"/>
      <c r="I33" s="72"/>
    </row>
    <row r="34" spans="1:9" s="3" customFormat="1" ht="15.6">
      <c r="A34" s="97" t="s">
        <v>20</v>
      </c>
      <c r="B34" s="98" t="s">
        <v>21</v>
      </c>
      <c r="C34" s="99">
        <v>2142</v>
      </c>
      <c r="D34" s="99">
        <v>1065</v>
      </c>
      <c r="E34" s="81">
        <f t="shared" si="5"/>
        <v>3207</v>
      </c>
      <c r="F34" s="68"/>
      <c r="G34" s="82"/>
      <c r="H34" s="100"/>
      <c r="I34" s="82"/>
    </row>
    <row r="35" spans="1:9" s="3" customFormat="1" ht="15.6">
      <c r="A35" s="79" t="s">
        <v>22</v>
      </c>
      <c r="B35" s="77" t="s">
        <v>23</v>
      </c>
      <c r="C35" s="78">
        <f>C33-C34</f>
        <v>31258</v>
      </c>
      <c r="D35" s="78">
        <f>D33-D34</f>
        <v>30023</v>
      </c>
      <c r="E35" s="81">
        <f t="shared" si="5"/>
        <v>61281</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3">
        <v>11240</v>
      </c>
      <c r="D39" s="153">
        <v>10007</v>
      </c>
      <c r="E39" s="81">
        <f t="shared" si="5"/>
        <v>21247</v>
      </c>
      <c r="F39" s="89">
        <f ca="1">C39/OFFSET(C39,4,0)</f>
        <v>0.6684110371075167</v>
      </c>
      <c r="G39" s="89">
        <f t="shared" ref="G39:H39" ca="1" si="18">D39/OFFSET(D39,4,0)</f>
        <v>0.58055346057898705</v>
      </c>
      <c r="H39" s="89">
        <f t="shared" ca="1" si="18"/>
        <v>0.62393915367221686</v>
      </c>
      <c r="I39" s="72"/>
    </row>
    <row r="40" spans="1:9" s="3" customFormat="1">
      <c r="A40" s="79"/>
      <c r="B40" s="87" t="s">
        <v>7</v>
      </c>
      <c r="C40" s="153">
        <v>1432</v>
      </c>
      <c r="D40" s="153">
        <v>4380</v>
      </c>
      <c r="E40" s="81">
        <f t="shared" si="5"/>
        <v>5812</v>
      </c>
      <c r="F40" s="89">
        <f ca="1">C40/OFFSET(C40,3,0)</f>
        <v>8.5156993339676496E-2</v>
      </c>
      <c r="G40" s="89">
        <f t="shared" ref="G40:H40" ca="1" si="19">D40/OFFSET(D40,3,0)</f>
        <v>0.25410454255380865</v>
      </c>
      <c r="H40" s="89">
        <f t="shared" ca="1" si="19"/>
        <v>0.17067512407130062</v>
      </c>
      <c r="I40" s="72"/>
    </row>
    <row r="41" spans="1:9" s="3" customFormat="1">
      <c r="A41" s="79"/>
      <c r="B41" s="87" t="s">
        <v>8</v>
      </c>
      <c r="C41" s="153">
        <v>3372</v>
      </c>
      <c r="D41" s="153">
        <v>2474</v>
      </c>
      <c r="E41" s="81">
        <f t="shared" si="5"/>
        <v>5846</v>
      </c>
      <c r="F41" s="89">
        <f ca="1">C41/OFFSET(C41,2,0)</f>
        <v>0.20052331113225499</v>
      </c>
      <c r="G41" s="89">
        <f t="shared" ref="G41:H41" ca="1" si="20">D41/OFFSET(D41,2,0)</f>
        <v>0.14352845622788188</v>
      </c>
      <c r="H41" s="89">
        <f t="shared" ca="1" si="20"/>
        <v>0.17167356767392006</v>
      </c>
      <c r="I41" s="72"/>
    </row>
    <row r="42" spans="1:9" s="3" customFormat="1">
      <c r="A42" s="79"/>
      <c r="B42" s="87" t="s">
        <v>9</v>
      </c>
      <c r="C42" s="153">
        <v>772</v>
      </c>
      <c r="D42" s="153">
        <v>376</v>
      </c>
      <c r="E42" s="81">
        <f t="shared" si="5"/>
        <v>1148</v>
      </c>
      <c r="F42" s="89">
        <f ca="1">C42/OFFSET(C42,1,0)</f>
        <v>4.5908658420551855E-2</v>
      </c>
      <c r="G42" s="89">
        <f t="shared" ref="G42:H42" ca="1" si="21">D42/OFFSET(D42,1,0)</f>
        <v>2.1813540639322389E-2</v>
      </c>
      <c r="H42" s="94">
        <f t="shared" ca="1" si="21"/>
        <v>3.3712154582562479E-2</v>
      </c>
      <c r="I42" s="72"/>
    </row>
    <row r="43" spans="1:9" s="3" customFormat="1">
      <c r="A43" s="79" t="s">
        <v>25</v>
      </c>
      <c r="B43" s="90" t="s">
        <v>26</v>
      </c>
      <c r="C43" s="78">
        <f>SUM(C39:C42)</f>
        <v>16816</v>
      </c>
      <c r="D43" s="78">
        <f>SUM(D39:D42)</f>
        <v>17237</v>
      </c>
      <c r="E43" s="81">
        <f t="shared" si="5"/>
        <v>34053</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3">
        <v>344</v>
      </c>
      <c r="D46" s="153">
        <v>480</v>
      </c>
      <c r="E46" s="81">
        <f t="shared" si="5"/>
        <v>824</v>
      </c>
      <c r="F46" s="89">
        <f ca="1">C46/OFFSET(C46,4,0)</f>
        <v>0.35245901639344263</v>
      </c>
      <c r="G46" s="89">
        <f t="shared" ref="G46:H46" ca="1" si="22">D46/OFFSET(D46,4,0)</f>
        <v>0.4892966360856269</v>
      </c>
      <c r="H46" s="89">
        <f t="shared" ca="1" si="22"/>
        <v>0.42105263157894735</v>
      </c>
      <c r="I46" s="72"/>
    </row>
    <row r="47" spans="1:9" s="3" customFormat="1">
      <c r="A47" s="79"/>
      <c r="B47" s="87" t="s">
        <v>7</v>
      </c>
      <c r="C47" s="153">
        <v>86</v>
      </c>
      <c r="D47" s="153">
        <v>415</v>
      </c>
      <c r="E47" s="81">
        <f t="shared" si="5"/>
        <v>501</v>
      </c>
      <c r="F47" s="89">
        <f ca="1">C47/OFFSET(C47,3,0)</f>
        <v>8.8114754098360656E-2</v>
      </c>
      <c r="G47" s="89">
        <f t="shared" ref="G47:H47" ca="1" si="23">D47/OFFSET(D47,3,0)</f>
        <v>0.42303771661569828</v>
      </c>
      <c r="H47" s="89">
        <f t="shared" ca="1" si="23"/>
        <v>0.25600408788962697</v>
      </c>
      <c r="I47" s="72"/>
    </row>
    <row r="48" spans="1:9" s="3" customFormat="1">
      <c r="A48" s="79"/>
      <c r="B48" s="87" t="s">
        <v>8</v>
      </c>
      <c r="C48" s="153">
        <v>381</v>
      </c>
      <c r="D48" s="153">
        <v>65</v>
      </c>
      <c r="E48" s="81">
        <f t="shared" si="5"/>
        <v>446</v>
      </c>
      <c r="F48" s="89">
        <f ca="1">C48/OFFSET(C48,2,0)</f>
        <v>0.39036885245901637</v>
      </c>
      <c r="G48" s="89">
        <f t="shared" ref="G48:H48" ca="1" si="24">D48/OFFSET(D48,2,0)</f>
        <v>6.6258919469928651E-2</v>
      </c>
      <c r="H48" s="89">
        <f t="shared" ca="1" si="24"/>
        <v>0.22789984670413899</v>
      </c>
      <c r="I48" s="72"/>
    </row>
    <row r="49" spans="1:9" s="3" customFormat="1" ht="14.4">
      <c r="A49" s="79"/>
      <c r="B49" s="87" t="s">
        <v>9</v>
      </c>
      <c r="C49" s="153">
        <v>165</v>
      </c>
      <c r="D49" s="153">
        <v>21</v>
      </c>
      <c r="E49" s="81">
        <f t="shared" si="5"/>
        <v>186</v>
      </c>
      <c r="F49" s="89">
        <f ca="1">C49/OFFSET(C49,1,0)</f>
        <v>0.16905737704918034</v>
      </c>
      <c r="G49" s="89">
        <f t="shared" ref="G49:H49" ca="1" si="25">D49/OFFSET(D49,1,0)</f>
        <v>2.1406727828746176E-2</v>
      </c>
      <c r="H49" s="94">
        <f t="shared" ca="1" si="25"/>
        <v>9.5043433827286666E-2</v>
      </c>
      <c r="I49" s="109"/>
    </row>
    <row r="50" spans="1:9" s="3" customFormat="1">
      <c r="A50" s="79" t="s">
        <v>27</v>
      </c>
      <c r="B50" s="77" t="s">
        <v>28</v>
      </c>
      <c r="C50" s="78">
        <f>SUM(C46:C49)</f>
        <v>976</v>
      </c>
      <c r="D50" s="78">
        <f>SUM(D46:D49)</f>
        <v>981</v>
      </c>
      <c r="E50" s="81">
        <f t="shared" si="5"/>
        <v>1957</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3">
        <v>149</v>
      </c>
      <c r="D53" s="153">
        <v>259</v>
      </c>
      <c r="E53" s="81">
        <f t="shared" si="5"/>
        <v>408</v>
      </c>
      <c r="F53" s="89">
        <f ca="1">C53/OFFSET(C53,4,0)</f>
        <v>0.18349753694581281</v>
      </c>
      <c r="G53" s="89">
        <f t="shared" ref="G53:H53" ca="1" si="26">D53/OFFSET(D53,4,0)</f>
        <v>0.29232505643340856</v>
      </c>
      <c r="H53" s="89">
        <f t="shared" ca="1" si="26"/>
        <v>0.24028268551236748</v>
      </c>
      <c r="I53" s="109"/>
    </row>
    <row r="54" spans="1:9" s="3" customFormat="1">
      <c r="A54" s="79"/>
      <c r="B54" s="87" t="s">
        <v>7</v>
      </c>
      <c r="C54" s="153">
        <v>77</v>
      </c>
      <c r="D54" s="153">
        <v>450</v>
      </c>
      <c r="E54" s="81">
        <f t="shared" si="5"/>
        <v>527</v>
      </c>
      <c r="F54" s="89">
        <f ca="1">C54/OFFSET(C54,3,0)</f>
        <v>9.4827586206896547E-2</v>
      </c>
      <c r="G54" s="89">
        <f t="shared" ref="G54:H54" ca="1" si="27">D54/OFFSET(D54,3,0)</f>
        <v>0.50790067720090293</v>
      </c>
      <c r="H54" s="89">
        <f t="shared" ca="1" si="27"/>
        <v>0.31036513545347466</v>
      </c>
      <c r="I54" s="72"/>
    </row>
    <row r="55" spans="1:9" s="3" customFormat="1">
      <c r="A55" s="79"/>
      <c r="B55" s="87" t="s">
        <v>8</v>
      </c>
      <c r="C55" s="153">
        <v>344</v>
      </c>
      <c r="D55" s="153">
        <v>133</v>
      </c>
      <c r="E55" s="81">
        <f t="shared" si="5"/>
        <v>477</v>
      </c>
      <c r="F55" s="89">
        <f ca="1">C55/OFFSET(C55,2,0)</f>
        <v>0.42364532019704432</v>
      </c>
      <c r="G55" s="89">
        <f t="shared" ref="G55:H55" ca="1" si="28">D55/OFFSET(D55,2,0)</f>
        <v>0.15011286681715574</v>
      </c>
      <c r="H55" s="89">
        <f t="shared" ca="1" si="28"/>
        <v>0.28091872791519434</v>
      </c>
      <c r="I55" s="115"/>
    </row>
    <row r="56" spans="1:9" s="3" customFormat="1">
      <c r="A56" s="79"/>
      <c r="B56" s="87" t="s">
        <v>9</v>
      </c>
      <c r="C56" s="153">
        <v>242</v>
      </c>
      <c r="D56" s="153">
        <v>44</v>
      </c>
      <c r="E56" s="81">
        <f t="shared" si="5"/>
        <v>286</v>
      </c>
      <c r="F56" s="89">
        <f ca="1">C56/OFFSET(C56,1,0)</f>
        <v>0.29802955665024633</v>
      </c>
      <c r="G56" s="89">
        <f t="shared" ref="G56:H56" ca="1" si="29">D56/OFFSET(D56,1,0)</f>
        <v>4.9661399548532728E-2</v>
      </c>
      <c r="H56" s="94">
        <f t="shared" ca="1" si="29"/>
        <v>0.16843345111896349</v>
      </c>
      <c r="I56" s="72"/>
    </row>
    <row r="57" spans="1:9" s="3" customFormat="1">
      <c r="A57" s="79" t="s">
        <v>29</v>
      </c>
      <c r="B57" s="77" t="s">
        <v>30</v>
      </c>
      <c r="C57" s="78">
        <f>SUM(C53:C56)</f>
        <v>812</v>
      </c>
      <c r="D57" s="78">
        <f>SUM(D53:D56)</f>
        <v>886</v>
      </c>
      <c r="E57" s="81">
        <f t="shared" si="5"/>
        <v>1698</v>
      </c>
      <c r="F57" s="57"/>
      <c r="G57" s="57"/>
      <c r="H57" s="57"/>
      <c r="I57" s="72"/>
    </row>
    <row r="58" spans="1:9" s="3" customFormat="1">
      <c r="A58" s="79"/>
      <c r="B58" s="77"/>
      <c r="C58" s="92"/>
      <c r="D58" s="92"/>
      <c r="E58" s="81"/>
      <c r="F58" s="2"/>
      <c r="G58" s="72"/>
      <c r="H58" s="72"/>
      <c r="I58" s="72"/>
    </row>
    <row r="59" spans="1:9" s="3" customFormat="1">
      <c r="A59" s="117" t="s">
        <v>72</v>
      </c>
      <c r="B59" s="77" t="s">
        <v>31</v>
      </c>
      <c r="C59" s="151">
        <v>8712</v>
      </c>
      <c r="D59" s="151">
        <v>2815</v>
      </c>
      <c r="E59" s="81">
        <f t="shared" si="5"/>
        <v>11527</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v>259</v>
      </c>
      <c r="D62" s="122">
        <v>300</v>
      </c>
      <c r="E62" s="81">
        <f t="shared" si="5"/>
        <v>559</v>
      </c>
      <c r="F62" s="89">
        <f ca="1">C62/OFFSET(C62,4,0)</f>
        <v>4.280284250537101E-2</v>
      </c>
      <c r="G62" s="89">
        <f t="shared" ref="G62:H62" ca="1" si="30">D62/OFFSET(D62,4,0)</f>
        <v>3.3620979491202511E-2</v>
      </c>
      <c r="H62" s="89">
        <f t="shared" ca="1" si="30"/>
        <v>3.733137438226259E-2</v>
      </c>
      <c r="I62" s="112"/>
    </row>
    <row r="63" spans="1:9" s="3" customFormat="1">
      <c r="A63" s="79" t="s">
        <v>35</v>
      </c>
      <c r="B63" s="121" t="s">
        <v>36</v>
      </c>
      <c r="C63" s="122">
        <v>102</v>
      </c>
      <c r="D63" s="122">
        <v>837</v>
      </c>
      <c r="E63" s="81">
        <f t="shared" si="5"/>
        <v>939</v>
      </c>
      <c r="F63" s="89">
        <f ca="1">C63/OFFSET(C63,3,0)</f>
        <v>1.685671789786812E-2</v>
      </c>
      <c r="G63" s="89">
        <f t="shared" ref="G63:H63" ca="1" si="31">D63/OFFSET(D63,3,0)</f>
        <v>9.3802532780455E-2</v>
      </c>
      <c r="H63" s="89">
        <f t="shared" ca="1" si="31"/>
        <v>6.2708695071457196E-2</v>
      </c>
      <c r="I63" s="72"/>
    </row>
    <row r="64" spans="1:9" s="3" customFormat="1">
      <c r="A64" s="79" t="s">
        <v>37</v>
      </c>
      <c r="B64" s="121" t="s">
        <v>38</v>
      </c>
      <c r="C64" s="122">
        <v>766</v>
      </c>
      <c r="D64" s="122">
        <v>1623</v>
      </c>
      <c r="E64" s="81">
        <f t="shared" si="5"/>
        <v>2389</v>
      </c>
      <c r="F64" s="89">
        <f ca="1">C64/OFFSET(C64,2,0)</f>
        <v>0.12659064617418608</v>
      </c>
      <c r="G64" s="89">
        <f t="shared" ref="G64:H64" ca="1" si="32">D64/OFFSET(D64,2,0)</f>
        <v>0.18188949904740559</v>
      </c>
      <c r="H64" s="89">
        <f t="shared" ca="1" si="32"/>
        <v>0.15954320822759449</v>
      </c>
    </row>
    <row r="65" spans="1:9" s="3" customFormat="1">
      <c r="A65" s="79" t="s">
        <v>39</v>
      </c>
      <c r="B65" s="121" t="s">
        <v>40</v>
      </c>
      <c r="C65" s="122">
        <v>4924</v>
      </c>
      <c r="D65" s="122">
        <v>6163</v>
      </c>
      <c r="E65" s="81">
        <f t="shared" si="5"/>
        <v>11087</v>
      </c>
      <c r="F65" s="89">
        <f ca="1">C65/OFFSET(C65,1,0)</f>
        <v>0.81374979342257481</v>
      </c>
      <c r="G65" s="89">
        <f t="shared" ref="G65:H65" ca="1" si="33">D65/OFFSET(D65,1,0)</f>
        <v>0.69068698868093692</v>
      </c>
      <c r="H65" s="94">
        <f t="shared" ca="1" si="33"/>
        <v>0.74041672231868572</v>
      </c>
    </row>
    <row r="66" spans="1:9" s="3" customFormat="1">
      <c r="A66" s="79" t="s">
        <v>41</v>
      </c>
      <c r="B66" s="96" t="s">
        <v>55</v>
      </c>
      <c r="C66" s="78">
        <f>SUM(C62:C65)</f>
        <v>6051</v>
      </c>
      <c r="D66" s="78">
        <f>SUM(D62:D65)</f>
        <v>8923</v>
      </c>
      <c r="E66" s="81">
        <f t="shared" si="5"/>
        <v>14974</v>
      </c>
      <c r="F66" s="89">
        <f>C66/C33</f>
        <v>0.18116766467065867</v>
      </c>
      <c r="G66" s="89">
        <f t="shared" ref="G66:H66" si="34">D66/D33</f>
        <v>0.28702393206381882</v>
      </c>
      <c r="H66" s="89">
        <f t="shared" si="34"/>
        <v>0.23219823843195633</v>
      </c>
    </row>
    <row r="67" spans="1:9" s="3" customFormat="1">
      <c r="A67" s="97" t="s">
        <v>42</v>
      </c>
      <c r="B67" s="98" t="s">
        <v>21</v>
      </c>
      <c r="C67" s="99">
        <v>2141</v>
      </c>
      <c r="D67" s="99">
        <v>1065</v>
      </c>
      <c r="E67" s="81">
        <f t="shared" si="5"/>
        <v>3206</v>
      </c>
      <c r="F67" s="2"/>
      <c r="G67" s="72"/>
      <c r="H67" s="72"/>
    </row>
    <row r="68" spans="1:9" s="3" customFormat="1" ht="14.4">
      <c r="A68" s="79" t="s">
        <v>43</v>
      </c>
      <c r="B68" s="77" t="s">
        <v>44</v>
      </c>
      <c r="C68" s="78">
        <f>C66-C67</f>
        <v>3910</v>
      </c>
      <c r="D68" s="78">
        <f>D66-D67</f>
        <v>7858</v>
      </c>
      <c r="E68" s="81">
        <f t="shared" si="5"/>
        <v>11768</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31226</v>
      </c>
      <c r="D70" s="91">
        <f>D43+D50+D57+D59+D60+D68</f>
        <v>29777</v>
      </c>
      <c r="E70" s="81">
        <f t="shared" si="5"/>
        <v>61003</v>
      </c>
      <c r="F70" s="2"/>
      <c r="G70" s="124"/>
      <c r="H70" s="112"/>
    </row>
    <row r="71" spans="1:9" s="3" customFormat="1">
      <c r="A71" s="79"/>
      <c r="B71" s="125"/>
      <c r="C71" s="92"/>
      <c r="D71" s="92"/>
      <c r="E71" s="81"/>
      <c r="F71" s="2"/>
      <c r="G71" s="72"/>
      <c r="H71" s="72"/>
    </row>
    <row r="72" spans="1:9" s="3" customFormat="1" ht="14.4">
      <c r="A72" s="79" t="s">
        <v>47</v>
      </c>
      <c r="B72" s="77" t="s">
        <v>48</v>
      </c>
      <c r="C72" s="78">
        <v>172</v>
      </c>
      <c r="D72" s="78">
        <v>468</v>
      </c>
      <c r="E72" s="81">
        <f t="shared" si="5"/>
        <v>640</v>
      </c>
      <c r="F72" s="68"/>
      <c r="G72" s="126"/>
      <c r="H72" s="127"/>
    </row>
    <row r="73" spans="1:9" s="3" customFormat="1">
      <c r="A73" s="79"/>
      <c r="B73" s="125"/>
      <c r="C73" s="92"/>
      <c r="D73" s="92"/>
      <c r="E73" s="81"/>
      <c r="F73" s="2"/>
      <c r="G73" s="72"/>
      <c r="H73" s="72"/>
      <c r="I73" s="72"/>
    </row>
    <row r="74" spans="1:9" s="3" customFormat="1">
      <c r="A74" s="79" t="s">
        <v>49</v>
      </c>
      <c r="B74" s="77" t="s">
        <v>50</v>
      </c>
      <c r="C74" s="81">
        <f>C70+C72</f>
        <v>31398</v>
      </c>
      <c r="D74" s="81">
        <f>D70+D72</f>
        <v>30245</v>
      </c>
      <c r="E74" s="81">
        <f>D74+C74</f>
        <v>61643</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1">
        <v>942</v>
      </c>
      <c r="D76" s="151">
        <v>1424</v>
      </c>
      <c r="E76" s="81">
        <f>D76+C76</f>
        <v>2366</v>
      </c>
      <c r="F76" s="2"/>
      <c r="G76" s="72"/>
      <c r="H76" s="72"/>
      <c r="I76" s="72"/>
    </row>
    <row r="77" spans="1:9" s="3" customFormat="1" ht="30.75" customHeight="1">
      <c r="A77" s="296" t="s">
        <v>56</v>
      </c>
      <c r="B77" s="297"/>
      <c r="C77" s="131">
        <f>C6+C33-C67-C74</f>
        <v>716</v>
      </c>
      <c r="D77" s="131">
        <f>D6+D33-D67-D74</f>
        <v>1193</v>
      </c>
      <c r="E77" s="132">
        <f>(E6+E33)-(E67+E74)</f>
        <v>1909</v>
      </c>
      <c r="F77" s="2"/>
      <c r="G77" s="72"/>
      <c r="H77" s="72"/>
      <c r="I77" s="72"/>
    </row>
    <row r="78" spans="1:9" s="3" customFormat="1" ht="16.2" customHeight="1">
      <c r="A78" s="133"/>
      <c r="B78" s="61" t="s">
        <v>67</v>
      </c>
      <c r="C78" s="134">
        <f>(C43+C57+C59+C60+C50)/(C43+C57+C59+C68+C60+C50)</f>
        <v>0.8747838339845001</v>
      </c>
      <c r="D78" s="134">
        <f t="shared" ref="D78:E78" si="35">(D43+D57+D59+D60+D50)/(D43+D57+D59+D68+D60+D50)</f>
        <v>0.73610504751989791</v>
      </c>
      <c r="E78" s="134">
        <f t="shared" si="35"/>
        <v>0.80709145451863018</v>
      </c>
      <c r="F78" s="135"/>
      <c r="G78" s="72"/>
      <c r="H78" s="72"/>
      <c r="I78" s="72"/>
    </row>
    <row r="79" spans="1:9" s="3" customFormat="1" ht="16.2" customHeight="1">
      <c r="A79" s="133"/>
      <c r="B79" s="61" t="s">
        <v>68</v>
      </c>
      <c r="C79" s="134">
        <f>(C43+C57+C59+C60+C50)/(C43+C57+C59+C68+C72+C67+C60+C50)</f>
        <v>0.81445481379886098</v>
      </c>
      <c r="D79" s="134">
        <f t="shared" ref="D79:E79" si="36">(D43+D57+D59+D60+D50)/(D43+D57+D59+D68+D72+D67+D60+D50)</f>
        <v>0.70006387735547748</v>
      </c>
      <c r="E79" s="134">
        <f t="shared" si="36"/>
        <v>0.75922527718237753</v>
      </c>
      <c r="F79" s="2"/>
      <c r="G79" s="72"/>
      <c r="H79" s="72"/>
      <c r="I79" s="72"/>
    </row>
    <row r="80" spans="1:9" ht="16.2" customHeight="1">
      <c r="A80" s="133"/>
      <c r="B80" s="61" t="s">
        <v>70</v>
      </c>
      <c r="C80" s="134">
        <f>C59/C35</f>
        <v>0.27871264956171221</v>
      </c>
      <c r="D80" s="134">
        <f t="shared" ref="D80:E80" si="37">D59/D35</f>
        <v>9.3761449555340909E-2</v>
      </c>
      <c r="E80" s="134">
        <f t="shared" si="37"/>
        <v>0.18810071637212186</v>
      </c>
    </row>
    <row r="81" spans="1:11" ht="16.2" customHeight="1">
      <c r="A81" s="133"/>
      <c r="B81" s="61" t="s">
        <v>69</v>
      </c>
      <c r="C81" s="134">
        <f>D66/E66</f>
        <v>0.59589955923600912</v>
      </c>
      <c r="D81" s="134"/>
      <c r="E81" s="134"/>
    </row>
    <row r="82" spans="1:11" ht="16.2" customHeight="1">
      <c r="A82" s="133"/>
      <c r="B82" s="61" t="s">
        <v>89</v>
      </c>
      <c r="C82" s="136">
        <f>C20/C35</f>
        <v>1.1613027065071342E-2</v>
      </c>
      <c r="D82" s="136">
        <f t="shared" ref="D82:E82" si="38">D20/D35</f>
        <v>2.3681843919661594E-2</v>
      </c>
      <c r="E82" s="136">
        <f t="shared" si="38"/>
        <v>1.7525823664757429E-2</v>
      </c>
    </row>
    <row r="83" spans="1:11" ht="16.2" customHeight="1">
      <c r="A83" s="133"/>
      <c r="B83" s="61" t="s">
        <v>95</v>
      </c>
      <c r="C83" s="136">
        <f>(C43+C50+C57+C59+C60)/(C6+C33)</f>
        <v>0.79743103196613629</v>
      </c>
      <c r="D83" s="136">
        <f t="shared" ref="D83:E83" si="39">(D43+D50+D57+D59+D60)/(D6+D33)</f>
        <v>0.67436851982893886</v>
      </c>
      <c r="E83" s="136">
        <f t="shared" si="39"/>
        <v>0.73751460499116206</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0.87546977514491364</v>
      </c>
      <c r="D93" s="1" t="s">
        <v>66</v>
      </c>
      <c r="E93" s="139">
        <f>(D74-D68)/D74</f>
        <v>0.74018846090262858</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topLeftCell="A65"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9.77734375" style="58" customWidth="1"/>
    <col min="11" max="11" width="9.77734375" style="57" customWidth="1"/>
    <col min="12" max="12" width="9.77734375" style="58" customWidth="1"/>
    <col min="13" max="15" width="5.5546875" style="57" customWidth="1"/>
    <col min="16" max="16384" width="8.88671875" style="57"/>
  </cols>
  <sheetData>
    <row r="1" spans="1:15" s="3" customFormat="1">
      <c r="A1" s="57"/>
      <c r="B1" s="65" t="s">
        <v>90</v>
      </c>
      <c r="C1" s="57"/>
      <c r="D1" s="57"/>
      <c r="E1" s="57"/>
      <c r="F1" s="2" t="s">
        <v>91</v>
      </c>
      <c r="G1" s="66"/>
      <c r="H1" s="67"/>
      <c r="I1" s="67"/>
      <c r="J1" s="58"/>
      <c r="K1" s="57"/>
      <c r="L1" s="58"/>
      <c r="M1" s="57"/>
      <c r="N1" s="57"/>
      <c r="O1" s="57"/>
    </row>
    <row r="2" spans="1:15" s="3" customFormat="1" ht="15.6">
      <c r="A2" s="57"/>
      <c r="B2" s="65" t="s">
        <v>92</v>
      </c>
      <c r="C2" s="57" t="s">
        <v>557</v>
      </c>
      <c r="D2" s="57"/>
      <c r="E2" s="57"/>
      <c r="F2" s="68" t="s">
        <v>93</v>
      </c>
      <c r="G2" s="69"/>
      <c r="H2" s="70"/>
      <c r="I2" s="70"/>
      <c r="J2" s="205" t="s">
        <v>286</v>
      </c>
      <c r="K2" s="57"/>
      <c r="L2" s="58"/>
      <c r="M2" s="57"/>
      <c r="N2" s="57"/>
      <c r="O2" s="57"/>
    </row>
    <row r="3" spans="1:15" s="3" customFormat="1" ht="13.8" thickBot="1">
      <c r="A3" s="71"/>
      <c r="B3" s="58"/>
      <c r="C3" s="57"/>
      <c r="D3" s="57"/>
      <c r="E3" s="57"/>
      <c r="F3" s="2"/>
      <c r="G3" s="72"/>
      <c r="H3" s="72"/>
      <c r="I3" s="72"/>
      <c r="J3" s="58"/>
      <c r="K3" s="57"/>
      <c r="L3" s="58"/>
      <c r="M3" s="57"/>
      <c r="N3" s="57"/>
      <c r="O3" s="57"/>
    </row>
    <row r="4" spans="1:15" s="3" customFormat="1" ht="13.8">
      <c r="A4" s="73"/>
      <c r="B4" s="60"/>
      <c r="C4" s="74" t="s">
        <v>0</v>
      </c>
      <c r="D4" s="74" t="s">
        <v>1</v>
      </c>
      <c r="E4" s="75" t="s">
        <v>2</v>
      </c>
      <c r="F4" s="2"/>
      <c r="G4" s="72"/>
      <c r="H4" s="72"/>
      <c r="I4" s="72"/>
      <c r="J4" s="205" t="s">
        <v>287</v>
      </c>
      <c r="K4" s="57"/>
      <c r="L4" s="58"/>
      <c r="M4" s="57"/>
      <c r="N4" s="57"/>
      <c r="O4" s="57"/>
    </row>
    <row r="5" spans="1:15" s="3" customFormat="1">
      <c r="A5" s="76"/>
      <c r="B5" s="77"/>
      <c r="C5" s="78"/>
      <c r="D5" s="78"/>
      <c r="E5" s="78"/>
      <c r="F5" s="4"/>
      <c r="G5" s="72"/>
      <c r="H5" s="72"/>
      <c r="I5" s="72"/>
      <c r="J5" s="58"/>
      <c r="K5" s="57"/>
      <c r="L5" s="58"/>
      <c r="M5" s="57"/>
      <c r="N5" s="57"/>
      <c r="O5" s="57"/>
    </row>
    <row r="6" spans="1:15" s="3" customFormat="1" ht="15.6">
      <c r="A6" s="79" t="s">
        <v>3</v>
      </c>
      <c r="B6" s="77" t="s">
        <v>63</v>
      </c>
      <c r="C6" s="151">
        <v>52</v>
      </c>
      <c r="D6" s="151">
        <v>37</v>
      </c>
      <c r="E6" s="81">
        <f>D6+C6</f>
        <v>89</v>
      </c>
      <c r="F6" s="68"/>
      <c r="G6" s="82"/>
      <c r="H6" s="70"/>
      <c r="I6" s="70"/>
      <c r="J6" s="58"/>
      <c r="K6" s="57"/>
      <c r="L6" s="175" t="s">
        <v>550</v>
      </c>
      <c r="M6" s="206" t="s">
        <v>0</v>
      </c>
      <c r="N6" s="206" t="s">
        <v>1</v>
      </c>
      <c r="O6" s="206" t="s">
        <v>2</v>
      </c>
    </row>
    <row r="7" spans="1:15" s="3" customFormat="1" ht="15.6">
      <c r="A7" s="79"/>
      <c r="B7" s="77"/>
      <c r="C7" s="83"/>
      <c r="D7" s="83"/>
      <c r="E7" s="81"/>
      <c r="F7" s="68"/>
      <c r="G7" s="82"/>
      <c r="H7" s="82"/>
      <c r="I7" s="70"/>
      <c r="J7" s="58"/>
      <c r="K7" s="57"/>
      <c r="L7" s="175" t="s">
        <v>555</v>
      </c>
      <c r="M7" s="57"/>
      <c r="N7" s="57"/>
      <c r="O7" s="57"/>
    </row>
    <row r="8" spans="1:15" s="3" customFormat="1" ht="15.6">
      <c r="A8" s="79"/>
      <c r="B8" s="77" t="s">
        <v>4</v>
      </c>
      <c r="C8" s="83"/>
      <c r="D8" s="83"/>
      <c r="E8" s="81"/>
      <c r="F8" s="68"/>
      <c r="G8" s="82"/>
      <c r="H8" s="70"/>
      <c r="I8" s="82"/>
      <c r="J8" s="175" t="s">
        <v>3</v>
      </c>
      <c r="K8" s="57"/>
      <c r="L8" s="175" t="s">
        <v>556</v>
      </c>
      <c r="M8" s="151">
        <v>52</v>
      </c>
      <c r="N8" s="151">
        <v>37</v>
      </c>
      <c r="O8" s="151">
        <v>89</v>
      </c>
    </row>
    <row r="9" spans="1:15" s="3" customFormat="1" ht="15.6">
      <c r="A9" s="79"/>
      <c r="B9" s="84" t="s">
        <v>5</v>
      </c>
      <c r="C9" s="85"/>
      <c r="D9" s="85"/>
      <c r="E9" s="81"/>
      <c r="F9" s="2"/>
      <c r="G9" s="82"/>
      <c r="H9" s="86"/>
      <c r="I9" s="70"/>
      <c r="J9" s="58"/>
      <c r="K9" s="206" t="s">
        <v>4</v>
      </c>
      <c r="L9" s="58"/>
      <c r="M9" s="57"/>
      <c r="N9" s="57"/>
      <c r="O9" s="57"/>
    </row>
    <row r="10" spans="1:15" s="3" customFormat="1" ht="15.6">
      <c r="A10" s="79"/>
      <c r="B10" s="87" t="s">
        <v>6</v>
      </c>
      <c r="C10" s="153">
        <v>2542</v>
      </c>
      <c r="D10" s="153">
        <v>962</v>
      </c>
      <c r="E10" s="81">
        <f>D10+C10</f>
        <v>3504</v>
      </c>
      <c r="F10" s="89">
        <f ca="1">C10/OFFSET(C10,4,0)</f>
        <v>0.69988986784140972</v>
      </c>
      <c r="G10" s="89">
        <f t="shared" ref="G10:H10" ca="1" si="0">D10/OFFSET(D10,4,0)</f>
        <v>0.44557665585919409</v>
      </c>
      <c r="H10" s="89">
        <f t="shared" ca="1" si="0"/>
        <v>0.60507684337765499</v>
      </c>
      <c r="I10" s="70"/>
      <c r="J10" s="58"/>
      <c r="K10" s="215" t="s">
        <v>5</v>
      </c>
      <c r="L10" s="58"/>
      <c r="M10" s="57"/>
      <c r="N10" s="57"/>
      <c r="O10" s="57"/>
    </row>
    <row r="11" spans="1:15" s="3" customFormat="1">
      <c r="A11" s="79"/>
      <c r="B11" s="87" t="s">
        <v>7</v>
      </c>
      <c r="C11" s="153">
        <v>238</v>
      </c>
      <c r="D11" s="153">
        <v>696</v>
      </c>
      <c r="E11" s="81">
        <f t="shared" ref="E11:E14" si="1">D11+C11</f>
        <v>934</v>
      </c>
      <c r="F11" s="89">
        <f ca="1">C11/OFFSET(C11,3,0)</f>
        <v>6.5528634361233476E-2</v>
      </c>
      <c r="G11" s="89">
        <f t="shared" ref="G11:H11" ca="1" si="2">D11/OFFSET(D11,3,0)</f>
        <v>0.3223714682723483</v>
      </c>
      <c r="H11" s="89">
        <f t="shared" ca="1" si="2"/>
        <v>0.16128475220169228</v>
      </c>
      <c r="I11" s="72"/>
      <c r="J11" s="174" t="s">
        <v>6</v>
      </c>
      <c r="K11" s="57"/>
      <c r="L11" s="58"/>
      <c r="M11" s="153">
        <v>2542</v>
      </c>
      <c r="N11" s="153">
        <v>962</v>
      </c>
      <c r="O11" s="151">
        <v>3504</v>
      </c>
    </row>
    <row r="12" spans="1:15" s="3" customFormat="1">
      <c r="A12" s="79"/>
      <c r="B12" s="87" t="s">
        <v>8</v>
      </c>
      <c r="C12" s="153">
        <v>362</v>
      </c>
      <c r="D12" s="153">
        <v>110</v>
      </c>
      <c r="E12" s="81">
        <f t="shared" si="1"/>
        <v>472</v>
      </c>
      <c r="F12" s="89">
        <f ca="1">C12/OFFSET(C12,2,0)</f>
        <v>9.9669603524229072E-2</v>
      </c>
      <c r="G12" s="89">
        <f t="shared" ref="G12:H12" ca="1" si="3">D12/OFFSET(D12,2,0)</f>
        <v>5.0949513663733209E-2</v>
      </c>
      <c r="H12" s="89">
        <f t="shared" ca="1" si="3"/>
        <v>8.1505784838542567E-2</v>
      </c>
      <c r="I12" s="72"/>
      <c r="J12" s="58"/>
      <c r="K12" s="216" t="s">
        <v>228</v>
      </c>
      <c r="L12" s="58"/>
      <c r="M12" s="153">
        <v>238</v>
      </c>
      <c r="N12" s="153">
        <v>696</v>
      </c>
      <c r="O12" s="151">
        <v>934</v>
      </c>
    </row>
    <row r="13" spans="1:15" s="3" customFormat="1">
      <c r="A13" s="79"/>
      <c r="B13" s="87" t="s">
        <v>9</v>
      </c>
      <c r="C13" s="153">
        <v>490</v>
      </c>
      <c r="D13" s="153">
        <v>391</v>
      </c>
      <c r="E13" s="81">
        <f t="shared" si="1"/>
        <v>881</v>
      </c>
      <c r="F13" s="89">
        <f ca="1">C13/OFFSET(C13,1,0)</f>
        <v>0.13491189427312775</v>
      </c>
      <c r="G13" s="89">
        <f t="shared" ref="G13:H13" ca="1" si="4">D13/OFFSET(D13,1,0)</f>
        <v>0.18110236220472442</v>
      </c>
      <c r="H13" s="89">
        <f t="shared" ca="1" si="4"/>
        <v>0.15213261958211016</v>
      </c>
      <c r="I13" s="72"/>
      <c r="J13" s="58"/>
      <c r="K13" s="216" t="s">
        <v>229</v>
      </c>
      <c r="L13" s="58"/>
      <c r="M13" s="153">
        <v>362</v>
      </c>
      <c r="N13" s="153">
        <v>110</v>
      </c>
      <c r="O13" s="151">
        <v>472</v>
      </c>
    </row>
    <row r="14" spans="1:15" s="3" customFormat="1">
      <c r="A14" s="79" t="s">
        <v>10</v>
      </c>
      <c r="B14" s="90" t="s">
        <v>11</v>
      </c>
      <c r="C14" s="91">
        <f>SUM(C10:C13)</f>
        <v>3632</v>
      </c>
      <c r="D14" s="91">
        <f>SUM(D10:D13)</f>
        <v>2159</v>
      </c>
      <c r="E14" s="81">
        <f t="shared" si="1"/>
        <v>5791</v>
      </c>
      <c r="F14" s="89"/>
      <c r="G14" s="89"/>
      <c r="H14" s="89"/>
      <c r="I14" s="72"/>
      <c r="J14" s="58"/>
      <c r="K14" s="216" t="s">
        <v>9</v>
      </c>
      <c r="L14" s="58"/>
      <c r="M14" s="153">
        <v>490</v>
      </c>
      <c r="N14" s="153">
        <v>391</v>
      </c>
      <c r="O14" s="151">
        <v>881</v>
      </c>
    </row>
    <row r="15" spans="1:15" s="3" customFormat="1">
      <c r="A15" s="79"/>
      <c r="B15" s="84" t="s">
        <v>58</v>
      </c>
      <c r="C15" s="92"/>
      <c r="D15" s="92"/>
      <c r="E15" s="81"/>
      <c r="F15" s="2"/>
      <c r="G15" s="72"/>
      <c r="H15" s="72"/>
      <c r="I15" s="72"/>
      <c r="J15" s="175" t="s">
        <v>10</v>
      </c>
      <c r="K15" s="206" t="s">
        <v>11</v>
      </c>
      <c r="L15" s="58"/>
      <c r="M15" s="151">
        <v>3632</v>
      </c>
      <c r="N15" s="151">
        <v>2159</v>
      </c>
      <c r="O15" s="151">
        <v>5791</v>
      </c>
    </row>
    <row r="16" spans="1:15" s="3" customFormat="1">
      <c r="A16" s="79"/>
      <c r="B16" s="87" t="s">
        <v>6</v>
      </c>
      <c r="C16" s="57"/>
      <c r="D16" s="57"/>
      <c r="E16" s="81">
        <f t="shared" ref="E16:E72" si="5">D16+C16</f>
        <v>0</v>
      </c>
      <c r="F16" s="89">
        <f ca="1">C16/OFFSET(C16,4,0)</f>
        <v>0</v>
      </c>
      <c r="G16" s="89">
        <f t="shared" ref="G16:H16" ca="1" si="6">D16/OFFSET(D16,4,0)</f>
        <v>0</v>
      </c>
      <c r="H16" s="89">
        <f t="shared" ca="1" si="6"/>
        <v>0</v>
      </c>
      <c r="I16" s="72"/>
      <c r="J16" s="58"/>
      <c r="K16" s="57"/>
      <c r="L16" s="207" t="s">
        <v>266</v>
      </c>
      <c r="M16" s="57"/>
      <c r="N16" s="57"/>
      <c r="O16" s="57"/>
    </row>
    <row r="17" spans="1:15" s="3" customFormat="1">
      <c r="A17" s="79"/>
      <c r="B17" s="87" t="s">
        <v>7</v>
      </c>
      <c r="C17" s="153">
        <v>10</v>
      </c>
      <c r="D17" s="153">
        <v>9</v>
      </c>
      <c r="E17" s="81">
        <f t="shared" si="5"/>
        <v>19</v>
      </c>
      <c r="F17" s="89">
        <f ca="1">C17/OFFSET(C17,3,0)</f>
        <v>1</v>
      </c>
      <c r="G17" s="89">
        <f t="shared" ref="G17:H17" ca="1" si="7">D17/OFFSET(D17,3,0)</f>
        <v>1</v>
      </c>
      <c r="H17" s="89">
        <f t="shared" ca="1" si="7"/>
        <v>1</v>
      </c>
      <c r="I17" s="72"/>
      <c r="J17" s="174" t="s">
        <v>6</v>
      </c>
      <c r="K17" s="57"/>
      <c r="L17" s="58"/>
      <c r="M17" s="57"/>
      <c r="N17" s="57"/>
      <c r="O17" s="151">
        <v>0</v>
      </c>
    </row>
    <row r="18" spans="1:15" s="3" customFormat="1" ht="15.6">
      <c r="A18" s="79"/>
      <c r="B18" s="87" t="s">
        <v>8</v>
      </c>
      <c r="C18" s="57"/>
      <c r="D18" s="57"/>
      <c r="E18" s="81">
        <f t="shared" si="5"/>
        <v>0</v>
      </c>
      <c r="F18" s="89">
        <f ca="1">C18/OFFSET(C18,2,0)</f>
        <v>0</v>
      </c>
      <c r="G18" s="89">
        <f t="shared" ref="G18:H18" ca="1" si="8">D18/OFFSET(D18,2,0)</f>
        <v>0</v>
      </c>
      <c r="H18" s="89">
        <f t="shared" ca="1" si="8"/>
        <v>0</v>
      </c>
      <c r="I18" s="93"/>
      <c r="J18" s="58"/>
      <c r="K18" s="216" t="s">
        <v>228</v>
      </c>
      <c r="L18" s="58"/>
      <c r="M18" s="153">
        <v>10</v>
      </c>
      <c r="N18" s="153">
        <v>9</v>
      </c>
      <c r="O18" s="151">
        <v>19</v>
      </c>
    </row>
    <row r="19" spans="1:15" s="3" customFormat="1">
      <c r="A19" s="79"/>
      <c r="B19" s="87" t="s">
        <v>9</v>
      </c>
      <c r="C19" s="57"/>
      <c r="D19" s="57"/>
      <c r="E19" s="81">
        <f t="shared" si="5"/>
        <v>0</v>
      </c>
      <c r="F19" s="89">
        <f ca="1">C19/OFFSET(C19,1,0)</f>
        <v>0</v>
      </c>
      <c r="G19" s="89">
        <f t="shared" ref="G19:H19" ca="1" si="9">D19/OFFSET(D19,1,0)</f>
        <v>0</v>
      </c>
      <c r="H19" s="94">
        <f t="shared" ca="1" si="9"/>
        <v>0</v>
      </c>
      <c r="I19" s="72"/>
      <c r="J19" s="58"/>
      <c r="K19" s="216" t="s">
        <v>229</v>
      </c>
      <c r="L19" s="58"/>
      <c r="M19" s="57"/>
      <c r="N19" s="57"/>
      <c r="O19" s="151">
        <v>0</v>
      </c>
    </row>
    <row r="20" spans="1:15" s="3" customFormat="1">
      <c r="A20" s="79" t="s">
        <v>12</v>
      </c>
      <c r="B20" s="90" t="s">
        <v>13</v>
      </c>
      <c r="C20" s="81">
        <f>SUM(C16:C19)</f>
        <v>10</v>
      </c>
      <c r="D20" s="81">
        <f>SUM(D16:D19)</f>
        <v>9</v>
      </c>
      <c r="E20" s="81">
        <f t="shared" si="5"/>
        <v>19</v>
      </c>
      <c r="F20" s="89"/>
      <c r="G20" s="89"/>
      <c r="H20" s="89"/>
      <c r="I20" s="72"/>
      <c r="J20" s="58"/>
      <c r="K20" s="216" t="s">
        <v>9</v>
      </c>
      <c r="L20" s="58"/>
      <c r="M20" s="57"/>
      <c r="N20" s="57"/>
      <c r="O20" s="151">
        <v>0</v>
      </c>
    </row>
    <row r="21" spans="1:15" s="3" customFormat="1">
      <c r="A21" s="79"/>
      <c r="B21" s="84" t="s">
        <v>59</v>
      </c>
      <c r="C21" s="92"/>
      <c r="D21" s="92"/>
      <c r="E21" s="81"/>
      <c r="F21" s="2"/>
      <c r="G21" s="72"/>
      <c r="H21" s="72"/>
      <c r="I21" s="72"/>
      <c r="J21" s="175" t="s">
        <v>12</v>
      </c>
      <c r="K21" s="57"/>
      <c r="L21" s="175" t="s">
        <v>13</v>
      </c>
      <c r="M21" s="151">
        <v>10</v>
      </c>
      <c r="N21" s="151">
        <v>9</v>
      </c>
      <c r="O21" s="151">
        <v>19</v>
      </c>
    </row>
    <row r="22" spans="1:15"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57"/>
      <c r="L22" s="207" t="s">
        <v>267</v>
      </c>
      <c r="M22" s="57"/>
      <c r="N22" s="57"/>
      <c r="O22" s="57"/>
    </row>
    <row r="23" spans="1:15"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6</v>
      </c>
      <c r="K23" s="57"/>
      <c r="L23" s="58"/>
      <c r="M23" s="57"/>
      <c r="N23" s="57"/>
      <c r="O23" s="151">
        <v>0</v>
      </c>
    </row>
    <row r="24" spans="1:15"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216" t="s">
        <v>228</v>
      </c>
      <c r="L24" s="58"/>
      <c r="M24" s="57"/>
      <c r="N24" s="57"/>
      <c r="O24" s="151">
        <v>0</v>
      </c>
    </row>
    <row r="25" spans="1:15"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216" t="s">
        <v>229</v>
      </c>
      <c r="L25" s="58"/>
      <c r="M25" s="57"/>
      <c r="N25" s="57"/>
      <c r="O25" s="151">
        <v>0</v>
      </c>
    </row>
    <row r="26" spans="1:15" s="3" customFormat="1">
      <c r="A26" s="79" t="s">
        <v>14</v>
      </c>
      <c r="B26" s="90" t="s">
        <v>15</v>
      </c>
      <c r="C26" s="81">
        <f>SUM(C22:C25)</f>
        <v>0</v>
      </c>
      <c r="D26" s="81">
        <f>SUM(D22:D25)</f>
        <v>0</v>
      </c>
      <c r="E26" s="81">
        <f t="shared" si="5"/>
        <v>0</v>
      </c>
      <c r="F26" s="89"/>
      <c r="G26" s="89"/>
      <c r="H26" s="89"/>
      <c r="I26" s="72"/>
      <c r="J26" s="58"/>
      <c r="K26" s="216" t="s">
        <v>9</v>
      </c>
      <c r="L26" s="58"/>
      <c r="M26" s="57"/>
      <c r="N26" s="57"/>
      <c r="O26" s="151">
        <v>0</v>
      </c>
    </row>
    <row r="27" spans="1:15" s="3" customFormat="1">
      <c r="A27" s="79"/>
      <c r="B27" s="84" t="s">
        <v>16</v>
      </c>
      <c r="C27" s="92"/>
      <c r="D27" s="92"/>
      <c r="E27" s="81"/>
      <c r="F27" s="2"/>
      <c r="G27" s="72"/>
      <c r="H27" s="72"/>
      <c r="I27" s="72"/>
      <c r="J27" s="175" t="s">
        <v>14</v>
      </c>
      <c r="K27" s="57"/>
      <c r="L27" s="175" t="s">
        <v>15</v>
      </c>
      <c r="M27" s="151">
        <v>0</v>
      </c>
      <c r="N27" s="151">
        <v>0</v>
      </c>
      <c r="O27" s="151">
        <v>0</v>
      </c>
    </row>
    <row r="28" spans="1:15" s="3" customFormat="1">
      <c r="A28" s="79"/>
      <c r="B28" s="87" t="s">
        <v>6</v>
      </c>
      <c r="C28" s="92"/>
      <c r="D28" s="92"/>
      <c r="E28" s="81">
        <f t="shared" si="5"/>
        <v>0</v>
      </c>
      <c r="F28" s="89">
        <f ca="1">C28/OFFSET(C28,4,0)</f>
        <v>0</v>
      </c>
      <c r="G28" s="89">
        <f t="shared" ref="G28:H28" ca="1" si="14">D28/OFFSET(D28,4,0)</f>
        <v>0</v>
      </c>
      <c r="H28" s="89">
        <f t="shared" ca="1" si="14"/>
        <v>0</v>
      </c>
      <c r="I28" s="72"/>
      <c r="J28" s="58"/>
      <c r="K28" s="57"/>
      <c r="L28" s="207" t="s">
        <v>16</v>
      </c>
      <c r="M28" s="57"/>
      <c r="N28" s="57"/>
      <c r="O28" s="57"/>
    </row>
    <row r="29" spans="1:15" s="3" customFormat="1" ht="15.6">
      <c r="A29" s="79"/>
      <c r="B29" s="87" t="s">
        <v>7</v>
      </c>
      <c r="C29" s="92"/>
      <c r="D29" s="92"/>
      <c r="E29" s="81">
        <f t="shared" si="5"/>
        <v>0</v>
      </c>
      <c r="F29" s="89">
        <f ca="1">C29/OFFSET(C29,3,0)</f>
        <v>0</v>
      </c>
      <c r="G29" s="89">
        <f t="shared" ref="G29:H29" ca="1" si="15">D29/OFFSET(D29,3,0)</f>
        <v>0</v>
      </c>
      <c r="H29" s="89">
        <f t="shared" ca="1" si="15"/>
        <v>0</v>
      </c>
      <c r="I29" s="70"/>
      <c r="J29" s="174" t="s">
        <v>6</v>
      </c>
      <c r="K29" s="57"/>
      <c r="L29" s="58"/>
      <c r="M29" s="57"/>
      <c r="N29" s="57"/>
      <c r="O29" s="151">
        <v>0</v>
      </c>
    </row>
    <row r="30" spans="1:15" s="3" customFormat="1">
      <c r="A30" s="79"/>
      <c r="B30" s="87" t="s">
        <v>8</v>
      </c>
      <c r="C30" s="92"/>
      <c r="D30" s="92"/>
      <c r="E30" s="81">
        <f t="shared" si="5"/>
        <v>0</v>
      </c>
      <c r="F30" s="89">
        <f ca="1">C30/OFFSET(C30,2,0)</f>
        <v>0</v>
      </c>
      <c r="G30" s="89">
        <f t="shared" ref="G30:H30" ca="1" si="16">D30/OFFSET(D30,2,0)</f>
        <v>0</v>
      </c>
      <c r="H30" s="89">
        <f t="shared" ca="1" si="16"/>
        <v>0</v>
      </c>
      <c r="I30" s="72"/>
      <c r="J30" s="58"/>
      <c r="K30" s="216" t="s">
        <v>228</v>
      </c>
      <c r="L30" s="58"/>
      <c r="M30" s="57"/>
      <c r="N30" s="57"/>
      <c r="O30" s="151">
        <v>0</v>
      </c>
    </row>
    <row r="31" spans="1:15" s="3" customFormat="1" ht="15.6">
      <c r="A31" s="79"/>
      <c r="B31" s="87" t="s">
        <v>9</v>
      </c>
      <c r="C31" s="151">
        <v>95</v>
      </c>
      <c r="D31" s="151">
        <v>21</v>
      </c>
      <c r="E31" s="81">
        <f t="shared" si="5"/>
        <v>116</v>
      </c>
      <c r="F31" s="89">
        <f ca="1">C31/OFFSET(C31,1,0)</f>
        <v>1</v>
      </c>
      <c r="G31" s="89">
        <f t="shared" ref="G31:H31" ca="1" si="17">D31/OFFSET(D31,1,0)</f>
        <v>1</v>
      </c>
      <c r="H31" s="94">
        <f t="shared" ca="1" si="17"/>
        <v>1</v>
      </c>
      <c r="I31" s="70"/>
      <c r="J31" s="58"/>
      <c r="K31" s="216" t="s">
        <v>229</v>
      </c>
      <c r="L31" s="58"/>
      <c r="M31" s="57"/>
      <c r="N31" s="57"/>
      <c r="O31" s="151">
        <v>0</v>
      </c>
    </row>
    <row r="32" spans="1:15" s="3" customFormat="1">
      <c r="A32" s="79" t="s">
        <v>17</v>
      </c>
      <c r="B32" s="90" t="s">
        <v>18</v>
      </c>
      <c r="C32" s="81">
        <f>SUM(C28:C31)</f>
        <v>95</v>
      </c>
      <c r="D32" s="81">
        <f>SUM(D28:D31)</f>
        <v>21</v>
      </c>
      <c r="E32" s="81">
        <f t="shared" si="5"/>
        <v>116</v>
      </c>
      <c r="F32" s="2"/>
      <c r="G32" s="72"/>
      <c r="H32" s="72"/>
      <c r="I32" s="72"/>
      <c r="J32" s="58"/>
      <c r="K32" s="216" t="s">
        <v>9</v>
      </c>
      <c r="L32" s="58"/>
      <c r="M32" s="57"/>
      <c r="N32" s="57"/>
      <c r="O32" s="151">
        <v>0</v>
      </c>
    </row>
    <row r="33" spans="1:15" s="3" customFormat="1">
      <c r="A33" s="79" t="s">
        <v>19</v>
      </c>
      <c r="B33" s="96" t="s">
        <v>54</v>
      </c>
      <c r="C33" s="78">
        <f>C14+C20+C26+C32</f>
        <v>3737</v>
      </c>
      <c r="D33" s="78">
        <f>D14+D20+D26+D32</f>
        <v>2189</v>
      </c>
      <c r="E33" s="81">
        <f t="shared" si="5"/>
        <v>5926</v>
      </c>
      <c r="F33" s="68"/>
      <c r="G33" s="72"/>
      <c r="H33" s="72"/>
      <c r="I33" s="72"/>
      <c r="J33" s="175" t="s">
        <v>17</v>
      </c>
      <c r="K33" s="57"/>
      <c r="L33" s="175" t="s">
        <v>18</v>
      </c>
      <c r="M33" s="151">
        <v>95</v>
      </c>
      <c r="N33" s="151">
        <v>21</v>
      </c>
      <c r="O33" s="151">
        <v>116</v>
      </c>
    </row>
    <row r="34" spans="1:15" s="3" customFormat="1" ht="15.6">
      <c r="A34" s="97" t="s">
        <v>20</v>
      </c>
      <c r="B34" s="98" t="s">
        <v>21</v>
      </c>
      <c r="C34" s="99">
        <v>95</v>
      </c>
      <c r="D34" s="99">
        <v>21</v>
      </c>
      <c r="E34" s="81">
        <f t="shared" si="5"/>
        <v>116</v>
      </c>
      <c r="F34" s="68"/>
      <c r="G34" s="82"/>
      <c r="H34" s="100"/>
      <c r="I34" s="82"/>
      <c r="J34" s="175" t="s">
        <v>19</v>
      </c>
      <c r="K34" s="206" t="s">
        <v>230</v>
      </c>
      <c r="L34" s="174" t="s">
        <v>231</v>
      </c>
      <c r="M34" s="151">
        <v>3737</v>
      </c>
      <c r="N34" s="151">
        <v>2189</v>
      </c>
      <c r="O34" s="151">
        <v>5926</v>
      </c>
    </row>
    <row r="35" spans="1:15" s="3" customFormat="1" ht="15.6">
      <c r="A35" s="79" t="s">
        <v>22</v>
      </c>
      <c r="B35" s="77" t="s">
        <v>23</v>
      </c>
      <c r="C35" s="78">
        <f>C33-C34</f>
        <v>3642</v>
      </c>
      <c r="D35" s="78">
        <f>D33-D34</f>
        <v>2168</v>
      </c>
      <c r="E35" s="81">
        <f t="shared" si="5"/>
        <v>5810</v>
      </c>
      <c r="F35" s="68"/>
      <c r="G35" s="101"/>
      <c r="H35" s="102"/>
      <c r="I35" s="101"/>
      <c r="J35" s="208" t="s">
        <v>20</v>
      </c>
      <c r="K35" s="57"/>
      <c r="L35" s="221" t="s">
        <v>232</v>
      </c>
      <c r="M35" s="152">
        <v>95</v>
      </c>
      <c r="N35" s="152">
        <v>21</v>
      </c>
      <c r="O35" s="152">
        <v>116</v>
      </c>
    </row>
    <row r="36" spans="1:15" s="3" customFormat="1" ht="16.2" thickBot="1">
      <c r="A36" s="103"/>
      <c r="B36" s="104"/>
      <c r="C36" s="92"/>
      <c r="D36" s="92"/>
      <c r="E36" s="81"/>
      <c r="F36" s="68"/>
      <c r="G36" s="93"/>
      <c r="H36" s="70"/>
      <c r="I36" s="82"/>
      <c r="J36" s="175" t="s">
        <v>22</v>
      </c>
      <c r="K36" s="57"/>
      <c r="L36" s="175" t="s">
        <v>233</v>
      </c>
      <c r="M36" s="151">
        <v>3642</v>
      </c>
      <c r="N36" s="151">
        <v>2168</v>
      </c>
      <c r="O36" s="151">
        <v>5810</v>
      </c>
    </row>
    <row r="37" spans="1:15" s="3" customFormat="1" ht="13.8" thickTop="1">
      <c r="A37" s="105"/>
      <c r="B37" s="106"/>
      <c r="C37" s="92"/>
      <c r="D37" s="92"/>
      <c r="E37" s="81"/>
      <c r="F37" s="2"/>
      <c r="G37" s="72"/>
      <c r="H37" s="72"/>
      <c r="I37" s="72"/>
      <c r="J37" s="58"/>
      <c r="K37" s="57"/>
      <c r="L37" s="175" t="s">
        <v>234</v>
      </c>
      <c r="M37" s="57"/>
      <c r="N37" s="57"/>
      <c r="O37" s="57"/>
    </row>
    <row r="38" spans="1:15" s="3" customFormat="1" ht="15.6">
      <c r="A38" s="79"/>
      <c r="B38" s="77" t="s">
        <v>24</v>
      </c>
      <c r="C38" s="92"/>
      <c r="D38" s="92"/>
      <c r="E38" s="81"/>
      <c r="F38" s="68"/>
      <c r="G38" s="70"/>
      <c r="H38" s="82"/>
      <c r="I38" s="82"/>
      <c r="J38" s="174" t="s">
        <v>6</v>
      </c>
      <c r="K38" s="57"/>
      <c r="L38" s="58"/>
      <c r="M38" s="153">
        <v>873</v>
      </c>
      <c r="N38" s="153">
        <v>295</v>
      </c>
      <c r="O38" s="151">
        <v>1168</v>
      </c>
    </row>
    <row r="39" spans="1:15" s="3" customFormat="1">
      <c r="A39" s="79"/>
      <c r="B39" s="87" t="s">
        <v>6</v>
      </c>
      <c r="C39" s="153">
        <v>873</v>
      </c>
      <c r="D39" s="153">
        <v>295</v>
      </c>
      <c r="E39" s="81">
        <f t="shared" si="5"/>
        <v>1168</v>
      </c>
      <c r="F39" s="89">
        <f ca="1">C39/OFFSET(C39,4,0)</f>
        <v>0.90372670807453415</v>
      </c>
      <c r="G39" s="89">
        <f t="shared" ref="G39:H39" ca="1" si="18">D39/OFFSET(D39,4,0)</f>
        <v>0.90214067278287458</v>
      </c>
      <c r="H39" s="89">
        <f t="shared" ca="1" si="18"/>
        <v>0.90332559938128387</v>
      </c>
      <c r="I39" s="72"/>
      <c r="J39" s="58"/>
      <c r="K39" s="216" t="s">
        <v>228</v>
      </c>
      <c r="L39" s="58"/>
      <c r="M39" s="153">
        <v>34</v>
      </c>
      <c r="N39" s="153">
        <v>28</v>
      </c>
      <c r="O39" s="151">
        <v>62</v>
      </c>
    </row>
    <row r="40" spans="1:15" s="3" customFormat="1">
      <c r="A40" s="79"/>
      <c r="B40" s="87" t="s">
        <v>7</v>
      </c>
      <c r="C40" s="153">
        <v>34</v>
      </c>
      <c r="D40" s="153">
        <v>28</v>
      </c>
      <c r="E40" s="81">
        <f t="shared" si="5"/>
        <v>62</v>
      </c>
      <c r="F40" s="89">
        <f ca="1">C40/OFFSET(C40,3,0)</f>
        <v>3.5196687370600416E-2</v>
      </c>
      <c r="G40" s="89">
        <f t="shared" ref="G40:H40" ca="1" si="19">D40/OFFSET(D40,3,0)</f>
        <v>8.5626911314984705E-2</v>
      </c>
      <c r="H40" s="89">
        <f t="shared" ca="1" si="19"/>
        <v>4.7950502706883218E-2</v>
      </c>
      <c r="I40" s="72"/>
      <c r="J40" s="58"/>
      <c r="K40" s="216" t="s">
        <v>229</v>
      </c>
      <c r="L40" s="58"/>
      <c r="M40" s="153">
        <v>45</v>
      </c>
      <c r="N40" s="153">
        <v>4</v>
      </c>
      <c r="O40" s="151">
        <v>49</v>
      </c>
    </row>
    <row r="41" spans="1:15" s="3" customFormat="1">
      <c r="A41" s="79"/>
      <c r="B41" s="87" t="s">
        <v>8</v>
      </c>
      <c r="C41" s="153">
        <v>45</v>
      </c>
      <c r="D41" s="153">
        <v>4</v>
      </c>
      <c r="E41" s="81">
        <f t="shared" si="5"/>
        <v>49</v>
      </c>
      <c r="F41" s="89">
        <f ca="1">C41/OFFSET(C41,2,0)</f>
        <v>4.6583850931677016E-2</v>
      </c>
      <c r="G41" s="89">
        <f t="shared" ref="G41:H41" ca="1" si="20">D41/OFFSET(D41,2,0)</f>
        <v>1.2232415902140673E-2</v>
      </c>
      <c r="H41" s="89">
        <f t="shared" ca="1" si="20"/>
        <v>3.7896365042536739E-2</v>
      </c>
      <c r="I41" s="72"/>
      <c r="J41" s="58"/>
      <c r="K41" s="216" t="s">
        <v>9</v>
      </c>
      <c r="L41" s="58"/>
      <c r="M41" s="153">
        <v>14</v>
      </c>
      <c r="N41" s="153">
        <v>0</v>
      </c>
      <c r="O41" s="151">
        <v>14</v>
      </c>
    </row>
    <row r="42" spans="1:15" s="3" customFormat="1">
      <c r="A42" s="79"/>
      <c r="B42" s="87" t="s">
        <v>9</v>
      </c>
      <c r="C42" s="153">
        <v>14</v>
      </c>
      <c r="D42" s="153">
        <v>0</v>
      </c>
      <c r="E42" s="81">
        <f t="shared" si="5"/>
        <v>14</v>
      </c>
      <c r="F42" s="89">
        <f ca="1">C42/OFFSET(C42,1,0)</f>
        <v>1.4492753623188406E-2</v>
      </c>
      <c r="G42" s="89">
        <f t="shared" ref="G42:H42" ca="1" si="21">D42/OFFSET(D42,1,0)</f>
        <v>0</v>
      </c>
      <c r="H42" s="94">
        <f t="shared" ca="1" si="21"/>
        <v>1.082753286929621E-2</v>
      </c>
      <c r="I42" s="72"/>
      <c r="J42" s="175" t="s">
        <v>25</v>
      </c>
      <c r="K42" s="206" t="s">
        <v>26</v>
      </c>
      <c r="L42" s="58"/>
      <c r="M42" s="151">
        <v>966</v>
      </c>
      <c r="N42" s="151">
        <v>327</v>
      </c>
      <c r="O42" s="151">
        <v>1293</v>
      </c>
    </row>
    <row r="43" spans="1:15" s="3" customFormat="1">
      <c r="A43" s="79" t="s">
        <v>25</v>
      </c>
      <c r="B43" s="90" t="s">
        <v>26</v>
      </c>
      <c r="C43" s="78">
        <f>SUM(C39:C42)</f>
        <v>966</v>
      </c>
      <c r="D43" s="78">
        <f>SUM(D39:D42)</f>
        <v>327</v>
      </c>
      <c r="E43" s="81">
        <f t="shared" si="5"/>
        <v>1293</v>
      </c>
      <c r="F43" s="89"/>
      <c r="G43" s="89"/>
      <c r="H43" s="89"/>
      <c r="I43" s="72"/>
      <c r="J43" s="58"/>
      <c r="K43" s="57"/>
      <c r="L43" s="175" t="s">
        <v>268</v>
      </c>
      <c r="M43" s="57"/>
      <c r="N43" s="57"/>
      <c r="O43" s="57"/>
    </row>
    <row r="44" spans="1:15" s="3" customFormat="1">
      <c r="A44" s="79"/>
      <c r="B44" s="77"/>
      <c r="C44" s="92"/>
      <c r="D44" s="92"/>
      <c r="E44" s="81"/>
      <c r="F44" s="2"/>
      <c r="G44" s="72"/>
      <c r="H44" s="72"/>
      <c r="I44" s="72"/>
      <c r="J44" s="174" t="s">
        <v>6</v>
      </c>
      <c r="K44" s="57"/>
      <c r="L44" s="58"/>
      <c r="M44" s="153">
        <v>39</v>
      </c>
      <c r="N44" s="153">
        <v>103</v>
      </c>
      <c r="O44" s="151">
        <v>142</v>
      </c>
    </row>
    <row r="45" spans="1:15" s="3" customFormat="1">
      <c r="A45" s="79"/>
      <c r="B45" s="77" t="s">
        <v>60</v>
      </c>
      <c r="C45" s="92"/>
      <c r="D45" s="92"/>
      <c r="E45" s="81"/>
      <c r="F45" s="2"/>
      <c r="G45" s="72"/>
      <c r="H45" s="72"/>
      <c r="I45" s="72"/>
      <c r="J45" s="58"/>
      <c r="K45" s="216" t="s">
        <v>228</v>
      </c>
      <c r="L45" s="58"/>
      <c r="M45" s="153">
        <v>30</v>
      </c>
      <c r="N45" s="153">
        <v>373</v>
      </c>
      <c r="O45" s="151">
        <v>403</v>
      </c>
    </row>
    <row r="46" spans="1:15" s="3" customFormat="1">
      <c r="A46" s="79"/>
      <c r="B46" s="87" t="s">
        <v>6</v>
      </c>
      <c r="C46" s="153">
        <v>39</v>
      </c>
      <c r="D46" s="153">
        <v>103</v>
      </c>
      <c r="E46" s="81">
        <f t="shared" si="5"/>
        <v>142</v>
      </c>
      <c r="F46" s="89">
        <f ca="1">C46/OFFSET(C46,4,0)</f>
        <v>0.13356164383561644</v>
      </c>
      <c r="G46" s="89">
        <f t="shared" ref="G46:H46" ca="1" si="22">D46/OFFSET(D46,4,0)</f>
        <v>0.19845857418111754</v>
      </c>
      <c r="H46" s="89">
        <f t="shared" ca="1" si="22"/>
        <v>0.17509247842170161</v>
      </c>
      <c r="I46" s="72"/>
      <c r="J46" s="58"/>
      <c r="K46" s="216" t="s">
        <v>229</v>
      </c>
      <c r="L46" s="58"/>
      <c r="M46" s="153">
        <v>164</v>
      </c>
      <c r="N46" s="153">
        <v>32</v>
      </c>
      <c r="O46" s="151">
        <v>196</v>
      </c>
    </row>
    <row r="47" spans="1:15" s="3" customFormat="1">
      <c r="A47" s="79"/>
      <c r="B47" s="87" t="s">
        <v>7</v>
      </c>
      <c r="C47" s="153">
        <v>30</v>
      </c>
      <c r="D47" s="153">
        <v>373</v>
      </c>
      <c r="E47" s="81">
        <f t="shared" si="5"/>
        <v>403</v>
      </c>
      <c r="F47" s="89">
        <f ca="1">C47/OFFSET(C47,3,0)</f>
        <v>0.10273972602739725</v>
      </c>
      <c r="G47" s="89">
        <f t="shared" ref="G47:H47" ca="1" si="23">D47/OFFSET(D47,3,0)</f>
        <v>0.7186897880539499</v>
      </c>
      <c r="H47" s="89">
        <f t="shared" ca="1" si="23"/>
        <v>0.49691738594327989</v>
      </c>
      <c r="I47" s="72"/>
      <c r="J47" s="58"/>
      <c r="K47" s="216" t="s">
        <v>9</v>
      </c>
      <c r="L47" s="58"/>
      <c r="M47" s="153">
        <v>59</v>
      </c>
      <c r="N47" s="153">
        <v>11</v>
      </c>
      <c r="O47" s="151">
        <v>70</v>
      </c>
    </row>
    <row r="48" spans="1:15" s="3" customFormat="1">
      <c r="A48" s="79"/>
      <c r="B48" s="87" t="s">
        <v>8</v>
      </c>
      <c r="C48" s="153">
        <v>164</v>
      </c>
      <c r="D48" s="153">
        <v>32</v>
      </c>
      <c r="E48" s="81">
        <f t="shared" si="5"/>
        <v>196</v>
      </c>
      <c r="F48" s="89">
        <f ca="1">C48/OFFSET(C48,2,0)</f>
        <v>0.56164383561643838</v>
      </c>
      <c r="G48" s="89">
        <f t="shared" ref="G48:H48" ca="1" si="24">D48/OFFSET(D48,2,0)</f>
        <v>6.1657032755298651E-2</v>
      </c>
      <c r="H48" s="89">
        <f t="shared" ca="1" si="24"/>
        <v>0.24167694204685575</v>
      </c>
      <c r="I48" s="72"/>
      <c r="J48" s="175" t="s">
        <v>27</v>
      </c>
      <c r="K48" s="57"/>
      <c r="L48" s="175" t="s">
        <v>236</v>
      </c>
      <c r="M48" s="151">
        <v>292</v>
      </c>
      <c r="N48" s="151">
        <v>519</v>
      </c>
      <c r="O48" s="151">
        <v>811</v>
      </c>
    </row>
    <row r="49" spans="1:15" s="3" customFormat="1" ht="14.4">
      <c r="A49" s="79"/>
      <c r="B49" s="87" t="s">
        <v>9</v>
      </c>
      <c r="C49" s="153">
        <v>59</v>
      </c>
      <c r="D49" s="153">
        <v>11</v>
      </c>
      <c r="E49" s="81">
        <f t="shared" si="5"/>
        <v>70</v>
      </c>
      <c r="F49" s="89">
        <f ca="1">C49/OFFSET(C49,1,0)</f>
        <v>0.20205479452054795</v>
      </c>
      <c r="G49" s="89">
        <f t="shared" ref="G49:H49" ca="1" si="25">D49/OFFSET(D49,1,0)</f>
        <v>2.119460500963391E-2</v>
      </c>
      <c r="H49" s="94">
        <f t="shared" ca="1" si="25"/>
        <v>8.6313193588162765E-2</v>
      </c>
      <c r="I49" s="109"/>
      <c r="J49" s="58"/>
      <c r="K49" s="57"/>
      <c r="L49" s="175" t="s">
        <v>269</v>
      </c>
      <c r="M49" s="57"/>
      <c r="N49" s="57"/>
      <c r="O49" s="57"/>
    </row>
    <row r="50" spans="1:15" s="3" customFormat="1">
      <c r="A50" s="79" t="s">
        <v>27</v>
      </c>
      <c r="B50" s="77" t="s">
        <v>28</v>
      </c>
      <c r="C50" s="78">
        <f>SUM(C46:C49)</f>
        <v>292</v>
      </c>
      <c r="D50" s="78">
        <f>SUM(D46:D49)</f>
        <v>519</v>
      </c>
      <c r="E50" s="81">
        <f t="shared" si="5"/>
        <v>811</v>
      </c>
      <c r="F50" s="57"/>
      <c r="G50" s="57"/>
      <c r="H50" s="57"/>
      <c r="I50" s="72"/>
      <c r="J50" s="174" t="s">
        <v>6</v>
      </c>
      <c r="K50" s="57"/>
      <c r="L50" s="58"/>
      <c r="M50" s="153">
        <v>49</v>
      </c>
      <c r="N50" s="153">
        <v>124</v>
      </c>
      <c r="O50" s="151">
        <v>173</v>
      </c>
    </row>
    <row r="51" spans="1:15" s="3" customFormat="1" ht="14.4">
      <c r="A51" s="79"/>
      <c r="B51" s="77"/>
      <c r="C51" s="92"/>
      <c r="D51" s="92"/>
      <c r="E51" s="81"/>
      <c r="F51" s="68"/>
      <c r="G51" s="109"/>
      <c r="H51" s="110"/>
      <c r="I51" s="111"/>
      <c r="J51" s="58"/>
      <c r="K51" s="216" t="s">
        <v>228</v>
      </c>
      <c r="L51" s="58"/>
      <c r="M51" s="153">
        <v>44</v>
      </c>
      <c r="N51" s="153">
        <v>375</v>
      </c>
      <c r="O51" s="151">
        <v>419</v>
      </c>
    </row>
    <row r="52" spans="1:15" s="3" customFormat="1" ht="15.6">
      <c r="A52" s="79"/>
      <c r="B52" s="77" t="s">
        <v>61</v>
      </c>
      <c r="C52" s="92"/>
      <c r="D52" s="92"/>
      <c r="E52" s="81"/>
      <c r="F52" s="2"/>
      <c r="G52" s="112"/>
      <c r="H52" s="111"/>
      <c r="I52" s="113"/>
      <c r="J52" s="58"/>
      <c r="K52" s="216" t="s">
        <v>229</v>
      </c>
      <c r="L52" s="58"/>
      <c r="M52" s="153">
        <v>228</v>
      </c>
      <c r="N52" s="153">
        <v>69</v>
      </c>
      <c r="O52" s="151">
        <v>297</v>
      </c>
    </row>
    <row r="53" spans="1:15" s="3" customFormat="1" ht="14.4">
      <c r="A53" s="79"/>
      <c r="B53" s="87" t="s">
        <v>6</v>
      </c>
      <c r="C53" s="153">
        <v>49</v>
      </c>
      <c r="D53" s="153">
        <v>124</v>
      </c>
      <c r="E53" s="81">
        <f t="shared" si="5"/>
        <v>173</v>
      </c>
      <c r="F53" s="89">
        <f ca="1">C53/OFFSET(C53,4,0)</f>
        <v>0.11212814645308924</v>
      </c>
      <c r="G53" s="89">
        <f t="shared" ref="G53:H53" ca="1" si="26">D53/OFFSET(D53,4,0)</f>
        <v>0.21490467937608318</v>
      </c>
      <c r="H53" s="89">
        <f t="shared" ca="1" si="26"/>
        <v>0.17061143984220908</v>
      </c>
      <c r="I53" s="109"/>
      <c r="J53" s="58"/>
      <c r="K53" s="216" t="s">
        <v>9</v>
      </c>
      <c r="L53" s="58"/>
      <c r="M53" s="153">
        <v>116</v>
      </c>
      <c r="N53" s="153">
        <v>9</v>
      </c>
      <c r="O53" s="151">
        <v>125</v>
      </c>
    </row>
    <row r="54" spans="1:15" s="3" customFormat="1">
      <c r="A54" s="79"/>
      <c r="B54" s="87" t="s">
        <v>7</v>
      </c>
      <c r="C54" s="153">
        <v>44</v>
      </c>
      <c r="D54" s="153">
        <v>375</v>
      </c>
      <c r="E54" s="81">
        <f t="shared" si="5"/>
        <v>419</v>
      </c>
      <c r="F54" s="89">
        <f ca="1">C54/OFFSET(C54,3,0)</f>
        <v>0.10068649885583524</v>
      </c>
      <c r="G54" s="89">
        <f t="shared" ref="G54:H54" ca="1" si="27">D54/OFFSET(D54,3,0)</f>
        <v>0.64991334488734831</v>
      </c>
      <c r="H54" s="89">
        <f t="shared" ca="1" si="27"/>
        <v>0.41321499013806706</v>
      </c>
      <c r="I54" s="72"/>
      <c r="J54" s="175" t="s">
        <v>29</v>
      </c>
      <c r="K54" s="57"/>
      <c r="L54" s="175" t="s">
        <v>238</v>
      </c>
      <c r="M54" s="151">
        <v>437</v>
      </c>
      <c r="N54" s="151">
        <v>577</v>
      </c>
      <c r="O54" s="151">
        <v>1014</v>
      </c>
    </row>
    <row r="55" spans="1:15" s="3" customFormat="1">
      <c r="A55" s="79"/>
      <c r="B55" s="87" t="s">
        <v>8</v>
      </c>
      <c r="C55" s="153">
        <v>228</v>
      </c>
      <c r="D55" s="153">
        <v>69</v>
      </c>
      <c r="E55" s="81">
        <f t="shared" si="5"/>
        <v>297</v>
      </c>
      <c r="F55" s="89">
        <f ca="1">C55/OFFSET(C55,2,0)</f>
        <v>0.52173913043478259</v>
      </c>
      <c r="G55" s="89">
        <f t="shared" ref="G55:H55" ca="1" si="28">D55/OFFSET(D55,2,0)</f>
        <v>0.1195840554592721</v>
      </c>
      <c r="H55" s="89">
        <f t="shared" ca="1" si="28"/>
        <v>0.29289940828402367</v>
      </c>
      <c r="I55" s="115"/>
      <c r="J55" s="58"/>
      <c r="K55" s="57"/>
      <c r="L55" s="58"/>
      <c r="M55" s="57"/>
      <c r="N55" s="57"/>
      <c r="O55" s="57"/>
    </row>
    <row r="56" spans="1:15" s="3" customFormat="1">
      <c r="A56" s="79"/>
      <c r="B56" s="87" t="s">
        <v>9</v>
      </c>
      <c r="C56" s="153">
        <v>116</v>
      </c>
      <c r="D56" s="153">
        <v>9</v>
      </c>
      <c r="E56" s="81">
        <f t="shared" si="5"/>
        <v>125</v>
      </c>
      <c r="F56" s="89">
        <f ca="1">C56/OFFSET(C56,1,0)</f>
        <v>0.26544622425629288</v>
      </c>
      <c r="G56" s="89">
        <f t="shared" ref="G56:H56" ca="1" si="29">D56/OFFSET(D56,1,0)</f>
        <v>1.5597920277296361E-2</v>
      </c>
      <c r="H56" s="94">
        <f t="shared" ca="1" si="29"/>
        <v>0.1232741617357002</v>
      </c>
      <c r="I56" s="72"/>
      <c r="J56" s="175" t="s">
        <v>239</v>
      </c>
      <c r="K56" s="206" t="s">
        <v>31</v>
      </c>
      <c r="L56" s="58"/>
      <c r="M56" s="151">
        <v>1273</v>
      </c>
      <c r="N56" s="151">
        <v>99</v>
      </c>
      <c r="O56" s="151">
        <v>1372</v>
      </c>
    </row>
    <row r="57" spans="1:15" s="3" customFormat="1">
      <c r="A57" s="79" t="s">
        <v>29</v>
      </c>
      <c r="B57" s="77" t="s">
        <v>30</v>
      </c>
      <c r="C57" s="78">
        <f>SUM(C53:C56)</f>
        <v>437</v>
      </c>
      <c r="D57" s="78">
        <f>SUM(D53:D56)</f>
        <v>577</v>
      </c>
      <c r="E57" s="81">
        <f t="shared" si="5"/>
        <v>1014</v>
      </c>
      <c r="F57" s="57"/>
      <c r="G57" s="57"/>
      <c r="H57" s="57"/>
      <c r="I57" s="72"/>
      <c r="J57" s="58"/>
      <c r="K57" s="206" t="s">
        <v>240</v>
      </c>
      <c r="L57" s="58"/>
      <c r="M57" s="57"/>
      <c r="N57" s="57"/>
      <c r="O57" s="57"/>
    </row>
    <row r="58" spans="1:15" s="3" customFormat="1">
      <c r="A58" s="79"/>
      <c r="B58" s="77"/>
      <c r="C58" s="92"/>
      <c r="D58" s="92"/>
      <c r="E58" s="81"/>
      <c r="F58" s="2"/>
      <c r="G58" s="72"/>
      <c r="H58" s="72"/>
      <c r="I58" s="72"/>
      <c r="J58" s="175" t="s">
        <v>33</v>
      </c>
      <c r="K58" s="216" t="s">
        <v>6</v>
      </c>
      <c r="L58" s="207" t="s">
        <v>241</v>
      </c>
      <c r="M58" s="153">
        <v>17</v>
      </c>
      <c r="N58" s="153">
        <v>10</v>
      </c>
      <c r="O58" s="151">
        <v>27</v>
      </c>
    </row>
    <row r="59" spans="1:15" s="3" customFormat="1">
      <c r="A59" s="117" t="s">
        <v>72</v>
      </c>
      <c r="B59" s="77" t="s">
        <v>31</v>
      </c>
      <c r="C59" s="151">
        <v>1273</v>
      </c>
      <c r="D59" s="151">
        <v>99</v>
      </c>
      <c r="E59" s="81">
        <f t="shared" si="5"/>
        <v>1372</v>
      </c>
      <c r="F59" s="2"/>
      <c r="G59" s="72"/>
      <c r="H59" s="72"/>
      <c r="I59" s="72"/>
      <c r="J59" s="175" t="s">
        <v>35</v>
      </c>
      <c r="K59" s="216" t="s">
        <v>228</v>
      </c>
      <c r="L59" s="207" t="s">
        <v>241</v>
      </c>
      <c r="M59" s="153">
        <v>2</v>
      </c>
      <c r="N59" s="153">
        <v>19</v>
      </c>
      <c r="O59" s="151">
        <v>21</v>
      </c>
    </row>
    <row r="60" spans="1:15" s="3" customFormat="1">
      <c r="A60" s="117" t="s">
        <v>73</v>
      </c>
      <c r="B60" s="119" t="s">
        <v>71</v>
      </c>
      <c r="C60" s="120"/>
      <c r="D60" s="120"/>
      <c r="E60" s="81">
        <f t="shared" si="5"/>
        <v>0</v>
      </c>
      <c r="F60" s="2"/>
      <c r="G60" s="72"/>
      <c r="H60" s="72"/>
      <c r="I60" s="72"/>
      <c r="J60" s="175" t="s">
        <v>37</v>
      </c>
      <c r="K60" s="216" t="s">
        <v>229</v>
      </c>
      <c r="L60" s="207" t="s">
        <v>241</v>
      </c>
      <c r="M60" s="153">
        <v>88</v>
      </c>
      <c r="N60" s="153">
        <v>69</v>
      </c>
      <c r="O60" s="151">
        <v>157</v>
      </c>
    </row>
    <row r="61" spans="1:15" s="3" customFormat="1" ht="14.4">
      <c r="A61" s="79"/>
      <c r="B61" s="77" t="s">
        <v>32</v>
      </c>
      <c r="C61" s="92"/>
      <c r="D61" s="92"/>
      <c r="E61" s="81"/>
      <c r="F61" s="2"/>
      <c r="G61" s="72"/>
      <c r="H61" s="110"/>
      <c r="I61" s="109"/>
      <c r="J61" s="175" t="s">
        <v>39</v>
      </c>
      <c r="K61" s="57"/>
      <c r="L61" s="174" t="s">
        <v>242</v>
      </c>
      <c r="M61" s="153">
        <v>629</v>
      </c>
      <c r="N61" s="153">
        <v>542</v>
      </c>
      <c r="O61" s="151">
        <v>1171</v>
      </c>
    </row>
    <row r="62" spans="1:15" s="3" customFormat="1" ht="14.4">
      <c r="A62" s="79" t="s">
        <v>33</v>
      </c>
      <c r="B62" s="121" t="s">
        <v>34</v>
      </c>
      <c r="C62" s="153">
        <v>17</v>
      </c>
      <c r="D62" s="153">
        <v>10</v>
      </c>
      <c r="E62" s="81">
        <f t="shared" si="5"/>
        <v>27</v>
      </c>
      <c r="F62" s="89">
        <f ca="1">C62/OFFSET(C62,4,0)</f>
        <v>2.309782608695652E-2</v>
      </c>
      <c r="G62" s="89">
        <f t="shared" ref="G62:H62" ca="1" si="30">D62/OFFSET(D62,4,0)</f>
        <v>1.5625E-2</v>
      </c>
      <c r="H62" s="89">
        <f t="shared" ca="1" si="30"/>
        <v>1.9622093023255814E-2</v>
      </c>
      <c r="I62" s="112"/>
      <c r="J62" s="175" t="s">
        <v>41</v>
      </c>
      <c r="K62" s="206" t="s">
        <v>243</v>
      </c>
      <c r="L62" s="174" t="s">
        <v>244</v>
      </c>
      <c r="M62" s="153">
        <v>736</v>
      </c>
      <c r="N62" s="153">
        <v>640</v>
      </c>
      <c r="O62" s="151">
        <v>1376</v>
      </c>
    </row>
    <row r="63" spans="1:15" s="3" customFormat="1">
      <c r="A63" s="79" t="s">
        <v>35</v>
      </c>
      <c r="B63" s="121" t="s">
        <v>36</v>
      </c>
      <c r="C63" s="153">
        <v>2</v>
      </c>
      <c r="D63" s="153">
        <v>19</v>
      </c>
      <c r="E63" s="81">
        <f t="shared" si="5"/>
        <v>21</v>
      </c>
      <c r="F63" s="89">
        <f ca="1">C63/OFFSET(C63,3,0)</f>
        <v>2.717391304347826E-3</v>
      </c>
      <c r="G63" s="89">
        <f t="shared" ref="G63:H63" ca="1" si="31">D63/OFFSET(D63,3,0)</f>
        <v>2.9687499999999999E-2</v>
      </c>
      <c r="H63" s="89">
        <f t="shared" ca="1" si="31"/>
        <v>1.5261627906976744E-2</v>
      </c>
      <c r="I63" s="72"/>
      <c r="J63" s="208" t="s">
        <v>42</v>
      </c>
      <c r="K63" s="57"/>
      <c r="L63" s="221" t="s">
        <v>232</v>
      </c>
      <c r="M63" s="152">
        <v>95</v>
      </c>
      <c r="N63" s="152">
        <v>21</v>
      </c>
      <c r="O63" s="152">
        <v>116</v>
      </c>
    </row>
    <row r="64" spans="1:15" s="3" customFormat="1">
      <c r="A64" s="79" t="s">
        <v>37</v>
      </c>
      <c r="B64" s="121" t="s">
        <v>38</v>
      </c>
      <c r="C64" s="153">
        <v>88</v>
      </c>
      <c r="D64" s="153">
        <v>69</v>
      </c>
      <c r="E64" s="81">
        <f t="shared" si="5"/>
        <v>157</v>
      </c>
      <c r="F64" s="89">
        <f ca="1">C64/OFFSET(C64,2,0)</f>
        <v>0.11956521739130435</v>
      </c>
      <c r="G64" s="89">
        <f t="shared" ref="G64:H64" ca="1" si="32">D64/OFFSET(D64,2,0)</f>
        <v>0.10781250000000001</v>
      </c>
      <c r="H64" s="89">
        <f t="shared" ca="1" si="32"/>
        <v>0.11409883720930232</v>
      </c>
      <c r="J64" s="175" t="s">
        <v>43</v>
      </c>
      <c r="K64" s="57"/>
      <c r="L64" s="175" t="s">
        <v>44</v>
      </c>
      <c r="M64" s="151">
        <v>641</v>
      </c>
      <c r="N64" s="151">
        <v>619</v>
      </c>
      <c r="O64" s="151">
        <v>1260</v>
      </c>
    </row>
    <row r="65" spans="1:15" s="3" customFormat="1">
      <c r="A65" s="79" t="s">
        <v>39</v>
      </c>
      <c r="B65" s="121" t="s">
        <v>40</v>
      </c>
      <c r="C65" s="153">
        <v>629</v>
      </c>
      <c r="D65" s="153">
        <v>542</v>
      </c>
      <c r="E65" s="81">
        <f t="shared" si="5"/>
        <v>1171</v>
      </c>
      <c r="F65" s="89">
        <f ca="1">C65/OFFSET(C65,1,0)</f>
        <v>0.85461956521739135</v>
      </c>
      <c r="G65" s="89">
        <f t="shared" ref="G65:H65" ca="1" si="33">D65/OFFSET(D65,1,0)</f>
        <v>0.84687500000000004</v>
      </c>
      <c r="H65" s="94">
        <f t="shared" ca="1" si="33"/>
        <v>0.85101744186046513</v>
      </c>
      <c r="J65" s="58"/>
      <c r="K65" s="57"/>
      <c r="L65" s="175" t="s">
        <v>245</v>
      </c>
      <c r="M65" s="57"/>
      <c r="N65" s="57"/>
      <c r="O65" s="57"/>
    </row>
    <row r="66" spans="1:15" s="3" customFormat="1">
      <c r="A66" s="79" t="s">
        <v>41</v>
      </c>
      <c r="B66" s="96" t="s">
        <v>55</v>
      </c>
      <c r="C66" s="78">
        <f>SUM(C62:C65)</f>
        <v>736</v>
      </c>
      <c r="D66" s="78">
        <f>SUM(D62:D65)</f>
        <v>640</v>
      </c>
      <c r="E66" s="81">
        <f t="shared" si="5"/>
        <v>1376</v>
      </c>
      <c r="F66" s="89">
        <f>C66/C33</f>
        <v>0.19694942467219695</v>
      </c>
      <c r="G66" s="89">
        <f t="shared" ref="G66:H66" si="34">D66/D33</f>
        <v>0.29237094563727728</v>
      </c>
      <c r="H66" s="89">
        <f t="shared" si="34"/>
        <v>0.23219709753628079</v>
      </c>
      <c r="J66" s="175" t="s">
        <v>45</v>
      </c>
      <c r="K66" s="215" t="s">
        <v>246</v>
      </c>
      <c r="L66" s="58"/>
      <c r="M66" s="151">
        <v>3609</v>
      </c>
      <c r="N66" s="151">
        <v>2141</v>
      </c>
      <c r="O66" s="153">
        <v>5750</v>
      </c>
    </row>
    <row r="67" spans="1:15" s="3" customFormat="1">
      <c r="A67" s="97" t="s">
        <v>42</v>
      </c>
      <c r="B67" s="98" t="s">
        <v>21</v>
      </c>
      <c r="C67" s="99">
        <v>95</v>
      </c>
      <c r="D67" s="99">
        <v>21</v>
      </c>
      <c r="E67" s="81">
        <f t="shared" si="5"/>
        <v>116</v>
      </c>
      <c r="F67" s="2"/>
      <c r="G67" s="72"/>
      <c r="H67" s="72"/>
      <c r="J67" s="175" t="s">
        <v>47</v>
      </c>
      <c r="K67" s="206" t="s">
        <v>48</v>
      </c>
      <c r="L67" s="58"/>
      <c r="M67" s="153">
        <v>22</v>
      </c>
      <c r="N67" s="153">
        <v>30</v>
      </c>
      <c r="O67" s="151">
        <v>52</v>
      </c>
    </row>
    <row r="68" spans="1:15" s="3" customFormat="1" ht="14.4">
      <c r="A68" s="79" t="s">
        <v>43</v>
      </c>
      <c r="B68" s="77" t="s">
        <v>44</v>
      </c>
      <c r="C68" s="78">
        <f>C66-C67</f>
        <v>641</v>
      </c>
      <c r="D68" s="78">
        <f>D66-D67</f>
        <v>619</v>
      </c>
      <c r="E68" s="81">
        <f t="shared" si="5"/>
        <v>1260</v>
      </c>
      <c r="F68" s="2"/>
      <c r="G68" s="111"/>
      <c r="H68" s="123"/>
      <c r="J68" s="58"/>
      <c r="K68" s="57"/>
      <c r="L68" s="175" t="s">
        <v>247</v>
      </c>
      <c r="M68" s="57"/>
      <c r="N68" s="57"/>
      <c r="O68" s="57"/>
    </row>
    <row r="69" spans="1:15" s="3" customFormat="1">
      <c r="A69" s="79"/>
      <c r="B69" s="77"/>
      <c r="C69" s="92"/>
      <c r="D69" s="92"/>
      <c r="E69" s="81"/>
      <c r="F69" s="2"/>
      <c r="G69" s="72"/>
      <c r="H69" s="72"/>
      <c r="J69" s="175" t="s">
        <v>49</v>
      </c>
      <c r="K69" s="215" t="s">
        <v>248</v>
      </c>
      <c r="L69" s="58"/>
      <c r="M69" s="153">
        <v>3631</v>
      </c>
      <c r="N69" s="153">
        <v>2171</v>
      </c>
      <c r="O69" s="153">
        <v>5802</v>
      </c>
    </row>
    <row r="70" spans="1:15" s="3" customFormat="1" ht="14.4">
      <c r="A70" s="79" t="s">
        <v>45</v>
      </c>
      <c r="B70" s="77" t="s">
        <v>46</v>
      </c>
      <c r="C70" s="91">
        <f>C43+C50+C57+C59+C60+C68</f>
        <v>3609</v>
      </c>
      <c r="D70" s="91">
        <f>D43+D50+D57+D59+D60+D68</f>
        <v>2141</v>
      </c>
      <c r="E70" s="81">
        <f t="shared" si="5"/>
        <v>5750</v>
      </c>
      <c r="F70" s="2"/>
      <c r="G70" s="124"/>
      <c r="H70" s="112"/>
      <c r="J70" s="175" t="s">
        <v>51</v>
      </c>
      <c r="K70" s="57"/>
      <c r="L70" s="175" t="s">
        <v>553</v>
      </c>
      <c r="M70" s="151">
        <v>62</v>
      </c>
      <c r="N70" s="151">
        <v>35</v>
      </c>
      <c r="O70" s="151">
        <v>97</v>
      </c>
    </row>
    <row r="71" spans="1:15" s="3" customFormat="1">
      <c r="A71" s="79"/>
      <c r="B71" s="125"/>
      <c r="C71" s="92"/>
      <c r="D71" s="92"/>
      <c r="E71" s="81"/>
      <c r="F71" s="2"/>
      <c r="G71" s="72"/>
      <c r="H71" s="72"/>
      <c r="J71" s="58"/>
      <c r="K71" s="57"/>
      <c r="L71" s="58"/>
      <c r="M71" s="217" t="s">
        <v>271</v>
      </c>
      <c r="N71" s="57"/>
      <c r="O71" s="217" t="s">
        <v>272</v>
      </c>
    </row>
    <row r="72" spans="1:15" s="3" customFormat="1" ht="14.4">
      <c r="A72" s="79" t="s">
        <v>47</v>
      </c>
      <c r="B72" s="77" t="s">
        <v>48</v>
      </c>
      <c r="C72" s="153">
        <v>22</v>
      </c>
      <c r="D72" s="153">
        <v>30</v>
      </c>
      <c r="E72" s="81">
        <f t="shared" si="5"/>
        <v>52</v>
      </c>
      <c r="F72" s="68"/>
      <c r="G72" s="126"/>
      <c r="H72" s="127"/>
      <c r="J72" s="58"/>
      <c r="K72" s="57"/>
      <c r="L72" s="58"/>
      <c r="M72" s="217" t="s">
        <v>273</v>
      </c>
      <c r="N72" s="57"/>
      <c r="O72" s="217" t="s">
        <v>274</v>
      </c>
    </row>
    <row r="73" spans="1:15" s="3" customFormat="1">
      <c r="A73" s="79"/>
      <c r="B73" s="125"/>
      <c r="C73" s="92"/>
      <c r="D73" s="92"/>
      <c r="E73" s="81"/>
      <c r="F73" s="2"/>
      <c r="G73" s="72"/>
      <c r="H73" s="72"/>
      <c r="I73" s="72"/>
      <c r="J73" s="58"/>
      <c r="K73" s="57"/>
      <c r="L73" s="58"/>
      <c r="M73" s="217" t="s">
        <v>275</v>
      </c>
      <c r="N73" s="57"/>
      <c r="O73" s="217" t="s">
        <v>276</v>
      </c>
    </row>
    <row r="74" spans="1:15" s="3" customFormat="1">
      <c r="A74" s="79" t="s">
        <v>49</v>
      </c>
      <c r="B74" s="77" t="s">
        <v>50</v>
      </c>
      <c r="C74" s="81">
        <f>C70+C72</f>
        <v>3631</v>
      </c>
      <c r="D74" s="81">
        <f>D70+D72</f>
        <v>2171</v>
      </c>
      <c r="E74" s="81">
        <f>D74+C74</f>
        <v>5802</v>
      </c>
      <c r="F74" s="2"/>
      <c r="G74" s="72"/>
      <c r="H74" s="72"/>
      <c r="I74" s="72"/>
      <c r="J74" s="58"/>
      <c r="K74" s="217" t="s">
        <v>277</v>
      </c>
      <c r="L74" s="58"/>
      <c r="M74" s="209">
        <v>5899</v>
      </c>
      <c r="N74" s="57"/>
      <c r="O74" s="209">
        <v>5899</v>
      </c>
    </row>
    <row r="75" spans="1:15" s="3" customFormat="1">
      <c r="A75" s="79"/>
      <c r="B75" s="77" t="s">
        <v>94</v>
      </c>
      <c r="C75" s="92"/>
      <c r="D75" s="92"/>
      <c r="E75" s="81">
        <f>D75+C75</f>
        <v>0</v>
      </c>
      <c r="F75" s="2"/>
      <c r="G75" s="72"/>
      <c r="H75" s="72"/>
      <c r="I75" s="72"/>
      <c r="J75" s="58"/>
      <c r="K75" s="217" t="s">
        <v>278</v>
      </c>
      <c r="L75" s="58"/>
      <c r="M75" s="57"/>
      <c r="N75" s="57"/>
      <c r="O75" s="218">
        <v>0.78</v>
      </c>
    </row>
    <row r="76" spans="1:15" s="3" customFormat="1" ht="13.8" thickBot="1">
      <c r="A76" s="128" t="s">
        <v>51</v>
      </c>
      <c r="B76" s="129" t="s">
        <v>64</v>
      </c>
      <c r="C76" s="151">
        <v>62</v>
      </c>
      <c r="D76" s="151">
        <v>35</v>
      </c>
      <c r="E76" s="81">
        <f>D76+C76</f>
        <v>97</v>
      </c>
      <c r="F76" s="2"/>
      <c r="G76" s="72"/>
      <c r="H76" s="72"/>
      <c r="I76" s="72"/>
      <c r="J76" s="58"/>
      <c r="K76" s="57"/>
      <c r="L76" s="58"/>
      <c r="M76" s="57"/>
      <c r="N76" s="57"/>
      <c r="O76" s="57"/>
    </row>
    <row r="77" spans="1:15" s="3" customFormat="1" ht="30.75" customHeight="1">
      <c r="A77" s="296" t="s">
        <v>56</v>
      </c>
      <c r="B77" s="297"/>
      <c r="C77" s="131">
        <f>C6+C33-C67-C74</f>
        <v>63</v>
      </c>
      <c r="D77" s="131">
        <f>D6+D33-D67-D74</f>
        <v>34</v>
      </c>
      <c r="E77" s="132">
        <f>(E6+E33)-(E67+E74)</f>
        <v>97</v>
      </c>
      <c r="F77" s="2"/>
      <c r="G77" s="72"/>
      <c r="H77" s="72"/>
      <c r="I77" s="72"/>
      <c r="J77" s="58"/>
      <c r="K77" s="57"/>
      <c r="L77" s="58"/>
      <c r="M77" s="57"/>
      <c r="N77" s="57"/>
      <c r="O77" s="57"/>
    </row>
    <row r="78" spans="1:15" s="3" customFormat="1" ht="16.2" customHeight="1">
      <c r="A78" s="133"/>
      <c r="B78" s="61" t="s">
        <v>67</v>
      </c>
      <c r="C78" s="134">
        <f>(C43+C57+C59+C60+C50)/(C43+C57+C59+C68+C60+C50)</f>
        <v>0.82238847326129116</v>
      </c>
      <c r="D78" s="134">
        <f t="shared" ref="D78:E78" si="35">(D43+D57+D59+D60+D50)/(D43+D57+D59+D68+D60+D50)</f>
        <v>0.7108827650630547</v>
      </c>
      <c r="E78" s="134">
        <f t="shared" si="35"/>
        <v>0.78086956521739126</v>
      </c>
      <c r="F78" s="135"/>
      <c r="G78" s="72"/>
      <c r="H78" s="72"/>
      <c r="I78" s="72"/>
      <c r="J78" s="58"/>
      <c r="K78" s="57"/>
      <c r="L78" s="58"/>
      <c r="M78" s="57"/>
      <c r="N78" s="57"/>
      <c r="O78" s="57"/>
    </row>
    <row r="79" spans="1:15" s="3" customFormat="1" ht="16.2" customHeight="1">
      <c r="A79" s="133"/>
      <c r="B79" s="61" t="s">
        <v>68</v>
      </c>
      <c r="C79" s="134">
        <f>(C43+C57+C59+C60+C50)/(C43+C57+C59+C68+C72+C67+C60+C50)</f>
        <v>0.79656468062265162</v>
      </c>
      <c r="D79" s="134">
        <f t="shared" ref="D79:E79" si="36">(D43+D57+D59+D60+D50)/(D43+D57+D59+D68+D72+D67+D60+D50)</f>
        <v>0.69434306569343063</v>
      </c>
      <c r="E79" s="134">
        <f t="shared" si="36"/>
        <v>0.75870226427847243</v>
      </c>
      <c r="F79" s="2"/>
      <c r="G79" s="72"/>
      <c r="H79" s="72"/>
      <c r="I79" s="72"/>
      <c r="J79" s="58"/>
      <c r="K79" s="57"/>
      <c r="L79" s="58"/>
      <c r="M79" s="57"/>
      <c r="N79" s="57"/>
      <c r="O79" s="57"/>
    </row>
    <row r="80" spans="1:15" ht="16.2" customHeight="1">
      <c r="A80" s="133"/>
      <c r="B80" s="61" t="s">
        <v>70</v>
      </c>
      <c r="C80" s="134">
        <f>C59/C35</f>
        <v>0.34953322350356947</v>
      </c>
      <c r="D80" s="134">
        <f t="shared" ref="D80:E80" si="37">D59/D35</f>
        <v>4.566420664206642E-2</v>
      </c>
      <c r="E80" s="134">
        <f t="shared" si="37"/>
        <v>0.236144578313253</v>
      </c>
    </row>
    <row r="81" spans="1:15" ht="16.2" customHeight="1">
      <c r="A81" s="133"/>
      <c r="B81" s="61" t="s">
        <v>69</v>
      </c>
      <c r="C81" s="134">
        <f>D66/E66</f>
        <v>0.46511627906976744</v>
      </c>
      <c r="D81" s="134"/>
      <c r="E81" s="134"/>
    </row>
    <row r="82" spans="1:15" ht="16.2" customHeight="1">
      <c r="A82" s="133"/>
      <c r="B82" s="61" t="s">
        <v>89</v>
      </c>
      <c r="C82" s="136">
        <f>C20/C35</f>
        <v>2.7457440966501922E-3</v>
      </c>
      <c r="D82" s="136">
        <f t="shared" ref="D82:E82" si="38">D20/D35</f>
        <v>4.1512915129151293E-3</v>
      </c>
      <c r="E82" s="136">
        <f t="shared" si="38"/>
        <v>3.2702237521514631E-3</v>
      </c>
    </row>
    <row r="83" spans="1:15" ht="16.2" customHeight="1">
      <c r="A83" s="133"/>
      <c r="B83" s="61" t="s">
        <v>95</v>
      </c>
      <c r="C83" s="136">
        <f>(C43+C50+C57+C59+C60)/(C6+C33)</f>
        <v>0.7833201372393771</v>
      </c>
      <c r="D83" s="136">
        <f t="shared" ref="D83:E83" si="39">(D43+D50+D57+D59+D60)/(D6+D33)</f>
        <v>0.68373764600179698</v>
      </c>
      <c r="E83" s="136">
        <f t="shared" si="39"/>
        <v>0.74646716541978386</v>
      </c>
    </row>
    <row r="84" spans="1:15" ht="82.2" customHeight="1">
      <c r="A84" s="298" t="s">
        <v>57</v>
      </c>
      <c r="B84" s="299"/>
      <c r="C84" s="299"/>
      <c r="D84" s="299"/>
      <c r="E84" s="299"/>
    </row>
    <row r="85" spans="1:15">
      <c r="A85" s="137"/>
    </row>
    <row r="86" spans="1:15" s="139" customFormat="1" ht="19.5" customHeight="1">
      <c r="A86" s="138" t="s">
        <v>62</v>
      </c>
      <c r="B86" s="62"/>
      <c r="F86" s="2"/>
      <c r="G86" s="72"/>
      <c r="H86" s="72"/>
      <c r="I86" s="72"/>
      <c r="J86" s="58"/>
      <c r="K86" s="57"/>
      <c r="L86" s="58"/>
      <c r="M86" s="57"/>
      <c r="N86" s="57"/>
      <c r="O86" s="57"/>
    </row>
    <row r="87" spans="1:15" s="139" customFormat="1" ht="19.5" customHeight="1">
      <c r="A87" s="138"/>
      <c r="B87" s="62"/>
      <c r="F87" s="2"/>
      <c r="G87" s="72"/>
      <c r="H87" s="72"/>
      <c r="I87" s="72"/>
      <c r="J87" s="58"/>
      <c r="K87" s="57"/>
      <c r="L87" s="58"/>
      <c r="M87" s="57"/>
      <c r="N87" s="57"/>
      <c r="O87" s="57"/>
    </row>
    <row r="88" spans="1:15" s="139" customFormat="1" ht="19.5" customHeight="1">
      <c r="A88" s="138"/>
      <c r="B88" s="62"/>
      <c r="F88" s="2"/>
      <c r="G88" s="72"/>
      <c r="H88" s="72"/>
      <c r="I88" s="72"/>
      <c r="J88" s="58"/>
      <c r="K88" s="57"/>
      <c r="L88" s="58"/>
      <c r="M88" s="57"/>
      <c r="N88" s="57"/>
      <c r="O88" s="57"/>
    </row>
    <row r="89" spans="1:15" s="139" customFormat="1" ht="19.5" customHeight="1">
      <c r="A89" s="138"/>
      <c r="B89" s="62"/>
      <c r="F89" s="2"/>
      <c r="G89" s="72"/>
      <c r="H89" s="72"/>
      <c r="I89" s="72"/>
      <c r="J89" s="58"/>
      <c r="K89" s="57"/>
      <c r="L89" s="58"/>
      <c r="M89" s="57"/>
      <c r="N89" s="57"/>
      <c r="O89" s="57"/>
    </row>
    <row r="90" spans="1:15" s="139" customFormat="1" ht="19.5" customHeight="1">
      <c r="A90" s="138"/>
      <c r="B90" s="62"/>
      <c r="F90" s="2"/>
      <c r="G90" s="72"/>
      <c r="H90" s="72"/>
      <c r="I90" s="72"/>
      <c r="J90" s="58"/>
      <c r="K90" s="57"/>
      <c r="L90" s="58"/>
      <c r="M90" s="57"/>
      <c r="N90" s="57"/>
      <c r="O90" s="57"/>
    </row>
    <row r="91" spans="1:15" s="139" customFormat="1" ht="19.5" customHeight="1">
      <c r="A91" s="138"/>
      <c r="B91" s="62"/>
      <c r="F91" s="2"/>
      <c r="G91" s="72"/>
      <c r="H91" s="72"/>
      <c r="I91" s="72"/>
      <c r="J91" s="58"/>
      <c r="K91" s="57"/>
      <c r="L91" s="58"/>
      <c r="M91" s="57"/>
      <c r="N91" s="57"/>
      <c r="O91" s="57"/>
    </row>
    <row r="92" spans="1:15" s="139" customFormat="1" ht="19.5" customHeight="1">
      <c r="A92" s="138"/>
      <c r="B92" s="62"/>
      <c r="F92" s="2"/>
      <c r="G92" s="72"/>
      <c r="H92" s="72"/>
      <c r="I92" s="72"/>
      <c r="J92" s="58"/>
      <c r="K92" s="57"/>
      <c r="L92" s="58"/>
      <c r="M92" s="57"/>
      <c r="N92" s="57"/>
      <c r="O92" s="57"/>
    </row>
    <row r="93" spans="1:15" s="139" customFormat="1" ht="19.5" customHeight="1">
      <c r="A93" s="138"/>
      <c r="B93" s="1" t="s">
        <v>65</v>
      </c>
      <c r="C93" s="139">
        <f>(C74-C68)/C74</f>
        <v>0.8234646103001928</v>
      </c>
      <c r="D93" s="1" t="s">
        <v>66</v>
      </c>
      <c r="E93" s="139">
        <f>(D74-D68)/D74</f>
        <v>0.71487793643482267</v>
      </c>
      <c r="F93" s="2"/>
      <c r="G93" s="72"/>
      <c r="H93" s="72"/>
      <c r="I93" s="72"/>
      <c r="J93" s="58"/>
      <c r="K93" s="57"/>
      <c r="L93" s="58"/>
      <c r="M93" s="57"/>
      <c r="N93" s="57"/>
      <c r="O93" s="57"/>
    </row>
    <row r="94" spans="1:15" ht="68.25" customHeight="1">
      <c r="A94" s="300" t="s">
        <v>52</v>
      </c>
      <c r="B94" s="300"/>
      <c r="C94" s="300"/>
      <c r="D94" s="300"/>
      <c r="E94" s="300"/>
    </row>
    <row r="95" spans="1:15" ht="25.5" customHeight="1"/>
    <row r="96" spans="1:15" ht="18.75" customHeight="1">
      <c r="A96" s="140" t="s">
        <v>53</v>
      </c>
    </row>
  </sheetData>
  <mergeCells count="3">
    <mergeCell ref="A77:B77"/>
    <mergeCell ref="A84:E84"/>
    <mergeCell ref="A94:E9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topLeftCell="A61"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8.5546875" style="58" customWidth="1"/>
    <col min="11" max="11" width="8.5546875" style="57" customWidth="1"/>
    <col min="12" max="12" width="8.5546875" style="58" customWidth="1"/>
    <col min="13" max="15" width="5.21875" style="57" customWidth="1"/>
    <col min="16" max="16384" width="8.88671875" style="57"/>
  </cols>
  <sheetData>
    <row r="1" spans="1:15" s="3" customFormat="1">
      <c r="A1" s="57"/>
      <c r="B1" s="65" t="s">
        <v>90</v>
      </c>
      <c r="C1" s="57"/>
      <c r="D1" s="57"/>
      <c r="E1" s="57"/>
      <c r="F1" s="2" t="s">
        <v>91</v>
      </c>
      <c r="G1" s="66"/>
      <c r="H1" s="67"/>
      <c r="I1" s="67"/>
      <c r="J1" s="58"/>
      <c r="K1" s="57"/>
      <c r="L1" s="58"/>
      <c r="M1" s="57"/>
      <c r="N1" s="57"/>
      <c r="O1" s="57"/>
    </row>
    <row r="2" spans="1:15" s="3" customFormat="1" ht="15.6">
      <c r="A2" s="57"/>
      <c r="B2" s="65" t="s">
        <v>92</v>
      </c>
      <c r="C2" s="57" t="s">
        <v>561</v>
      </c>
      <c r="D2" s="57"/>
      <c r="E2" s="57"/>
      <c r="F2" s="68" t="s">
        <v>93</v>
      </c>
      <c r="G2" s="69"/>
      <c r="H2" s="70"/>
      <c r="I2" s="70"/>
      <c r="J2" s="205" t="s">
        <v>286</v>
      </c>
      <c r="K2" s="57"/>
      <c r="L2" s="58"/>
      <c r="M2" s="57"/>
      <c r="N2" s="57"/>
      <c r="O2" s="57"/>
    </row>
    <row r="3" spans="1:15" s="3" customFormat="1" ht="13.8" thickBot="1">
      <c r="A3" s="71"/>
      <c r="B3" s="58"/>
      <c r="C3" s="57"/>
      <c r="D3" s="57"/>
      <c r="E3" s="57"/>
      <c r="F3" s="2"/>
      <c r="G3" s="72"/>
      <c r="H3" s="72"/>
      <c r="I3" s="72"/>
      <c r="J3" s="58"/>
      <c r="K3" s="57"/>
      <c r="L3" s="58"/>
      <c r="M3" s="57"/>
      <c r="N3" s="57"/>
      <c r="O3" s="57"/>
    </row>
    <row r="4" spans="1:15" s="3" customFormat="1" ht="13.8">
      <c r="A4" s="73"/>
      <c r="B4" s="60"/>
      <c r="C4" s="74" t="s">
        <v>0</v>
      </c>
      <c r="D4" s="74" t="s">
        <v>1</v>
      </c>
      <c r="E4" s="75" t="s">
        <v>2</v>
      </c>
      <c r="F4" s="2"/>
      <c r="G4" s="72"/>
      <c r="H4" s="72"/>
      <c r="I4" s="72"/>
      <c r="J4" s="205" t="s">
        <v>287</v>
      </c>
      <c r="K4" s="57"/>
      <c r="L4" s="58"/>
      <c r="M4" s="57"/>
      <c r="N4" s="57"/>
      <c r="O4" s="57"/>
    </row>
    <row r="5" spans="1:15" s="3" customFormat="1">
      <c r="A5" s="76"/>
      <c r="B5" s="77"/>
      <c r="C5" s="78"/>
      <c r="D5" s="78"/>
      <c r="E5" s="78"/>
      <c r="F5" s="4"/>
      <c r="G5" s="72"/>
      <c r="H5" s="72"/>
      <c r="I5" s="72"/>
      <c r="J5" s="58"/>
      <c r="K5" s="57"/>
      <c r="L5" s="58"/>
      <c r="M5" s="57"/>
      <c r="N5" s="57"/>
      <c r="O5" s="57"/>
    </row>
    <row r="6" spans="1:15" s="3" customFormat="1" ht="15.6">
      <c r="A6" s="79" t="s">
        <v>3</v>
      </c>
      <c r="B6" s="77" t="s">
        <v>63</v>
      </c>
      <c r="C6" s="80">
        <v>62</v>
      </c>
      <c r="D6" s="80">
        <v>35</v>
      </c>
      <c r="E6" s="81">
        <f>D6+C6</f>
        <v>97</v>
      </c>
      <c r="F6" s="68"/>
      <c r="G6" s="82"/>
      <c r="H6" s="70"/>
      <c r="I6" s="70"/>
      <c r="J6" s="58"/>
      <c r="K6" s="57"/>
      <c r="L6" s="175" t="s">
        <v>558</v>
      </c>
      <c r="M6" s="206" t="s">
        <v>0</v>
      </c>
      <c r="N6" s="206" t="s">
        <v>1</v>
      </c>
      <c r="O6" s="206" t="s">
        <v>2</v>
      </c>
    </row>
    <row r="7" spans="1:15" s="3" customFormat="1" ht="15.6">
      <c r="A7" s="79"/>
      <c r="B7" s="77"/>
      <c r="C7" s="83"/>
      <c r="D7" s="83"/>
      <c r="E7" s="81"/>
      <c r="F7" s="68"/>
      <c r="G7" s="82"/>
      <c r="H7" s="82"/>
      <c r="I7" s="70"/>
      <c r="J7" s="58"/>
      <c r="K7" s="57"/>
      <c r="L7" s="175" t="s">
        <v>559</v>
      </c>
      <c r="M7" s="57"/>
      <c r="N7" s="57"/>
      <c r="O7" s="57"/>
    </row>
    <row r="8" spans="1:15" s="3" customFormat="1" ht="15.6">
      <c r="A8" s="79"/>
      <c r="B8" s="77" t="s">
        <v>4</v>
      </c>
      <c r="C8" s="83"/>
      <c r="D8" s="83"/>
      <c r="E8" s="81"/>
      <c r="F8" s="68"/>
      <c r="G8" s="82"/>
      <c r="H8" s="70"/>
      <c r="I8" s="82"/>
      <c r="J8" s="175" t="s">
        <v>3</v>
      </c>
      <c r="K8" s="57"/>
      <c r="L8" s="175" t="s">
        <v>560</v>
      </c>
      <c r="M8" s="153">
        <v>62</v>
      </c>
      <c r="N8" s="153">
        <v>35</v>
      </c>
      <c r="O8" s="151">
        <v>97</v>
      </c>
    </row>
    <row r="9" spans="1:15" s="3" customFormat="1" ht="15.6">
      <c r="A9" s="79"/>
      <c r="B9" s="84" t="s">
        <v>5</v>
      </c>
      <c r="C9" s="85"/>
      <c r="D9" s="85"/>
      <c r="E9" s="81"/>
      <c r="F9" s="2"/>
      <c r="G9" s="82"/>
      <c r="H9" s="86"/>
      <c r="I9" s="70"/>
      <c r="J9" s="58"/>
      <c r="K9" s="206" t="s">
        <v>4</v>
      </c>
      <c r="L9" s="58"/>
      <c r="M9" s="57"/>
      <c r="N9" s="57"/>
      <c r="O9" s="57"/>
    </row>
    <row r="10" spans="1:15" s="3" customFormat="1" ht="15.6">
      <c r="A10" s="79"/>
      <c r="B10" s="87" t="s">
        <v>6</v>
      </c>
      <c r="C10" s="88">
        <v>2396</v>
      </c>
      <c r="D10" s="88">
        <v>615</v>
      </c>
      <c r="E10" s="81">
        <f>D10+C10</f>
        <v>3011</v>
      </c>
      <c r="F10" s="89">
        <f ca="1">C10/OFFSET(C10,4,0)</f>
        <v>0.60276729559748432</v>
      </c>
      <c r="G10" s="89">
        <f t="shared" ref="G10:H10" ca="1" si="0">D10/OFFSET(D10,4,0)</f>
        <v>0.31170805879371516</v>
      </c>
      <c r="H10" s="89">
        <f t="shared" ca="1" si="0"/>
        <v>0.50622057834566236</v>
      </c>
      <c r="I10" s="70"/>
      <c r="J10" s="58"/>
      <c r="K10" s="215" t="s">
        <v>5</v>
      </c>
      <c r="L10" s="58"/>
      <c r="M10" s="57"/>
      <c r="N10" s="57"/>
      <c r="O10" s="57"/>
    </row>
    <row r="11" spans="1:15" s="3" customFormat="1">
      <c r="A11" s="79"/>
      <c r="B11" s="87" t="s">
        <v>7</v>
      </c>
      <c r="C11" s="88">
        <v>190</v>
      </c>
      <c r="D11" s="88">
        <v>646</v>
      </c>
      <c r="E11" s="81">
        <f t="shared" ref="E11:E14" si="1">D11+C11</f>
        <v>836</v>
      </c>
      <c r="F11" s="89">
        <f ca="1">C11/OFFSET(C11,3,0)</f>
        <v>4.7798742138364783E-2</v>
      </c>
      <c r="G11" s="89">
        <f t="shared" ref="G11:H11" ca="1" si="2">D11/OFFSET(D11,3,0)</f>
        <v>0.32742017232640647</v>
      </c>
      <c r="H11" s="89">
        <f t="shared" ca="1" si="2"/>
        <v>0.14055144586415602</v>
      </c>
      <c r="I11" s="72"/>
      <c r="J11" s="174" t="s">
        <v>6</v>
      </c>
      <c r="K11" s="57"/>
      <c r="L11" s="58"/>
      <c r="M11" s="153">
        <v>2396</v>
      </c>
      <c r="N11" s="153">
        <v>615</v>
      </c>
      <c r="O11" s="151">
        <v>3011</v>
      </c>
    </row>
    <row r="12" spans="1:15" s="3" customFormat="1">
      <c r="A12" s="79"/>
      <c r="B12" s="87" t="s">
        <v>8</v>
      </c>
      <c r="C12" s="88">
        <v>597</v>
      </c>
      <c r="D12" s="88">
        <v>220</v>
      </c>
      <c r="E12" s="81">
        <f t="shared" si="1"/>
        <v>817</v>
      </c>
      <c r="F12" s="89">
        <f ca="1">C12/OFFSET(C12,2,0)</f>
        <v>0.15018867924528301</v>
      </c>
      <c r="G12" s="89">
        <f t="shared" ref="G12:H12" ca="1" si="3">D12/OFFSET(D12,2,0)</f>
        <v>0.11150532184490623</v>
      </c>
      <c r="H12" s="89">
        <f t="shared" ca="1" si="3"/>
        <v>0.13735709482178884</v>
      </c>
      <c r="I12" s="72"/>
      <c r="J12" s="58"/>
      <c r="K12" s="216" t="s">
        <v>228</v>
      </c>
      <c r="L12" s="58"/>
      <c r="M12" s="153">
        <v>190</v>
      </c>
      <c r="N12" s="153">
        <v>646</v>
      </c>
      <c r="O12" s="151">
        <v>836</v>
      </c>
    </row>
    <row r="13" spans="1:15" s="3" customFormat="1">
      <c r="A13" s="79"/>
      <c r="B13" s="87" t="s">
        <v>9</v>
      </c>
      <c r="C13" s="88">
        <v>792</v>
      </c>
      <c r="D13" s="88">
        <v>492</v>
      </c>
      <c r="E13" s="81">
        <f t="shared" si="1"/>
        <v>1284</v>
      </c>
      <c r="F13" s="89">
        <f ca="1">C13/OFFSET(C13,1,0)</f>
        <v>0.19924528301886793</v>
      </c>
      <c r="G13" s="89">
        <f t="shared" ref="G13:H13" ca="1" si="4">D13/OFFSET(D13,1,0)</f>
        <v>0.24936644703497213</v>
      </c>
      <c r="H13" s="89">
        <f t="shared" ca="1" si="4"/>
        <v>0.21587088096839274</v>
      </c>
      <c r="I13" s="72"/>
      <c r="J13" s="58"/>
      <c r="K13" s="216" t="s">
        <v>229</v>
      </c>
      <c r="L13" s="58"/>
      <c r="M13" s="153">
        <v>597</v>
      </c>
      <c r="N13" s="153">
        <v>220</v>
      </c>
      <c r="O13" s="151">
        <v>817</v>
      </c>
    </row>
    <row r="14" spans="1:15" s="3" customFormat="1">
      <c r="A14" s="79" t="s">
        <v>10</v>
      </c>
      <c r="B14" s="90" t="s">
        <v>11</v>
      </c>
      <c r="C14" s="91">
        <f>SUM(C10:C13)</f>
        <v>3975</v>
      </c>
      <c r="D14" s="91">
        <f>SUM(D10:D13)</f>
        <v>1973</v>
      </c>
      <c r="E14" s="81">
        <f t="shared" si="1"/>
        <v>5948</v>
      </c>
      <c r="F14" s="89"/>
      <c r="G14" s="89"/>
      <c r="H14" s="89"/>
      <c r="I14" s="72"/>
      <c r="J14" s="58"/>
      <c r="K14" s="216" t="s">
        <v>9</v>
      </c>
      <c r="L14" s="58"/>
      <c r="M14" s="153">
        <v>792</v>
      </c>
      <c r="N14" s="153">
        <v>492</v>
      </c>
      <c r="O14" s="151">
        <v>1284</v>
      </c>
    </row>
    <row r="15" spans="1:15" s="3" customFormat="1">
      <c r="A15" s="79"/>
      <c r="B15" s="84" t="s">
        <v>58</v>
      </c>
      <c r="C15" s="92"/>
      <c r="D15" s="92"/>
      <c r="E15" s="81"/>
      <c r="F15" s="2"/>
      <c r="G15" s="72"/>
      <c r="H15" s="72"/>
      <c r="I15" s="72"/>
      <c r="J15" s="175" t="s">
        <v>10</v>
      </c>
      <c r="K15" s="206" t="s">
        <v>11</v>
      </c>
      <c r="L15" s="58"/>
      <c r="M15" s="151">
        <v>3975</v>
      </c>
      <c r="N15" s="151">
        <v>1973</v>
      </c>
      <c r="O15" s="151">
        <v>5948</v>
      </c>
    </row>
    <row r="16" spans="1:15" s="3" customFormat="1">
      <c r="A16" s="79"/>
      <c r="B16" s="87" t="s">
        <v>6</v>
      </c>
      <c r="C16" s="153">
        <v>27</v>
      </c>
      <c r="D16" s="153">
        <v>8</v>
      </c>
      <c r="E16" s="81">
        <f t="shared" ref="E16:E72" si="5">D16+C16</f>
        <v>35</v>
      </c>
      <c r="F16" s="89">
        <f ca="1">C16/OFFSET(C16,4,0)</f>
        <v>0.9</v>
      </c>
      <c r="G16" s="89">
        <f t="shared" ref="G16:H16" ca="1" si="6">D16/OFFSET(D16,4,0)</f>
        <v>1</v>
      </c>
      <c r="H16" s="89">
        <f t="shared" ca="1" si="6"/>
        <v>0.92105263157894735</v>
      </c>
      <c r="I16" s="72"/>
      <c r="J16" s="58"/>
      <c r="K16" s="57"/>
      <c r="L16" s="207" t="s">
        <v>266</v>
      </c>
      <c r="M16" s="57"/>
      <c r="N16" s="57"/>
      <c r="O16" s="57"/>
    </row>
    <row r="17" spans="1:15" s="3" customFormat="1">
      <c r="A17" s="79"/>
      <c r="B17" s="87" t="s">
        <v>7</v>
      </c>
      <c r="C17" s="153">
        <v>0</v>
      </c>
      <c r="D17" s="153">
        <v>0</v>
      </c>
      <c r="E17" s="81">
        <f t="shared" si="5"/>
        <v>0</v>
      </c>
      <c r="F17" s="89">
        <f ca="1">C17/OFFSET(C17,3,0)</f>
        <v>0</v>
      </c>
      <c r="G17" s="89">
        <f t="shared" ref="G17:H17" ca="1" si="7">D17/OFFSET(D17,3,0)</f>
        <v>0</v>
      </c>
      <c r="H17" s="89">
        <f t="shared" ca="1" si="7"/>
        <v>0</v>
      </c>
      <c r="I17" s="72"/>
      <c r="J17" s="174" t="s">
        <v>6</v>
      </c>
      <c r="K17" s="57"/>
      <c r="L17" s="58"/>
      <c r="M17" s="153">
        <v>27</v>
      </c>
      <c r="N17" s="153">
        <v>8</v>
      </c>
      <c r="O17" s="151">
        <v>35</v>
      </c>
    </row>
    <row r="18" spans="1:15" s="3" customFormat="1" ht="15.6">
      <c r="A18" s="79"/>
      <c r="B18" s="87" t="s">
        <v>8</v>
      </c>
      <c r="C18" s="153">
        <v>2</v>
      </c>
      <c r="D18" s="153">
        <v>0</v>
      </c>
      <c r="E18" s="81">
        <f t="shared" si="5"/>
        <v>2</v>
      </c>
      <c r="F18" s="89">
        <f ca="1">C18/OFFSET(C18,2,0)</f>
        <v>6.6666666666666666E-2</v>
      </c>
      <c r="G18" s="89">
        <f t="shared" ref="G18:H18" ca="1" si="8">D18/OFFSET(D18,2,0)</f>
        <v>0</v>
      </c>
      <c r="H18" s="89">
        <f t="shared" ca="1" si="8"/>
        <v>5.2631578947368418E-2</v>
      </c>
      <c r="I18" s="93"/>
      <c r="J18" s="58"/>
      <c r="K18" s="216" t="s">
        <v>228</v>
      </c>
      <c r="L18" s="58"/>
      <c r="M18" s="153">
        <v>0</v>
      </c>
      <c r="N18" s="153">
        <v>0</v>
      </c>
      <c r="O18" s="151">
        <v>0</v>
      </c>
    </row>
    <row r="19" spans="1:15" s="3" customFormat="1">
      <c r="A19" s="79"/>
      <c r="B19" s="87" t="s">
        <v>9</v>
      </c>
      <c r="C19" s="153">
        <v>1</v>
      </c>
      <c r="D19" s="153">
        <v>0</v>
      </c>
      <c r="E19" s="81">
        <f t="shared" si="5"/>
        <v>1</v>
      </c>
      <c r="F19" s="89">
        <f ca="1">C19/OFFSET(C19,1,0)</f>
        <v>3.3333333333333333E-2</v>
      </c>
      <c r="G19" s="89">
        <f t="shared" ref="G19:H19" ca="1" si="9">D19/OFFSET(D19,1,0)</f>
        <v>0</v>
      </c>
      <c r="H19" s="94">
        <f t="shared" ca="1" si="9"/>
        <v>2.6315789473684209E-2</v>
      </c>
      <c r="I19" s="72"/>
      <c r="J19" s="58"/>
      <c r="K19" s="216" t="s">
        <v>229</v>
      </c>
      <c r="L19" s="58"/>
      <c r="M19" s="153">
        <v>2</v>
      </c>
      <c r="N19" s="153">
        <v>0</v>
      </c>
      <c r="O19" s="151">
        <v>2</v>
      </c>
    </row>
    <row r="20" spans="1:15" s="3" customFormat="1">
      <c r="A20" s="79" t="s">
        <v>12</v>
      </c>
      <c r="B20" s="90" t="s">
        <v>13</v>
      </c>
      <c r="C20" s="81">
        <f>SUM(C16:C19)</f>
        <v>30</v>
      </c>
      <c r="D20" s="81">
        <f>SUM(D16:D19)</f>
        <v>8</v>
      </c>
      <c r="E20" s="81">
        <f t="shared" si="5"/>
        <v>38</v>
      </c>
      <c r="F20" s="89"/>
      <c r="G20" s="89"/>
      <c r="H20" s="89"/>
      <c r="I20" s="72"/>
      <c r="J20" s="58"/>
      <c r="K20" s="216" t="s">
        <v>9</v>
      </c>
      <c r="L20" s="58"/>
      <c r="M20" s="153">
        <v>1</v>
      </c>
      <c r="N20" s="153">
        <v>0</v>
      </c>
      <c r="O20" s="151">
        <v>1</v>
      </c>
    </row>
    <row r="21" spans="1:15" s="3" customFormat="1">
      <c r="A21" s="79"/>
      <c r="B21" s="84" t="s">
        <v>59</v>
      </c>
      <c r="C21" s="92"/>
      <c r="D21" s="92"/>
      <c r="E21" s="81"/>
      <c r="F21" s="2"/>
      <c r="G21" s="72"/>
      <c r="H21" s="72"/>
      <c r="I21" s="72"/>
      <c r="J21" s="175" t="s">
        <v>12</v>
      </c>
      <c r="K21" s="57"/>
      <c r="L21" s="175" t="s">
        <v>13</v>
      </c>
      <c r="M21" s="151">
        <v>30</v>
      </c>
      <c r="N21" s="151">
        <v>8</v>
      </c>
      <c r="O21" s="151">
        <v>38</v>
      </c>
    </row>
    <row r="22" spans="1:15"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57"/>
      <c r="L22" s="207" t="s">
        <v>267</v>
      </c>
      <c r="M22" s="57"/>
      <c r="N22" s="57"/>
      <c r="O22" s="57"/>
    </row>
    <row r="23" spans="1:15"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6</v>
      </c>
      <c r="K23" s="57"/>
      <c r="L23" s="58"/>
      <c r="M23" s="153">
        <v>0</v>
      </c>
      <c r="N23" s="153">
        <v>0</v>
      </c>
      <c r="O23" s="151">
        <v>0</v>
      </c>
    </row>
    <row r="24" spans="1:15"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216" t="s">
        <v>228</v>
      </c>
      <c r="L24" s="58"/>
      <c r="M24" s="153">
        <v>0</v>
      </c>
      <c r="N24" s="153">
        <v>0</v>
      </c>
      <c r="O24" s="151">
        <v>0</v>
      </c>
    </row>
    <row r="25" spans="1:15"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216" t="s">
        <v>229</v>
      </c>
      <c r="L25" s="58"/>
      <c r="M25" s="153">
        <v>0</v>
      </c>
      <c r="N25" s="153">
        <v>0</v>
      </c>
      <c r="O25" s="151">
        <v>0</v>
      </c>
    </row>
    <row r="26" spans="1:15" s="3" customFormat="1">
      <c r="A26" s="79" t="s">
        <v>14</v>
      </c>
      <c r="B26" s="90" t="s">
        <v>15</v>
      </c>
      <c r="C26" s="81">
        <f>SUM(C22:C25)</f>
        <v>0</v>
      </c>
      <c r="D26" s="81">
        <f>SUM(D22:D25)</f>
        <v>0</v>
      </c>
      <c r="E26" s="81">
        <f t="shared" si="5"/>
        <v>0</v>
      </c>
      <c r="F26" s="89"/>
      <c r="G26" s="89"/>
      <c r="H26" s="89"/>
      <c r="I26" s="72"/>
      <c r="J26" s="58"/>
      <c r="K26" s="216" t="s">
        <v>9</v>
      </c>
      <c r="L26" s="58"/>
      <c r="M26" s="153">
        <v>0</v>
      </c>
      <c r="N26" s="153">
        <v>0</v>
      </c>
      <c r="O26" s="151">
        <v>0</v>
      </c>
    </row>
    <row r="27" spans="1:15" s="3" customFormat="1">
      <c r="A27" s="79"/>
      <c r="B27" s="84" t="s">
        <v>16</v>
      </c>
      <c r="C27" s="92"/>
      <c r="D27" s="92"/>
      <c r="E27" s="81"/>
      <c r="F27" s="2"/>
      <c r="G27" s="72"/>
      <c r="H27" s="72"/>
      <c r="I27" s="72"/>
      <c r="J27" s="175" t="s">
        <v>14</v>
      </c>
      <c r="K27" s="57"/>
      <c r="L27" s="175" t="s">
        <v>15</v>
      </c>
      <c r="M27" s="151">
        <v>0</v>
      </c>
      <c r="N27" s="151">
        <v>0</v>
      </c>
      <c r="O27" s="151">
        <v>0</v>
      </c>
    </row>
    <row r="28" spans="1:15" s="3" customFormat="1">
      <c r="A28" s="79"/>
      <c r="B28" s="87" t="s">
        <v>6</v>
      </c>
      <c r="C28" s="92"/>
      <c r="D28" s="92"/>
      <c r="E28" s="81">
        <f t="shared" si="5"/>
        <v>0</v>
      </c>
      <c r="F28" s="89">
        <f ca="1">C28/OFFSET(C28,4,0)</f>
        <v>0</v>
      </c>
      <c r="G28" s="89">
        <f t="shared" ref="G28:H28" ca="1" si="14">D28/OFFSET(D28,4,0)</f>
        <v>0</v>
      </c>
      <c r="H28" s="89">
        <f t="shared" ca="1" si="14"/>
        <v>0</v>
      </c>
      <c r="I28" s="72"/>
      <c r="J28" s="58"/>
      <c r="K28" s="57"/>
      <c r="L28" s="207" t="s">
        <v>16</v>
      </c>
      <c r="M28" s="57"/>
      <c r="N28" s="57"/>
      <c r="O28" s="57"/>
    </row>
    <row r="29" spans="1:15" s="3" customFormat="1" ht="15.6">
      <c r="A29" s="79"/>
      <c r="B29" s="87" t="s">
        <v>7</v>
      </c>
      <c r="C29" s="92"/>
      <c r="D29" s="92"/>
      <c r="E29" s="81">
        <f t="shared" si="5"/>
        <v>0</v>
      </c>
      <c r="F29" s="89">
        <f ca="1">C29/OFFSET(C29,3,0)</f>
        <v>0</v>
      </c>
      <c r="G29" s="89">
        <f t="shared" ref="G29:H29" ca="1" si="15">D29/OFFSET(D29,3,0)</f>
        <v>0</v>
      </c>
      <c r="H29" s="89">
        <f t="shared" ca="1" si="15"/>
        <v>0</v>
      </c>
      <c r="I29" s="70"/>
      <c r="J29" s="174" t="s">
        <v>6</v>
      </c>
      <c r="K29" s="57"/>
      <c r="L29" s="58"/>
      <c r="M29" s="153">
        <v>0</v>
      </c>
      <c r="N29" s="153">
        <v>0</v>
      </c>
      <c r="O29" s="151">
        <v>0</v>
      </c>
    </row>
    <row r="30" spans="1:15" s="3" customFormat="1">
      <c r="A30" s="79"/>
      <c r="B30" s="87" t="s">
        <v>8</v>
      </c>
      <c r="C30" s="92"/>
      <c r="D30" s="92"/>
      <c r="E30" s="81">
        <f t="shared" si="5"/>
        <v>0</v>
      </c>
      <c r="F30" s="89">
        <f ca="1">C30/OFFSET(C30,2,0)</f>
        <v>0</v>
      </c>
      <c r="G30" s="89">
        <f t="shared" ref="G30:H30" ca="1" si="16">D30/OFFSET(D30,2,0)</f>
        <v>0</v>
      </c>
      <c r="H30" s="89">
        <f t="shared" ca="1" si="16"/>
        <v>0</v>
      </c>
      <c r="I30" s="72"/>
      <c r="J30" s="58"/>
      <c r="K30" s="216" t="s">
        <v>228</v>
      </c>
      <c r="L30" s="58"/>
      <c r="M30" s="153">
        <v>0</v>
      </c>
      <c r="N30" s="153">
        <v>0</v>
      </c>
      <c r="O30" s="151">
        <v>0</v>
      </c>
    </row>
    <row r="31" spans="1:15" s="3" customFormat="1" ht="15.6">
      <c r="A31" s="79"/>
      <c r="B31" s="87" t="s">
        <v>9</v>
      </c>
      <c r="C31" s="153">
        <v>51</v>
      </c>
      <c r="D31" s="153">
        <v>10</v>
      </c>
      <c r="E31" s="81">
        <f t="shared" si="5"/>
        <v>61</v>
      </c>
      <c r="F31" s="89">
        <f ca="1">C31/OFFSET(C31,1,0)</f>
        <v>1</v>
      </c>
      <c r="G31" s="89">
        <f t="shared" ref="G31:H31" ca="1" si="17">D31/OFFSET(D31,1,0)</f>
        <v>1</v>
      </c>
      <c r="H31" s="94">
        <f t="shared" ca="1" si="17"/>
        <v>1</v>
      </c>
      <c r="I31" s="70"/>
      <c r="J31" s="58"/>
      <c r="K31" s="216" t="s">
        <v>229</v>
      </c>
      <c r="L31" s="58"/>
      <c r="M31" s="153">
        <v>0</v>
      </c>
      <c r="N31" s="153">
        <v>0</v>
      </c>
      <c r="O31" s="151">
        <v>0</v>
      </c>
    </row>
    <row r="32" spans="1:15" s="3" customFormat="1">
      <c r="A32" s="79" t="s">
        <v>17</v>
      </c>
      <c r="B32" s="90" t="s">
        <v>18</v>
      </c>
      <c r="C32" s="81">
        <f>SUM(C28:C31)</f>
        <v>51</v>
      </c>
      <c r="D32" s="81">
        <f>SUM(D28:D31)</f>
        <v>10</v>
      </c>
      <c r="E32" s="81">
        <f t="shared" si="5"/>
        <v>61</v>
      </c>
      <c r="F32" s="2"/>
      <c r="G32" s="72"/>
      <c r="H32" s="72"/>
      <c r="I32" s="72"/>
      <c r="J32" s="58"/>
      <c r="K32" s="216" t="s">
        <v>9</v>
      </c>
      <c r="L32" s="58"/>
      <c r="M32" s="153">
        <v>10</v>
      </c>
      <c r="N32" s="153">
        <v>1</v>
      </c>
      <c r="O32" s="151">
        <v>11</v>
      </c>
    </row>
    <row r="33" spans="1:15" s="3" customFormat="1">
      <c r="A33" s="79" t="s">
        <v>19</v>
      </c>
      <c r="B33" s="96" t="s">
        <v>54</v>
      </c>
      <c r="C33" s="78">
        <f>C14+C20+C26+C32</f>
        <v>4056</v>
      </c>
      <c r="D33" s="78">
        <f>D14+D20+D26+D32</f>
        <v>1991</v>
      </c>
      <c r="E33" s="81">
        <f t="shared" si="5"/>
        <v>6047</v>
      </c>
      <c r="F33" s="68"/>
      <c r="G33" s="72"/>
      <c r="H33" s="72"/>
      <c r="I33" s="72"/>
      <c r="J33" s="175" t="s">
        <v>17</v>
      </c>
      <c r="K33" s="57"/>
      <c r="L33" s="175" t="s">
        <v>18</v>
      </c>
      <c r="M33" s="153">
        <v>51</v>
      </c>
      <c r="N33" s="153">
        <v>10</v>
      </c>
      <c r="O33" s="151">
        <v>61</v>
      </c>
    </row>
    <row r="34" spans="1:15" s="3" customFormat="1" ht="15.6">
      <c r="A34" s="97" t="s">
        <v>20</v>
      </c>
      <c r="B34" s="98" t="s">
        <v>21</v>
      </c>
      <c r="C34" s="99">
        <v>70</v>
      </c>
      <c r="D34" s="99">
        <v>14</v>
      </c>
      <c r="E34" s="81">
        <f t="shared" si="5"/>
        <v>84</v>
      </c>
      <c r="F34" s="68"/>
      <c r="G34" s="82"/>
      <c r="H34" s="100"/>
      <c r="I34" s="82"/>
      <c r="J34" s="175" t="s">
        <v>19</v>
      </c>
      <c r="K34" s="206" t="s">
        <v>230</v>
      </c>
      <c r="L34" s="174" t="s">
        <v>231</v>
      </c>
      <c r="M34" s="151">
        <v>4056</v>
      </c>
      <c r="N34" s="151">
        <v>1991</v>
      </c>
      <c r="O34" s="151">
        <v>6047</v>
      </c>
    </row>
    <row r="35" spans="1:15" s="3" customFormat="1" ht="15.6">
      <c r="A35" s="79" t="s">
        <v>22</v>
      </c>
      <c r="B35" s="77" t="s">
        <v>23</v>
      </c>
      <c r="C35" s="78">
        <f>C33-C34</f>
        <v>3986</v>
      </c>
      <c r="D35" s="78">
        <f>D33-D34</f>
        <v>1977</v>
      </c>
      <c r="E35" s="81">
        <f t="shared" si="5"/>
        <v>5963</v>
      </c>
      <c r="F35" s="68"/>
      <c r="G35" s="101"/>
      <c r="H35" s="102"/>
      <c r="I35" s="101"/>
      <c r="J35" s="208" t="s">
        <v>20</v>
      </c>
      <c r="K35" s="57"/>
      <c r="L35" s="221" t="s">
        <v>232</v>
      </c>
      <c r="M35" s="153">
        <v>70</v>
      </c>
      <c r="N35" s="153">
        <v>14</v>
      </c>
      <c r="O35" s="152">
        <v>84</v>
      </c>
    </row>
    <row r="36" spans="1:15" s="3" customFormat="1" ht="16.2" thickBot="1">
      <c r="A36" s="103"/>
      <c r="B36" s="104"/>
      <c r="C36" s="92"/>
      <c r="D36" s="92"/>
      <c r="E36" s="81"/>
      <c r="F36" s="68"/>
      <c r="G36" s="93"/>
      <c r="H36" s="70"/>
      <c r="I36" s="82"/>
      <c r="J36" s="175" t="s">
        <v>22</v>
      </c>
      <c r="K36" s="57"/>
      <c r="L36" s="175" t="s">
        <v>233</v>
      </c>
      <c r="M36" s="151">
        <v>3986</v>
      </c>
      <c r="N36" s="151">
        <v>1977</v>
      </c>
      <c r="O36" s="151">
        <v>5963</v>
      </c>
    </row>
    <row r="37" spans="1:15" s="3" customFormat="1" ht="13.8" thickTop="1">
      <c r="A37" s="105"/>
      <c r="B37" s="106"/>
      <c r="C37" s="92"/>
      <c r="D37" s="92"/>
      <c r="E37" s="81"/>
      <c r="F37" s="2"/>
      <c r="G37" s="72"/>
      <c r="H37" s="72"/>
      <c r="I37" s="72"/>
      <c r="J37" s="58"/>
      <c r="K37" s="57"/>
      <c r="L37" s="175" t="s">
        <v>234</v>
      </c>
      <c r="M37" s="57"/>
      <c r="N37" s="57"/>
      <c r="O37" s="57"/>
    </row>
    <row r="38" spans="1:15" s="3" customFormat="1" ht="15.6">
      <c r="A38" s="79"/>
      <c r="B38" s="77" t="s">
        <v>24</v>
      </c>
      <c r="C38" s="92"/>
      <c r="D38" s="92"/>
      <c r="E38" s="81"/>
      <c r="F38" s="68"/>
      <c r="G38" s="70"/>
      <c r="H38" s="82"/>
      <c r="I38" s="82"/>
      <c r="J38" s="174" t="s">
        <v>6</v>
      </c>
      <c r="K38" s="57"/>
      <c r="L38" s="58"/>
      <c r="M38" s="153">
        <v>1000</v>
      </c>
      <c r="N38" s="153">
        <v>332</v>
      </c>
      <c r="O38" s="151">
        <v>1332</v>
      </c>
    </row>
    <row r="39" spans="1:15" s="3" customFormat="1">
      <c r="A39" s="79"/>
      <c r="B39" s="87" t="s">
        <v>6</v>
      </c>
      <c r="C39" s="153">
        <v>1000</v>
      </c>
      <c r="D39" s="153">
        <v>332</v>
      </c>
      <c r="E39" s="81">
        <f t="shared" si="5"/>
        <v>1332</v>
      </c>
      <c r="F39" s="89">
        <f ca="1">C39/OFFSET(C39,4,0)</f>
        <v>0.95602294455066916</v>
      </c>
      <c r="G39" s="89">
        <f t="shared" ref="G39:H39" ca="1" si="18">D39/OFFSET(D39,4,0)</f>
        <v>0.95402298850574707</v>
      </c>
      <c r="H39" s="89">
        <f t="shared" ca="1" si="18"/>
        <v>0.9555236728837877</v>
      </c>
      <c r="I39" s="72"/>
      <c r="J39" s="58"/>
      <c r="K39" s="216" t="s">
        <v>228</v>
      </c>
      <c r="L39" s="58"/>
      <c r="M39" s="153">
        <v>12</v>
      </c>
      <c r="N39" s="153">
        <v>13</v>
      </c>
      <c r="O39" s="151">
        <v>25</v>
      </c>
    </row>
    <row r="40" spans="1:15" s="3" customFormat="1">
      <c r="A40" s="79"/>
      <c r="B40" s="87" t="s">
        <v>7</v>
      </c>
      <c r="C40" s="153">
        <v>12</v>
      </c>
      <c r="D40" s="153">
        <v>13</v>
      </c>
      <c r="E40" s="81">
        <f t="shared" si="5"/>
        <v>25</v>
      </c>
      <c r="F40" s="89">
        <f ca="1">C40/OFFSET(C40,3,0)</f>
        <v>1.1472275334608031E-2</v>
      </c>
      <c r="G40" s="89">
        <f t="shared" ref="G40:H40" ca="1" si="19">D40/OFFSET(D40,3,0)</f>
        <v>3.7356321839080463E-2</v>
      </c>
      <c r="H40" s="89">
        <f t="shared" ca="1" si="19"/>
        <v>1.7934002869440458E-2</v>
      </c>
      <c r="I40" s="72"/>
      <c r="J40" s="58"/>
      <c r="K40" s="216" t="s">
        <v>229</v>
      </c>
      <c r="L40" s="58"/>
      <c r="M40" s="153">
        <v>32</v>
      </c>
      <c r="N40" s="153">
        <v>2</v>
      </c>
      <c r="O40" s="151">
        <v>34</v>
      </c>
    </row>
    <row r="41" spans="1:15" s="3" customFormat="1">
      <c r="A41" s="79"/>
      <c r="B41" s="87" t="s">
        <v>8</v>
      </c>
      <c r="C41" s="153">
        <v>32</v>
      </c>
      <c r="D41" s="153">
        <v>2</v>
      </c>
      <c r="E41" s="81">
        <f t="shared" si="5"/>
        <v>34</v>
      </c>
      <c r="F41" s="89">
        <f ca="1">C41/OFFSET(C41,2,0)</f>
        <v>3.0592734225621414E-2</v>
      </c>
      <c r="G41" s="89">
        <f t="shared" ref="G41:H41" ca="1" si="20">D41/OFFSET(D41,2,0)</f>
        <v>5.7471264367816091E-3</v>
      </c>
      <c r="H41" s="89">
        <f t="shared" ca="1" si="20"/>
        <v>2.4390243902439025E-2</v>
      </c>
      <c r="I41" s="72"/>
      <c r="J41" s="58"/>
      <c r="K41" s="216" t="s">
        <v>9</v>
      </c>
      <c r="L41" s="58"/>
      <c r="M41" s="153">
        <v>2</v>
      </c>
      <c r="N41" s="153">
        <v>1</v>
      </c>
      <c r="O41" s="151">
        <v>3</v>
      </c>
    </row>
    <row r="42" spans="1:15" s="3" customFormat="1">
      <c r="A42" s="79"/>
      <c r="B42" s="87" t="s">
        <v>9</v>
      </c>
      <c r="C42" s="153">
        <v>2</v>
      </c>
      <c r="D42" s="153">
        <v>1</v>
      </c>
      <c r="E42" s="81">
        <f t="shared" si="5"/>
        <v>3</v>
      </c>
      <c r="F42" s="89">
        <f ca="1">C42/OFFSET(C42,1,0)</f>
        <v>1.9120458891013384E-3</v>
      </c>
      <c r="G42" s="89">
        <f t="shared" ref="G42:H42" ca="1" si="21">D42/OFFSET(D42,1,0)</f>
        <v>2.8735632183908046E-3</v>
      </c>
      <c r="H42" s="94">
        <f t="shared" ca="1" si="21"/>
        <v>2.152080344332855E-3</v>
      </c>
      <c r="I42" s="72"/>
      <c r="J42" s="175" t="s">
        <v>25</v>
      </c>
      <c r="K42" s="206" t="s">
        <v>26</v>
      </c>
      <c r="L42" s="58"/>
      <c r="M42" s="151">
        <v>1046</v>
      </c>
      <c r="N42" s="151">
        <v>348</v>
      </c>
      <c r="O42" s="151">
        <v>1394</v>
      </c>
    </row>
    <row r="43" spans="1:15" s="3" customFormat="1">
      <c r="A43" s="79" t="s">
        <v>25</v>
      </c>
      <c r="B43" s="90" t="s">
        <v>26</v>
      </c>
      <c r="C43" s="78">
        <f>SUM(C39:C42)</f>
        <v>1046</v>
      </c>
      <c r="D43" s="78">
        <f>SUM(D39:D42)</f>
        <v>348</v>
      </c>
      <c r="E43" s="81">
        <f t="shared" si="5"/>
        <v>1394</v>
      </c>
      <c r="F43" s="89"/>
      <c r="G43" s="89"/>
      <c r="H43" s="89"/>
      <c r="I43" s="72"/>
      <c r="J43" s="58"/>
      <c r="K43" s="57"/>
      <c r="L43" s="175" t="s">
        <v>268</v>
      </c>
      <c r="M43" s="57"/>
      <c r="N43" s="57"/>
      <c r="O43" s="57"/>
    </row>
    <row r="44" spans="1:15" s="3" customFormat="1">
      <c r="A44" s="79"/>
      <c r="B44" s="77"/>
      <c r="C44" s="92"/>
      <c r="D44" s="92"/>
      <c r="E44" s="81"/>
      <c r="F44" s="2"/>
      <c r="G44" s="72"/>
      <c r="H44" s="72"/>
      <c r="I44" s="72"/>
      <c r="J44" s="174" t="s">
        <v>6</v>
      </c>
      <c r="K44" s="57"/>
      <c r="L44" s="58"/>
      <c r="M44" s="153">
        <v>61</v>
      </c>
      <c r="N44" s="153">
        <v>128</v>
      </c>
      <c r="O44" s="151">
        <v>189</v>
      </c>
    </row>
    <row r="45" spans="1:15" s="3" customFormat="1">
      <c r="A45" s="79"/>
      <c r="B45" s="77" t="s">
        <v>60</v>
      </c>
      <c r="C45" s="92"/>
      <c r="D45" s="92"/>
      <c r="E45" s="81"/>
      <c r="F45" s="2"/>
      <c r="G45" s="72"/>
      <c r="H45" s="72"/>
      <c r="I45" s="72"/>
      <c r="J45" s="58"/>
      <c r="K45" s="216" t="s">
        <v>228</v>
      </c>
      <c r="L45" s="58"/>
      <c r="M45" s="153">
        <v>3</v>
      </c>
      <c r="N45" s="153">
        <v>185</v>
      </c>
      <c r="O45" s="151">
        <v>188</v>
      </c>
    </row>
    <row r="46" spans="1:15" s="3" customFormat="1">
      <c r="A46" s="79"/>
      <c r="B46" s="87" t="s">
        <v>6</v>
      </c>
      <c r="C46" s="108">
        <v>61</v>
      </c>
      <c r="D46" s="108">
        <v>128</v>
      </c>
      <c r="E46" s="81">
        <f t="shared" si="5"/>
        <v>189</v>
      </c>
      <c r="F46" s="89">
        <f ca="1">C46/OFFSET(C46,4,0)</f>
        <v>0.15721649484536082</v>
      </c>
      <c r="G46" s="89">
        <f t="shared" ref="G46:H46" ca="1" si="22">D46/OFFSET(D46,4,0)</f>
        <v>0.31219512195121951</v>
      </c>
      <c r="H46" s="89">
        <f t="shared" ca="1" si="22"/>
        <v>0.23684210526315788</v>
      </c>
      <c r="I46" s="72"/>
      <c r="J46" s="58"/>
      <c r="K46" s="216" t="s">
        <v>229</v>
      </c>
      <c r="L46" s="58"/>
      <c r="M46" s="153">
        <v>231</v>
      </c>
      <c r="N46" s="153">
        <v>85</v>
      </c>
      <c r="O46" s="151">
        <v>316</v>
      </c>
    </row>
    <row r="47" spans="1:15" s="3" customFormat="1">
      <c r="A47" s="79"/>
      <c r="B47" s="87" t="s">
        <v>7</v>
      </c>
      <c r="C47" s="108">
        <v>3</v>
      </c>
      <c r="D47" s="108">
        <v>185</v>
      </c>
      <c r="E47" s="81">
        <f t="shared" si="5"/>
        <v>188</v>
      </c>
      <c r="F47" s="89">
        <f ca="1">C47/OFFSET(C47,3,0)</f>
        <v>7.7319587628865982E-3</v>
      </c>
      <c r="G47" s="89">
        <f t="shared" ref="G47:H47" ca="1" si="23">D47/OFFSET(D47,3,0)</f>
        <v>0.45121951219512196</v>
      </c>
      <c r="H47" s="89">
        <f t="shared" ca="1" si="23"/>
        <v>0.23558897243107768</v>
      </c>
      <c r="I47" s="72"/>
      <c r="J47" s="58"/>
      <c r="K47" s="216" t="s">
        <v>9</v>
      </c>
      <c r="L47" s="58"/>
      <c r="M47" s="153">
        <v>93</v>
      </c>
      <c r="N47" s="153">
        <v>12</v>
      </c>
      <c r="O47" s="151">
        <v>105</v>
      </c>
    </row>
    <row r="48" spans="1:15" s="3" customFormat="1">
      <c r="A48" s="79"/>
      <c r="B48" s="87" t="s">
        <v>8</v>
      </c>
      <c r="C48" s="108">
        <v>231</v>
      </c>
      <c r="D48" s="108">
        <v>85</v>
      </c>
      <c r="E48" s="81">
        <f t="shared" si="5"/>
        <v>316</v>
      </c>
      <c r="F48" s="89">
        <f ca="1">C48/OFFSET(C48,2,0)</f>
        <v>0.59536082474226804</v>
      </c>
      <c r="G48" s="89">
        <f t="shared" ref="G48:H48" ca="1" si="24">D48/OFFSET(D48,2,0)</f>
        <v>0.2073170731707317</v>
      </c>
      <c r="H48" s="89">
        <f t="shared" ca="1" si="24"/>
        <v>0.39598997493734334</v>
      </c>
      <c r="I48" s="72"/>
      <c r="J48" s="175" t="s">
        <v>27</v>
      </c>
      <c r="K48" s="57"/>
      <c r="L48" s="175" t="s">
        <v>236</v>
      </c>
      <c r="M48" s="151">
        <v>388</v>
      </c>
      <c r="N48" s="151">
        <v>410</v>
      </c>
      <c r="O48" s="151">
        <v>798</v>
      </c>
    </row>
    <row r="49" spans="1:15" s="3" customFormat="1" ht="14.4">
      <c r="A49" s="79"/>
      <c r="B49" s="87" t="s">
        <v>9</v>
      </c>
      <c r="C49" s="108">
        <v>93</v>
      </c>
      <c r="D49" s="108">
        <v>12</v>
      </c>
      <c r="E49" s="81">
        <f t="shared" si="5"/>
        <v>105</v>
      </c>
      <c r="F49" s="89">
        <f ca="1">C49/OFFSET(C49,1,0)</f>
        <v>0.23969072164948454</v>
      </c>
      <c r="G49" s="89">
        <f t="shared" ref="G49:H49" ca="1" si="25">D49/OFFSET(D49,1,0)</f>
        <v>2.9268292682926831E-2</v>
      </c>
      <c r="H49" s="94">
        <f t="shared" ca="1" si="25"/>
        <v>0.13157894736842105</v>
      </c>
      <c r="I49" s="109"/>
      <c r="J49" s="58"/>
      <c r="K49" s="57"/>
      <c r="L49" s="175" t="s">
        <v>269</v>
      </c>
      <c r="M49" s="57"/>
      <c r="N49" s="57"/>
      <c r="O49" s="57"/>
    </row>
    <row r="50" spans="1:15" s="3" customFormat="1">
      <c r="A50" s="79" t="s">
        <v>27</v>
      </c>
      <c r="B50" s="77" t="s">
        <v>28</v>
      </c>
      <c r="C50" s="78">
        <f>SUM(C46:C49)</f>
        <v>388</v>
      </c>
      <c r="D50" s="78">
        <f>SUM(D46:D49)</f>
        <v>410</v>
      </c>
      <c r="E50" s="81">
        <f t="shared" si="5"/>
        <v>798</v>
      </c>
      <c r="F50" s="57"/>
      <c r="G50" s="57"/>
      <c r="H50" s="57"/>
      <c r="I50" s="72"/>
      <c r="J50" s="174" t="s">
        <v>6</v>
      </c>
      <c r="K50" s="57"/>
      <c r="L50" s="58"/>
      <c r="M50" s="153">
        <v>35</v>
      </c>
      <c r="N50" s="153">
        <v>31</v>
      </c>
      <c r="O50" s="151">
        <v>66</v>
      </c>
    </row>
    <row r="51" spans="1:15" s="3" customFormat="1" ht="14.4">
      <c r="A51" s="79"/>
      <c r="B51" s="77"/>
      <c r="C51" s="92"/>
      <c r="D51" s="92"/>
      <c r="E51" s="81"/>
      <c r="F51" s="68"/>
      <c r="G51" s="109"/>
      <c r="H51" s="110"/>
      <c r="I51" s="111"/>
      <c r="J51" s="58"/>
      <c r="K51" s="216" t="s">
        <v>228</v>
      </c>
      <c r="L51" s="58"/>
      <c r="M51" s="153">
        <v>81</v>
      </c>
      <c r="N51" s="153">
        <v>474</v>
      </c>
      <c r="O51" s="151">
        <v>555</v>
      </c>
    </row>
    <row r="52" spans="1:15" s="3" customFormat="1" ht="15.6">
      <c r="A52" s="79"/>
      <c r="B52" s="77" t="s">
        <v>61</v>
      </c>
      <c r="C52" s="92"/>
      <c r="D52" s="92"/>
      <c r="E52" s="81"/>
      <c r="F52" s="2"/>
      <c r="G52" s="112"/>
      <c r="H52" s="111"/>
      <c r="I52" s="113"/>
      <c r="J52" s="58"/>
      <c r="K52" s="216" t="s">
        <v>229</v>
      </c>
      <c r="L52" s="58"/>
      <c r="M52" s="153">
        <v>334</v>
      </c>
      <c r="N52" s="153">
        <v>104</v>
      </c>
      <c r="O52" s="151">
        <v>438</v>
      </c>
    </row>
    <row r="53" spans="1:15" s="3" customFormat="1" ht="14.4">
      <c r="A53" s="79"/>
      <c r="B53" s="87" t="s">
        <v>6</v>
      </c>
      <c r="C53" s="153">
        <v>35</v>
      </c>
      <c r="D53" s="153">
        <v>31</v>
      </c>
      <c r="E53" s="81">
        <f t="shared" si="5"/>
        <v>66</v>
      </c>
      <c r="F53" s="89">
        <f ca="1">C53/OFFSET(C53,4,0)</f>
        <v>6.216696269982238E-2</v>
      </c>
      <c r="G53" s="89">
        <f t="shared" ref="G53:H53" ca="1" si="26">D53/OFFSET(D53,4,0)</f>
        <v>5.0653594771241831E-2</v>
      </c>
      <c r="H53" s="89">
        <f t="shared" ca="1" si="26"/>
        <v>5.6170212765957447E-2</v>
      </c>
      <c r="I53" s="109"/>
      <c r="J53" s="58"/>
      <c r="K53" s="216" t="s">
        <v>9</v>
      </c>
      <c r="L53" s="58"/>
      <c r="M53" s="153">
        <v>113</v>
      </c>
      <c r="N53" s="153">
        <v>3</v>
      </c>
      <c r="O53" s="151">
        <v>116</v>
      </c>
    </row>
    <row r="54" spans="1:15" s="3" customFormat="1">
      <c r="A54" s="79"/>
      <c r="B54" s="87" t="s">
        <v>7</v>
      </c>
      <c r="C54" s="153">
        <v>81</v>
      </c>
      <c r="D54" s="153">
        <v>474</v>
      </c>
      <c r="E54" s="81">
        <f t="shared" si="5"/>
        <v>555</v>
      </c>
      <c r="F54" s="89">
        <f ca="1">C54/OFFSET(C54,3,0)</f>
        <v>0.14387211367673181</v>
      </c>
      <c r="G54" s="89">
        <f t="shared" ref="G54:H54" ca="1" si="27">D54/OFFSET(D54,3,0)</f>
        <v>0.77450980392156865</v>
      </c>
      <c r="H54" s="89">
        <f t="shared" ca="1" si="27"/>
        <v>0.47234042553191491</v>
      </c>
      <c r="I54" s="72"/>
      <c r="J54" s="175" t="s">
        <v>29</v>
      </c>
      <c r="K54" s="57"/>
      <c r="L54" s="175" t="s">
        <v>238</v>
      </c>
      <c r="M54" s="151">
        <v>563</v>
      </c>
      <c r="N54" s="151">
        <v>612</v>
      </c>
      <c r="O54" s="151">
        <v>1175</v>
      </c>
    </row>
    <row r="55" spans="1:15" s="3" customFormat="1">
      <c r="A55" s="79"/>
      <c r="B55" s="87" t="s">
        <v>8</v>
      </c>
      <c r="C55" s="153">
        <v>334</v>
      </c>
      <c r="D55" s="153">
        <v>104</v>
      </c>
      <c r="E55" s="81">
        <f t="shared" si="5"/>
        <v>438</v>
      </c>
      <c r="F55" s="89">
        <f ca="1">C55/OFFSET(C55,2,0)</f>
        <v>0.59325044404973359</v>
      </c>
      <c r="G55" s="89">
        <f t="shared" ref="G55:H55" ca="1" si="28">D55/OFFSET(D55,2,0)</f>
        <v>0.16993464052287582</v>
      </c>
      <c r="H55" s="89">
        <f t="shared" ca="1" si="28"/>
        <v>0.37276595744680852</v>
      </c>
      <c r="I55" s="115"/>
      <c r="J55" s="58"/>
      <c r="K55" s="57"/>
      <c r="L55" s="58"/>
      <c r="M55" s="57"/>
      <c r="N55" s="57"/>
      <c r="O55" s="57"/>
    </row>
    <row r="56" spans="1:15" s="3" customFormat="1">
      <c r="A56" s="79"/>
      <c r="B56" s="87" t="s">
        <v>9</v>
      </c>
      <c r="C56" s="153">
        <v>113</v>
      </c>
      <c r="D56" s="153">
        <v>3</v>
      </c>
      <c r="E56" s="81">
        <f t="shared" si="5"/>
        <v>116</v>
      </c>
      <c r="F56" s="89">
        <f ca="1">C56/OFFSET(C56,1,0)</f>
        <v>0.20071047957371227</v>
      </c>
      <c r="G56" s="89">
        <f t="shared" ref="G56:H56" ca="1" si="29">D56/OFFSET(D56,1,0)</f>
        <v>4.9019607843137254E-3</v>
      </c>
      <c r="H56" s="94">
        <f t="shared" ca="1" si="29"/>
        <v>9.8723404255319155E-2</v>
      </c>
      <c r="I56" s="72"/>
      <c r="J56" s="175" t="s">
        <v>239</v>
      </c>
      <c r="K56" s="206" t="s">
        <v>31</v>
      </c>
      <c r="L56" s="58"/>
      <c r="M56" s="153">
        <v>1407</v>
      </c>
      <c r="N56" s="151">
        <v>85</v>
      </c>
      <c r="O56" s="151">
        <v>1492</v>
      </c>
    </row>
    <row r="57" spans="1:15" s="3" customFormat="1">
      <c r="A57" s="79" t="s">
        <v>29</v>
      </c>
      <c r="B57" s="77" t="s">
        <v>30</v>
      </c>
      <c r="C57" s="78">
        <f>SUM(C53:C56)</f>
        <v>563</v>
      </c>
      <c r="D57" s="78">
        <f>SUM(D53:D56)</f>
        <v>612</v>
      </c>
      <c r="E57" s="81">
        <f t="shared" si="5"/>
        <v>1175</v>
      </c>
      <c r="F57" s="57"/>
      <c r="G57" s="57"/>
      <c r="H57" s="57"/>
      <c r="I57" s="72"/>
      <c r="J57" s="58"/>
      <c r="K57" s="206" t="s">
        <v>240</v>
      </c>
      <c r="L57" s="58"/>
      <c r="M57" s="57"/>
      <c r="N57" s="57"/>
      <c r="O57" s="57"/>
    </row>
    <row r="58" spans="1:15" s="3" customFormat="1">
      <c r="A58" s="79"/>
      <c r="B58" s="77"/>
      <c r="C58" s="92"/>
      <c r="D58" s="92"/>
      <c r="E58" s="81"/>
      <c r="F58" s="2"/>
      <c r="G58" s="72"/>
      <c r="H58" s="72"/>
      <c r="I58" s="72"/>
      <c r="J58" s="175" t="s">
        <v>33</v>
      </c>
      <c r="K58" s="216" t="s">
        <v>6</v>
      </c>
      <c r="L58" s="207" t="s">
        <v>241</v>
      </c>
      <c r="M58" s="153">
        <v>6</v>
      </c>
      <c r="N58" s="153">
        <v>2</v>
      </c>
      <c r="O58" s="151">
        <v>8</v>
      </c>
    </row>
    <row r="59" spans="1:15" s="3" customFormat="1">
      <c r="A59" s="117" t="s">
        <v>72</v>
      </c>
      <c r="B59" s="77" t="s">
        <v>31</v>
      </c>
      <c r="C59" s="118">
        <v>1407</v>
      </c>
      <c r="D59" s="118">
        <v>85</v>
      </c>
      <c r="E59" s="81">
        <f t="shared" si="5"/>
        <v>1492</v>
      </c>
      <c r="F59" s="2"/>
      <c r="G59" s="72"/>
      <c r="H59" s="72"/>
      <c r="I59" s="72"/>
      <c r="J59" s="175" t="s">
        <v>35</v>
      </c>
      <c r="K59" s="216" t="s">
        <v>228</v>
      </c>
      <c r="L59" s="207" t="s">
        <v>241</v>
      </c>
      <c r="M59" s="153">
        <v>0</v>
      </c>
      <c r="N59" s="153">
        <v>0</v>
      </c>
      <c r="O59" s="151">
        <v>0</v>
      </c>
    </row>
    <row r="60" spans="1:15" s="3" customFormat="1">
      <c r="A60" s="117" t="s">
        <v>73</v>
      </c>
      <c r="B60" s="119" t="s">
        <v>71</v>
      </c>
      <c r="C60" s="120"/>
      <c r="D60" s="120"/>
      <c r="E60" s="81">
        <f t="shared" si="5"/>
        <v>0</v>
      </c>
      <c r="F60" s="2"/>
      <c r="G60" s="72"/>
      <c r="H60" s="72"/>
      <c r="I60" s="72"/>
      <c r="J60" s="175" t="s">
        <v>37</v>
      </c>
      <c r="K60" s="216" t="s">
        <v>229</v>
      </c>
      <c r="L60" s="207" t="s">
        <v>241</v>
      </c>
      <c r="M60" s="153">
        <v>25</v>
      </c>
      <c r="N60" s="153">
        <v>35</v>
      </c>
      <c r="O60" s="151">
        <v>60</v>
      </c>
    </row>
    <row r="61" spans="1:15" s="3" customFormat="1" ht="14.4">
      <c r="A61" s="79"/>
      <c r="B61" s="77" t="s">
        <v>32</v>
      </c>
      <c r="C61" s="92"/>
      <c r="D61" s="92"/>
      <c r="E61" s="81"/>
      <c r="F61" s="2"/>
      <c r="G61" s="72"/>
      <c r="H61" s="110"/>
      <c r="I61" s="109"/>
      <c r="J61" s="175" t="s">
        <v>39</v>
      </c>
      <c r="K61" s="57"/>
      <c r="L61" s="174" t="s">
        <v>242</v>
      </c>
      <c r="M61" s="153">
        <v>598</v>
      </c>
      <c r="N61" s="153">
        <v>494</v>
      </c>
      <c r="O61" s="151">
        <v>1092</v>
      </c>
    </row>
    <row r="62" spans="1:15" s="3" customFormat="1" ht="14.4">
      <c r="A62" s="79" t="s">
        <v>33</v>
      </c>
      <c r="B62" s="121" t="s">
        <v>34</v>
      </c>
      <c r="C62" s="122">
        <v>6</v>
      </c>
      <c r="D62" s="122">
        <v>2</v>
      </c>
      <c r="E62" s="81">
        <f t="shared" si="5"/>
        <v>8</v>
      </c>
      <c r="F62" s="89">
        <f ca="1">C62/OFFSET(C62,4,0)</f>
        <v>9.538950715421303E-3</v>
      </c>
      <c r="G62" s="89">
        <f t="shared" ref="G62:H62" ca="1" si="30">D62/OFFSET(D62,4,0)</f>
        <v>3.766478342749529E-3</v>
      </c>
      <c r="H62" s="89">
        <f t="shared" ca="1" si="30"/>
        <v>6.8965517241379309E-3</v>
      </c>
      <c r="I62" s="112"/>
      <c r="J62" s="175" t="s">
        <v>41</v>
      </c>
      <c r="K62" s="206" t="s">
        <v>243</v>
      </c>
      <c r="L62" s="174" t="s">
        <v>244</v>
      </c>
      <c r="M62" s="153">
        <v>629</v>
      </c>
      <c r="N62" s="153">
        <v>531</v>
      </c>
      <c r="O62" s="151">
        <v>1160</v>
      </c>
    </row>
    <row r="63" spans="1:15" s="3" customFormat="1">
      <c r="A63" s="79" t="s">
        <v>35</v>
      </c>
      <c r="B63" s="121" t="s">
        <v>36</v>
      </c>
      <c r="C63" s="122">
        <v>0</v>
      </c>
      <c r="D63" s="122">
        <v>0</v>
      </c>
      <c r="E63" s="81">
        <f t="shared" si="5"/>
        <v>0</v>
      </c>
      <c r="F63" s="89">
        <f ca="1">C63/OFFSET(C63,3,0)</f>
        <v>0</v>
      </c>
      <c r="G63" s="89">
        <f t="shared" ref="G63:H63" ca="1" si="31">D63/OFFSET(D63,3,0)</f>
        <v>0</v>
      </c>
      <c r="H63" s="89">
        <f t="shared" ca="1" si="31"/>
        <v>0</v>
      </c>
      <c r="I63" s="72"/>
      <c r="J63" s="208" t="s">
        <v>42</v>
      </c>
      <c r="K63" s="57"/>
      <c r="L63" s="221" t="s">
        <v>232</v>
      </c>
      <c r="M63" s="152">
        <v>70</v>
      </c>
      <c r="N63" s="153">
        <v>14</v>
      </c>
      <c r="O63" s="152">
        <v>84</v>
      </c>
    </row>
    <row r="64" spans="1:15" s="3" customFormat="1">
      <c r="A64" s="79" t="s">
        <v>37</v>
      </c>
      <c r="B64" s="121" t="s">
        <v>38</v>
      </c>
      <c r="C64" s="122">
        <v>25</v>
      </c>
      <c r="D64" s="122">
        <v>35</v>
      </c>
      <c r="E64" s="81">
        <f t="shared" si="5"/>
        <v>60</v>
      </c>
      <c r="F64" s="89">
        <f ca="1">C64/OFFSET(C64,2,0)</f>
        <v>3.9745627980922099E-2</v>
      </c>
      <c r="G64" s="89">
        <f t="shared" ref="G64:H64" ca="1" si="32">D64/OFFSET(D64,2,0)</f>
        <v>6.5913370998116755E-2</v>
      </c>
      <c r="H64" s="89">
        <f t="shared" ca="1" si="32"/>
        <v>5.1724137931034482E-2</v>
      </c>
      <c r="J64" s="175" t="s">
        <v>43</v>
      </c>
      <c r="K64" s="57"/>
      <c r="L64" s="175" t="s">
        <v>44</v>
      </c>
      <c r="M64" s="151">
        <v>559</v>
      </c>
      <c r="N64" s="151">
        <v>517</v>
      </c>
      <c r="O64" s="151">
        <v>1076</v>
      </c>
    </row>
    <row r="65" spans="1:15" s="3" customFormat="1">
      <c r="A65" s="79" t="s">
        <v>39</v>
      </c>
      <c r="B65" s="121" t="s">
        <v>40</v>
      </c>
      <c r="C65" s="122">
        <v>598</v>
      </c>
      <c r="D65" s="122">
        <v>494</v>
      </c>
      <c r="E65" s="81">
        <f t="shared" si="5"/>
        <v>1092</v>
      </c>
      <c r="F65" s="89">
        <f ca="1">C65/OFFSET(C65,1,0)</f>
        <v>0.9507154213036566</v>
      </c>
      <c r="G65" s="89">
        <f t="shared" ref="G65:H65" ca="1" si="33">D65/OFFSET(D65,1,0)</f>
        <v>0.93032015065913376</v>
      </c>
      <c r="H65" s="94">
        <f t="shared" ca="1" si="33"/>
        <v>0.94137931034482758</v>
      </c>
      <c r="J65" s="58"/>
      <c r="K65" s="57"/>
      <c r="L65" s="175" t="s">
        <v>245</v>
      </c>
      <c r="M65" s="57"/>
      <c r="N65" s="57"/>
      <c r="O65" s="57"/>
    </row>
    <row r="66" spans="1:15" s="3" customFormat="1">
      <c r="A66" s="79" t="s">
        <v>41</v>
      </c>
      <c r="B66" s="96" t="s">
        <v>55</v>
      </c>
      <c r="C66" s="78">
        <f>SUM(C62:C65)</f>
        <v>629</v>
      </c>
      <c r="D66" s="78">
        <f>SUM(D62:D65)</f>
        <v>531</v>
      </c>
      <c r="E66" s="81">
        <f t="shared" si="5"/>
        <v>1160</v>
      </c>
      <c r="F66" s="89">
        <f>C66/C33</f>
        <v>0.15507889546351084</v>
      </c>
      <c r="G66" s="89">
        <f t="shared" ref="G66:H66" si="34">D66/D33</f>
        <v>0.26670015067805125</v>
      </c>
      <c r="H66" s="89">
        <f t="shared" si="34"/>
        <v>0.1918306598313213</v>
      </c>
      <c r="J66" s="175" t="s">
        <v>45</v>
      </c>
      <c r="K66" s="215" t="s">
        <v>246</v>
      </c>
      <c r="L66" s="58"/>
      <c r="M66" s="151">
        <v>3964</v>
      </c>
      <c r="N66" s="151">
        <v>1972</v>
      </c>
      <c r="O66" s="153">
        <v>5936</v>
      </c>
    </row>
    <row r="67" spans="1:15" s="3" customFormat="1">
      <c r="A67" s="97" t="s">
        <v>42</v>
      </c>
      <c r="B67" s="98" t="s">
        <v>21</v>
      </c>
      <c r="C67" s="99">
        <v>70</v>
      </c>
      <c r="D67" s="99">
        <v>14</v>
      </c>
      <c r="E67" s="81">
        <f t="shared" si="5"/>
        <v>84</v>
      </c>
      <c r="F67" s="2"/>
      <c r="G67" s="72"/>
      <c r="H67" s="72"/>
      <c r="J67" s="175" t="s">
        <v>47</v>
      </c>
      <c r="K67" s="206" t="s">
        <v>48</v>
      </c>
      <c r="L67" s="58"/>
      <c r="M67" s="153">
        <v>16</v>
      </c>
      <c r="N67" s="153">
        <v>11</v>
      </c>
      <c r="O67" s="151">
        <v>27</v>
      </c>
    </row>
    <row r="68" spans="1:15" s="3" customFormat="1" ht="14.4">
      <c r="A68" s="79" t="s">
        <v>43</v>
      </c>
      <c r="B68" s="77" t="s">
        <v>44</v>
      </c>
      <c r="C68" s="78">
        <f>C66-C67</f>
        <v>559</v>
      </c>
      <c r="D68" s="78">
        <f>D66-D67</f>
        <v>517</v>
      </c>
      <c r="E68" s="81">
        <f t="shared" si="5"/>
        <v>1076</v>
      </c>
      <c r="F68" s="2"/>
      <c r="G68" s="111"/>
      <c r="H68" s="123"/>
      <c r="J68" s="58"/>
      <c r="K68" s="57"/>
      <c r="L68" s="175" t="s">
        <v>247</v>
      </c>
      <c r="M68" s="57"/>
      <c r="N68" s="57"/>
      <c r="O68" s="57"/>
    </row>
    <row r="69" spans="1:15" s="3" customFormat="1">
      <c r="A69" s="79"/>
      <c r="B69" s="77"/>
      <c r="C69" s="92"/>
      <c r="D69" s="92"/>
      <c r="E69" s="81"/>
      <c r="F69" s="2"/>
      <c r="G69" s="72"/>
      <c r="H69" s="72"/>
      <c r="J69" s="175" t="s">
        <v>49</v>
      </c>
      <c r="K69" s="215" t="s">
        <v>248</v>
      </c>
      <c r="L69" s="58"/>
      <c r="M69" s="153">
        <v>3980</v>
      </c>
      <c r="N69" s="153">
        <v>1983</v>
      </c>
      <c r="O69" s="153">
        <v>5963</v>
      </c>
    </row>
    <row r="70" spans="1:15" s="3" customFormat="1" ht="14.4">
      <c r="A70" s="79" t="s">
        <v>45</v>
      </c>
      <c r="B70" s="77" t="s">
        <v>46</v>
      </c>
      <c r="C70" s="91">
        <f>C43+C50+C57+C59+C60+C68</f>
        <v>3963</v>
      </c>
      <c r="D70" s="91">
        <f>D43+D50+D57+D59+D60+D68</f>
        <v>1972</v>
      </c>
      <c r="E70" s="81">
        <f t="shared" si="5"/>
        <v>5935</v>
      </c>
      <c r="F70" s="2"/>
      <c r="G70" s="124"/>
      <c r="H70" s="112"/>
      <c r="J70" s="175" t="s">
        <v>51</v>
      </c>
      <c r="K70" s="57"/>
      <c r="L70" s="175" t="s">
        <v>553</v>
      </c>
      <c r="M70" s="151">
        <v>68</v>
      </c>
      <c r="N70" s="151">
        <v>29</v>
      </c>
      <c r="O70" s="151">
        <v>97</v>
      </c>
    </row>
    <row r="71" spans="1:15" s="3" customFormat="1">
      <c r="A71" s="79"/>
      <c r="B71" s="125"/>
      <c r="C71" s="92"/>
      <c r="D71" s="92"/>
      <c r="E71" s="81"/>
      <c r="F71" s="2"/>
      <c r="G71" s="72"/>
      <c r="H71" s="72"/>
      <c r="J71" s="58"/>
      <c r="K71" s="57"/>
      <c r="L71" s="58"/>
      <c r="M71" s="217" t="s">
        <v>271</v>
      </c>
      <c r="N71" s="57"/>
      <c r="O71" s="217" t="s">
        <v>272</v>
      </c>
    </row>
    <row r="72" spans="1:15" s="3" customFormat="1" ht="14.4">
      <c r="A72" s="79" t="s">
        <v>47</v>
      </c>
      <c r="B72" s="77" t="s">
        <v>48</v>
      </c>
      <c r="C72" s="78">
        <v>16</v>
      </c>
      <c r="D72" s="78">
        <v>11</v>
      </c>
      <c r="E72" s="81">
        <f t="shared" si="5"/>
        <v>27</v>
      </c>
      <c r="F72" s="68"/>
      <c r="G72" s="126"/>
      <c r="H72" s="127"/>
      <c r="J72" s="58"/>
      <c r="K72" s="57"/>
      <c r="L72" s="58"/>
      <c r="M72" s="217" t="s">
        <v>273</v>
      </c>
      <c r="N72" s="57"/>
      <c r="O72" s="217" t="s">
        <v>274</v>
      </c>
    </row>
    <row r="73" spans="1:15" s="3" customFormat="1">
      <c r="A73" s="79"/>
      <c r="B73" s="125"/>
      <c r="C73" s="92"/>
      <c r="D73" s="92"/>
      <c r="E73" s="81"/>
      <c r="F73" s="2"/>
      <c r="G73" s="72"/>
      <c r="H73" s="72"/>
      <c r="I73" s="72"/>
      <c r="J73" s="58"/>
      <c r="K73" s="57"/>
      <c r="L73" s="58"/>
      <c r="M73" s="217" t="s">
        <v>275</v>
      </c>
      <c r="N73" s="57"/>
      <c r="O73" s="217" t="s">
        <v>276</v>
      </c>
    </row>
    <row r="74" spans="1:15" s="3" customFormat="1">
      <c r="A74" s="79" t="s">
        <v>49</v>
      </c>
      <c r="B74" s="77" t="s">
        <v>50</v>
      </c>
      <c r="C74" s="81">
        <f>C70+C72</f>
        <v>3979</v>
      </c>
      <c r="D74" s="81">
        <f>D70+D72</f>
        <v>1983</v>
      </c>
      <c r="E74" s="81">
        <f>D74+C74</f>
        <v>5962</v>
      </c>
      <c r="F74" s="2"/>
      <c r="G74" s="72"/>
      <c r="H74" s="72"/>
      <c r="I74" s="72"/>
      <c r="J74" s="58"/>
      <c r="K74" s="217" t="s">
        <v>277</v>
      </c>
      <c r="L74" s="58"/>
      <c r="M74" s="209">
        <v>6060</v>
      </c>
      <c r="N74" s="57"/>
      <c r="O74" s="209">
        <v>6060</v>
      </c>
    </row>
    <row r="75" spans="1:15" s="3" customFormat="1">
      <c r="A75" s="79"/>
      <c r="B75" s="77" t="s">
        <v>94</v>
      </c>
      <c r="C75" s="92"/>
      <c r="D75" s="92"/>
      <c r="E75" s="81">
        <f>D75+C75</f>
        <v>0</v>
      </c>
      <c r="F75" s="2"/>
      <c r="G75" s="72"/>
      <c r="H75" s="72"/>
      <c r="I75" s="72"/>
      <c r="J75" s="58"/>
      <c r="K75" s="217" t="s">
        <v>278</v>
      </c>
      <c r="L75" s="58"/>
      <c r="M75" s="57"/>
      <c r="N75" s="57"/>
      <c r="O75" s="218">
        <v>0.82</v>
      </c>
    </row>
    <row r="76" spans="1:15" s="3" customFormat="1" ht="13.8" thickBot="1">
      <c r="A76" s="128" t="s">
        <v>51</v>
      </c>
      <c r="B76" s="129" t="s">
        <v>64</v>
      </c>
      <c r="C76" s="130">
        <v>68</v>
      </c>
      <c r="D76" s="130">
        <v>29</v>
      </c>
      <c r="E76" s="81">
        <f>D76+C76</f>
        <v>97</v>
      </c>
      <c r="F76" s="2"/>
      <c r="G76" s="72"/>
      <c r="H76" s="72"/>
      <c r="I76" s="72"/>
      <c r="J76" s="58"/>
      <c r="K76" s="57"/>
      <c r="L76" s="58"/>
      <c r="M76" s="57"/>
      <c r="N76" s="57"/>
      <c r="O76" s="57"/>
    </row>
    <row r="77" spans="1:15" s="3" customFormat="1" ht="30.75" customHeight="1">
      <c r="A77" s="296" t="s">
        <v>56</v>
      </c>
      <c r="B77" s="297"/>
      <c r="C77" s="131">
        <f>C6+C33-C67-C74</f>
        <v>69</v>
      </c>
      <c r="D77" s="131">
        <f>D6+D33-D67-D74</f>
        <v>29</v>
      </c>
      <c r="E77" s="132">
        <f>(E6+E33)-(E67+E74)</f>
        <v>98</v>
      </c>
      <c r="F77" s="2"/>
      <c r="G77" s="72"/>
      <c r="H77" s="72"/>
      <c r="I77" s="72"/>
      <c r="J77" s="58"/>
      <c r="K77" s="57"/>
      <c r="L77" s="58"/>
      <c r="M77" s="57"/>
      <c r="N77" s="57"/>
      <c r="O77" s="57"/>
    </row>
    <row r="78" spans="1:15" s="3" customFormat="1" ht="16.2" customHeight="1">
      <c r="A78" s="133"/>
      <c r="B78" s="61" t="s">
        <v>67</v>
      </c>
      <c r="C78" s="134">
        <f>(C43+C57+C59+C60+C50)/(C43+C57+C59+C68+C60+C50)</f>
        <v>0.8589452435023972</v>
      </c>
      <c r="D78" s="134">
        <f t="shared" ref="D78:E78" si="35">(D43+D57+D59+D60+D50)/(D43+D57+D59+D68+D60+D50)</f>
        <v>0.7378296146044625</v>
      </c>
      <c r="E78" s="134">
        <f t="shared" si="35"/>
        <v>0.81870261162594782</v>
      </c>
      <c r="F78" s="135"/>
      <c r="G78" s="72"/>
      <c r="H78" s="72"/>
      <c r="I78" s="72"/>
      <c r="J78" s="58"/>
      <c r="K78" s="57"/>
      <c r="L78" s="58"/>
      <c r="M78" s="57"/>
      <c r="N78" s="57"/>
      <c r="O78" s="57"/>
    </row>
    <row r="79" spans="1:15" s="3" customFormat="1" ht="16.2" customHeight="1">
      <c r="A79" s="133"/>
      <c r="B79" s="61" t="s">
        <v>68</v>
      </c>
      <c r="C79" s="134">
        <f>(C43+C57+C59+C60+C50)/(C43+C57+C59+C68+C72+C67+C60+C50)</f>
        <v>0.84070140775500124</v>
      </c>
      <c r="D79" s="134">
        <f t="shared" ref="D79:E79" si="36">(D43+D57+D59+D60+D50)/(D43+D57+D59+D68+D72+D67+D60+D50)</f>
        <v>0.72859288933400101</v>
      </c>
      <c r="E79" s="134">
        <f t="shared" si="36"/>
        <v>0.80367184915646706</v>
      </c>
      <c r="F79" s="2"/>
      <c r="G79" s="72"/>
      <c r="H79" s="72"/>
      <c r="I79" s="72"/>
      <c r="J79" s="58"/>
      <c r="K79" s="57"/>
      <c r="L79" s="58"/>
      <c r="M79" s="57"/>
      <c r="N79" s="57"/>
      <c r="O79" s="57"/>
    </row>
    <row r="80" spans="1:15" ht="16.2" customHeight="1">
      <c r="A80" s="133"/>
      <c r="B80" s="61" t="s">
        <v>70</v>
      </c>
      <c r="C80" s="134">
        <f>C59/C35</f>
        <v>0.35298544907175111</v>
      </c>
      <c r="D80" s="134">
        <f t="shared" ref="D80:E80" si="37">D59/D35</f>
        <v>4.2994436014162876E-2</v>
      </c>
      <c r="E80" s="134">
        <f t="shared" si="37"/>
        <v>0.25020962602716751</v>
      </c>
    </row>
    <row r="81" spans="1:15" ht="16.2" customHeight="1">
      <c r="A81" s="133"/>
      <c r="B81" s="61" t="s">
        <v>69</v>
      </c>
      <c r="C81" s="134">
        <f>D66/E66</f>
        <v>0.45775862068965517</v>
      </c>
      <c r="D81" s="134"/>
      <c r="E81" s="134"/>
    </row>
    <row r="82" spans="1:15" ht="16.2" customHeight="1">
      <c r="A82" s="133"/>
      <c r="B82" s="61" t="s">
        <v>89</v>
      </c>
      <c r="C82" s="136">
        <f>C20/C35</f>
        <v>7.526342197691922E-3</v>
      </c>
      <c r="D82" s="136">
        <f t="shared" ref="D82:E82" si="38">D20/D35</f>
        <v>4.0465351542741529E-3</v>
      </c>
      <c r="E82" s="136">
        <f t="shared" si="38"/>
        <v>6.3726312258930067E-3</v>
      </c>
    </row>
    <row r="83" spans="1:15" ht="16.2" customHeight="1">
      <c r="A83" s="133"/>
      <c r="B83" s="61" t="s">
        <v>95</v>
      </c>
      <c r="C83" s="136">
        <f>(C43+C50+C57+C59+C60)/(C6+C33)</f>
        <v>0.82661486158329289</v>
      </c>
      <c r="D83" s="136">
        <f t="shared" ref="D83:E83" si="39">(D43+D50+D57+D59+D60)/(D6+D33)</f>
        <v>0.71816386969397827</v>
      </c>
      <c r="E83" s="136">
        <f t="shared" si="39"/>
        <v>0.79085286458333337</v>
      </c>
    </row>
    <row r="84" spans="1:15" ht="82.2" customHeight="1">
      <c r="A84" s="298" t="s">
        <v>57</v>
      </c>
      <c r="B84" s="299"/>
      <c r="C84" s="299"/>
      <c r="D84" s="299"/>
      <c r="E84" s="299"/>
    </row>
    <row r="85" spans="1:15">
      <c r="A85" s="137"/>
    </row>
    <row r="86" spans="1:15" s="139" customFormat="1" ht="19.5" customHeight="1">
      <c r="A86" s="138" t="s">
        <v>62</v>
      </c>
      <c r="B86" s="62"/>
      <c r="F86" s="2"/>
      <c r="G86" s="72"/>
      <c r="H86" s="72"/>
      <c r="I86" s="72"/>
      <c r="J86" s="58"/>
      <c r="K86" s="57"/>
      <c r="L86" s="58"/>
      <c r="M86" s="57"/>
      <c r="N86" s="57"/>
      <c r="O86" s="57"/>
    </row>
    <row r="87" spans="1:15" s="139" customFormat="1" ht="19.5" customHeight="1">
      <c r="A87" s="138"/>
      <c r="B87" s="62"/>
      <c r="F87" s="2"/>
      <c r="G87" s="72"/>
      <c r="H87" s="72"/>
      <c r="I87" s="72"/>
      <c r="J87" s="58"/>
      <c r="K87" s="57"/>
      <c r="L87" s="58"/>
      <c r="M87" s="57"/>
      <c r="N87" s="57"/>
      <c r="O87" s="57"/>
    </row>
    <row r="88" spans="1:15" s="139" customFormat="1" ht="19.5" customHeight="1">
      <c r="A88" s="138"/>
      <c r="B88" s="62"/>
      <c r="F88" s="2"/>
      <c r="G88" s="72"/>
      <c r="H88" s="72"/>
      <c r="I88" s="72"/>
      <c r="J88" s="58"/>
      <c r="K88" s="57"/>
      <c r="L88" s="58"/>
      <c r="M88" s="57"/>
      <c r="N88" s="57"/>
      <c r="O88" s="57"/>
    </row>
    <row r="89" spans="1:15" s="139" customFormat="1" ht="19.5" customHeight="1">
      <c r="A89" s="138"/>
      <c r="B89" s="62"/>
      <c r="F89" s="2"/>
      <c r="G89" s="72"/>
      <c r="H89" s="72"/>
      <c r="I89" s="72"/>
      <c r="J89" s="58"/>
      <c r="K89" s="57"/>
      <c r="L89" s="58"/>
      <c r="M89" s="57"/>
      <c r="N89" s="57"/>
      <c r="O89" s="57"/>
    </row>
    <row r="90" spans="1:15" s="139" customFormat="1" ht="19.5" customHeight="1">
      <c r="A90" s="138"/>
      <c r="B90" s="62"/>
      <c r="F90" s="2"/>
      <c r="G90" s="72"/>
      <c r="H90" s="72"/>
      <c r="I90" s="72"/>
      <c r="J90" s="58"/>
      <c r="K90" s="57"/>
      <c r="L90" s="58"/>
      <c r="M90" s="57"/>
      <c r="N90" s="57"/>
      <c r="O90" s="57"/>
    </row>
    <row r="91" spans="1:15" s="139" customFormat="1" ht="19.5" customHeight="1">
      <c r="A91" s="138"/>
      <c r="B91" s="62"/>
      <c r="F91" s="2"/>
      <c r="G91" s="72"/>
      <c r="H91" s="72"/>
      <c r="I91" s="72"/>
      <c r="J91" s="58"/>
      <c r="K91" s="57"/>
      <c r="L91" s="58"/>
      <c r="M91" s="57"/>
      <c r="N91" s="57"/>
      <c r="O91" s="57"/>
    </row>
    <row r="92" spans="1:15" s="139" customFormat="1" ht="19.5" customHeight="1">
      <c r="A92" s="138"/>
      <c r="B92" s="62"/>
      <c r="F92" s="2"/>
      <c r="G92" s="72"/>
      <c r="H92" s="72"/>
      <c r="I92" s="72"/>
      <c r="J92" s="58"/>
      <c r="K92" s="57"/>
      <c r="L92" s="58"/>
      <c r="M92" s="57"/>
      <c r="N92" s="57"/>
      <c r="O92" s="57"/>
    </row>
    <row r="93" spans="1:15" s="139" customFormat="1" ht="19.5" customHeight="1">
      <c r="A93" s="138"/>
      <c r="B93" s="1" t="s">
        <v>65</v>
      </c>
      <c r="C93" s="139">
        <f>(C74-C68)/C74</f>
        <v>0.85951244031163609</v>
      </c>
      <c r="D93" s="1" t="s">
        <v>66</v>
      </c>
      <c r="E93" s="139">
        <f>(D74-D68)/D74</f>
        <v>0.73928391326273324</v>
      </c>
      <c r="F93" s="2"/>
      <c r="G93" s="72"/>
      <c r="H93" s="72"/>
      <c r="I93" s="72"/>
      <c r="J93" s="58"/>
      <c r="K93" s="57"/>
      <c r="L93" s="58"/>
      <c r="M93" s="57"/>
      <c r="N93" s="57"/>
      <c r="O93" s="57"/>
    </row>
    <row r="94" spans="1:15" ht="68.25" customHeight="1">
      <c r="A94" s="300" t="s">
        <v>52</v>
      </c>
      <c r="B94" s="300"/>
      <c r="C94" s="300"/>
      <c r="D94" s="300"/>
      <c r="E94" s="300"/>
    </row>
    <row r="95" spans="1:15" ht="25.5" customHeight="1"/>
    <row r="96" spans="1:15" ht="18.75" customHeight="1">
      <c r="A96" s="140" t="s">
        <v>53</v>
      </c>
    </row>
  </sheetData>
  <mergeCells count="3">
    <mergeCell ref="A77:B77"/>
    <mergeCell ref="A84:E84"/>
    <mergeCell ref="A94:E9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topLeftCell="A58"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10.77734375" style="58" customWidth="1"/>
    <col min="11" max="11" width="10.77734375" style="57" customWidth="1"/>
    <col min="12" max="12" width="10.77734375" style="58" customWidth="1"/>
    <col min="13" max="15" width="4.5546875" style="57" customWidth="1"/>
    <col min="16" max="16384" width="8.88671875" style="57"/>
  </cols>
  <sheetData>
    <row r="1" spans="1:15" s="3" customFormat="1">
      <c r="A1" s="57"/>
      <c r="B1" s="65" t="s">
        <v>90</v>
      </c>
      <c r="C1" s="57"/>
      <c r="D1" s="57"/>
      <c r="E1" s="57"/>
      <c r="F1" s="2" t="s">
        <v>91</v>
      </c>
      <c r="G1" s="66"/>
      <c r="H1" s="67"/>
      <c r="I1" s="67"/>
      <c r="J1" s="58"/>
      <c r="K1" s="57"/>
      <c r="L1" s="58"/>
      <c r="M1" s="57"/>
      <c r="N1" s="57"/>
      <c r="O1" s="57"/>
    </row>
    <row r="2" spans="1:15" s="3" customFormat="1" ht="15.6">
      <c r="A2" s="57"/>
      <c r="B2" s="65" t="s">
        <v>92</v>
      </c>
      <c r="C2" s="57" t="s">
        <v>110</v>
      </c>
      <c r="D2" s="57"/>
      <c r="E2" s="57"/>
      <c r="F2" s="68" t="s">
        <v>93</v>
      </c>
      <c r="G2" s="69"/>
      <c r="H2" s="70"/>
      <c r="I2" s="70"/>
      <c r="J2" s="205" t="s">
        <v>286</v>
      </c>
      <c r="K2" s="57"/>
      <c r="L2" s="58"/>
      <c r="M2" s="57"/>
      <c r="N2" s="57"/>
      <c r="O2" s="57"/>
    </row>
    <row r="3" spans="1:15" s="3" customFormat="1" ht="13.8" thickBot="1">
      <c r="A3" s="71"/>
      <c r="B3" s="58"/>
      <c r="C3" s="57"/>
      <c r="D3" s="57"/>
      <c r="E3" s="57"/>
      <c r="F3" s="2"/>
      <c r="G3" s="72"/>
      <c r="H3" s="72"/>
      <c r="I3" s="72"/>
      <c r="J3" s="58"/>
      <c r="K3" s="57"/>
      <c r="L3" s="58"/>
      <c r="M3" s="57"/>
      <c r="N3" s="57"/>
      <c r="O3" s="57"/>
    </row>
    <row r="4" spans="1:15" s="3" customFormat="1" ht="13.8">
      <c r="A4" s="73"/>
      <c r="B4" s="60"/>
      <c r="C4" s="74" t="s">
        <v>0</v>
      </c>
      <c r="D4" s="74" t="s">
        <v>1</v>
      </c>
      <c r="E4" s="75" t="s">
        <v>2</v>
      </c>
      <c r="F4" s="2"/>
      <c r="G4" s="72"/>
      <c r="H4" s="72"/>
      <c r="I4" s="72"/>
      <c r="J4" s="205" t="s">
        <v>287</v>
      </c>
      <c r="K4" s="57"/>
      <c r="L4" s="58"/>
      <c r="M4" s="57"/>
      <c r="N4" s="57"/>
      <c r="O4" s="57"/>
    </row>
    <row r="5" spans="1:15" s="3" customFormat="1">
      <c r="A5" s="76"/>
      <c r="B5" s="77"/>
      <c r="C5" s="78"/>
      <c r="D5" s="78"/>
      <c r="E5" s="78"/>
      <c r="F5" s="4"/>
      <c r="G5" s="72"/>
      <c r="H5" s="72"/>
      <c r="I5" s="72"/>
      <c r="J5" s="58"/>
      <c r="K5" s="57"/>
      <c r="L5" s="58"/>
      <c r="M5" s="57"/>
      <c r="N5" s="57"/>
      <c r="O5" s="57"/>
    </row>
    <row r="6" spans="1:15" s="3" customFormat="1" ht="15.6">
      <c r="A6" s="79" t="s">
        <v>3</v>
      </c>
      <c r="B6" s="77" t="s">
        <v>63</v>
      </c>
      <c r="C6" s="153">
        <v>68</v>
      </c>
      <c r="D6" s="153">
        <v>29</v>
      </c>
      <c r="E6" s="81">
        <f>D6+C6</f>
        <v>97</v>
      </c>
      <c r="F6" s="68"/>
      <c r="G6" s="82"/>
      <c r="H6" s="70"/>
      <c r="I6" s="70"/>
      <c r="J6" s="58"/>
      <c r="K6" s="57"/>
      <c r="L6" s="175" t="s">
        <v>558</v>
      </c>
      <c r="M6" s="206" t="s">
        <v>0</v>
      </c>
      <c r="N6" s="206" t="s">
        <v>1</v>
      </c>
      <c r="O6" s="206" t="s">
        <v>2</v>
      </c>
    </row>
    <row r="7" spans="1:15" s="3" customFormat="1" ht="15.6">
      <c r="A7" s="79"/>
      <c r="B7" s="77"/>
      <c r="C7" s="83"/>
      <c r="D7" s="83"/>
      <c r="E7" s="81"/>
      <c r="F7" s="68"/>
      <c r="G7" s="82"/>
      <c r="H7" s="82"/>
      <c r="I7" s="70"/>
      <c r="J7" s="58"/>
      <c r="K7" s="206" t="s">
        <v>298</v>
      </c>
      <c r="L7" s="58"/>
      <c r="M7" s="57"/>
      <c r="N7" s="57"/>
      <c r="O7" s="57"/>
    </row>
    <row r="8" spans="1:15" s="3" customFormat="1" ht="15.6">
      <c r="A8" s="79"/>
      <c r="B8" s="77" t="s">
        <v>4</v>
      </c>
      <c r="C8" s="83"/>
      <c r="D8" s="83"/>
      <c r="E8" s="81"/>
      <c r="F8" s="68"/>
      <c r="G8" s="82"/>
      <c r="H8" s="70"/>
      <c r="I8" s="82"/>
      <c r="J8" s="175" t="s">
        <v>3</v>
      </c>
      <c r="K8" s="57"/>
      <c r="L8" s="175" t="s">
        <v>299</v>
      </c>
      <c r="M8" s="153">
        <v>68</v>
      </c>
      <c r="N8" s="153">
        <v>29</v>
      </c>
      <c r="O8" s="151">
        <v>97</v>
      </c>
    </row>
    <row r="9" spans="1:15" s="3" customFormat="1" ht="15.6">
      <c r="A9" s="79"/>
      <c r="B9" s="84" t="s">
        <v>5</v>
      </c>
      <c r="C9" s="85"/>
      <c r="D9" s="85"/>
      <c r="E9" s="81"/>
      <c r="F9" s="2"/>
      <c r="G9" s="82"/>
      <c r="H9" s="86"/>
      <c r="I9" s="70"/>
      <c r="J9" s="58"/>
      <c r="K9" s="206" t="s">
        <v>4</v>
      </c>
      <c r="L9" s="58"/>
      <c r="M9" s="57"/>
      <c r="N9" s="57"/>
      <c r="O9" s="57"/>
    </row>
    <row r="10" spans="1:15" s="3" customFormat="1" ht="15.6">
      <c r="A10" s="79"/>
      <c r="B10" s="87" t="s">
        <v>6</v>
      </c>
      <c r="C10" s="88">
        <v>4330</v>
      </c>
      <c r="D10" s="88">
        <v>1924</v>
      </c>
      <c r="E10" s="81">
        <f>D10+C10</f>
        <v>6254</v>
      </c>
      <c r="F10" s="89">
        <f ca="1">C10/OFFSET(C10,4,0)</f>
        <v>1</v>
      </c>
      <c r="G10" s="89">
        <f t="shared" ref="G10:H10" ca="1" si="0">D10/OFFSET(D10,4,0)</f>
        <v>1</v>
      </c>
      <c r="H10" s="89">
        <f t="shared" ca="1" si="0"/>
        <v>1</v>
      </c>
      <c r="I10" s="70"/>
      <c r="J10" s="175" t="s">
        <v>10</v>
      </c>
      <c r="K10" s="206" t="s">
        <v>291</v>
      </c>
      <c r="L10" s="58"/>
      <c r="M10" s="151">
        <v>4330</v>
      </c>
      <c r="N10" s="151">
        <v>1924</v>
      </c>
      <c r="O10" s="151">
        <v>6254</v>
      </c>
    </row>
    <row r="11" spans="1:15" s="3" customFormat="1">
      <c r="A11" s="79"/>
      <c r="B11" s="87" t="s">
        <v>7</v>
      </c>
      <c r="C11" s="88"/>
      <c r="D11" s="88"/>
      <c r="E11" s="81">
        <f t="shared" ref="E11:E14" si="1">D11+C11</f>
        <v>0</v>
      </c>
      <c r="F11" s="89">
        <f ca="1">C11/OFFSET(C11,3,0)</f>
        <v>0</v>
      </c>
      <c r="G11" s="89">
        <f t="shared" ref="G11:H11" ca="1" si="2">D11/OFFSET(D11,3,0)</f>
        <v>0</v>
      </c>
      <c r="H11" s="89">
        <f t="shared" ca="1" si="2"/>
        <v>0</v>
      </c>
      <c r="I11" s="72"/>
      <c r="J11" s="175" t="s">
        <v>12</v>
      </c>
      <c r="K11" s="57"/>
      <c r="L11" s="175" t="s">
        <v>292</v>
      </c>
      <c r="M11" s="151">
        <v>12</v>
      </c>
      <c r="N11" s="151">
        <v>8</v>
      </c>
      <c r="O11" s="151">
        <v>20</v>
      </c>
    </row>
    <row r="12" spans="1:15" s="3" customFormat="1">
      <c r="A12" s="79"/>
      <c r="B12" s="87" t="s">
        <v>8</v>
      </c>
      <c r="C12" s="88"/>
      <c r="D12" s="88"/>
      <c r="E12" s="81">
        <f t="shared" si="1"/>
        <v>0</v>
      </c>
      <c r="F12" s="89">
        <f ca="1">C12/OFFSET(C12,2,0)</f>
        <v>0</v>
      </c>
      <c r="G12" s="89">
        <f t="shared" ref="G12:H12" ca="1" si="3">D12/OFFSET(D12,2,0)</f>
        <v>0</v>
      </c>
      <c r="H12" s="89">
        <f t="shared" ca="1" si="3"/>
        <v>0</v>
      </c>
      <c r="I12" s="72"/>
      <c r="J12" s="175" t="s">
        <v>14</v>
      </c>
      <c r="K12" s="57"/>
      <c r="L12" s="175" t="s">
        <v>293</v>
      </c>
      <c r="M12" s="151">
        <v>1</v>
      </c>
      <c r="N12" s="151">
        <v>6</v>
      </c>
      <c r="O12" s="151">
        <v>7</v>
      </c>
    </row>
    <row r="13" spans="1:15" s="3" customFormat="1">
      <c r="A13" s="79"/>
      <c r="B13" s="87" t="s">
        <v>9</v>
      </c>
      <c r="C13" s="88"/>
      <c r="D13" s="88"/>
      <c r="E13" s="81">
        <f t="shared" si="1"/>
        <v>0</v>
      </c>
      <c r="F13" s="89">
        <f ca="1">C13/OFFSET(C13,1,0)</f>
        <v>0</v>
      </c>
      <c r="G13" s="89">
        <f t="shared" ref="G13:H13" ca="1" si="4">D13/OFFSET(D13,1,0)</f>
        <v>0</v>
      </c>
      <c r="H13" s="89">
        <f t="shared" ca="1" si="4"/>
        <v>0</v>
      </c>
      <c r="I13" s="72"/>
      <c r="J13" s="175" t="s">
        <v>17</v>
      </c>
      <c r="K13" s="57"/>
      <c r="L13" s="175" t="s">
        <v>294</v>
      </c>
      <c r="M13" s="151">
        <v>81</v>
      </c>
      <c r="N13" s="151">
        <v>21</v>
      </c>
      <c r="O13" s="151">
        <v>102</v>
      </c>
    </row>
    <row r="14" spans="1:15" s="3" customFormat="1">
      <c r="A14" s="79" t="s">
        <v>10</v>
      </c>
      <c r="B14" s="90" t="s">
        <v>11</v>
      </c>
      <c r="C14" s="91">
        <f>SUM(C10:C13)</f>
        <v>4330</v>
      </c>
      <c r="D14" s="91">
        <f>SUM(D10:D13)</f>
        <v>1924</v>
      </c>
      <c r="E14" s="81">
        <f t="shared" si="1"/>
        <v>6254</v>
      </c>
      <c r="F14" s="89"/>
      <c r="G14" s="89"/>
      <c r="H14" s="89"/>
      <c r="I14" s="72"/>
      <c r="J14" s="175" t="s">
        <v>19</v>
      </c>
      <c r="K14" s="206" t="s">
        <v>230</v>
      </c>
      <c r="L14" s="174" t="s">
        <v>231</v>
      </c>
      <c r="M14" s="151">
        <v>4424</v>
      </c>
      <c r="N14" s="151">
        <v>1959</v>
      </c>
      <c r="O14" s="151">
        <v>6383</v>
      </c>
    </row>
    <row r="15" spans="1:15" s="3" customFormat="1">
      <c r="A15" s="79"/>
      <c r="B15" s="84" t="s">
        <v>58</v>
      </c>
      <c r="C15" s="92"/>
      <c r="D15" s="92"/>
      <c r="E15" s="81"/>
      <c r="F15" s="2"/>
      <c r="G15" s="72"/>
      <c r="H15" s="72"/>
      <c r="I15" s="72"/>
      <c r="J15" s="208" t="s">
        <v>20</v>
      </c>
      <c r="K15" s="57"/>
      <c r="L15" s="221" t="s">
        <v>232</v>
      </c>
      <c r="M15" s="152">
        <v>81</v>
      </c>
      <c r="N15" s="152">
        <v>21</v>
      </c>
      <c r="O15" s="152">
        <v>102</v>
      </c>
    </row>
    <row r="16" spans="1:15" s="3" customFormat="1">
      <c r="A16" s="79"/>
      <c r="B16" s="87" t="s">
        <v>6</v>
      </c>
      <c r="C16" s="92">
        <v>12</v>
      </c>
      <c r="D16" s="92">
        <v>8</v>
      </c>
      <c r="E16" s="81">
        <f t="shared" ref="E16:E72" si="5">D16+C16</f>
        <v>20</v>
      </c>
      <c r="F16" s="89">
        <f ca="1">C16/OFFSET(C16,4,0)</f>
        <v>1</v>
      </c>
      <c r="G16" s="89">
        <f t="shared" ref="G16:H16" ca="1" si="6">D16/OFFSET(D16,4,0)</f>
        <v>1</v>
      </c>
      <c r="H16" s="89">
        <f t="shared" ca="1" si="6"/>
        <v>1</v>
      </c>
      <c r="I16" s="72"/>
      <c r="J16" s="175" t="s">
        <v>22</v>
      </c>
      <c r="K16" s="206" t="s">
        <v>233</v>
      </c>
      <c r="L16" s="58"/>
      <c r="M16" s="151">
        <v>4343</v>
      </c>
      <c r="N16" s="151">
        <v>1938</v>
      </c>
      <c r="O16" s="151">
        <v>6281</v>
      </c>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12</v>
      </c>
      <c r="D20" s="81">
        <f>SUM(D16:D19)</f>
        <v>8</v>
      </c>
      <c r="E20" s="81">
        <f t="shared" si="5"/>
        <v>20</v>
      </c>
      <c r="F20" s="89"/>
      <c r="G20" s="89"/>
      <c r="H20" s="89"/>
      <c r="I20" s="72"/>
    </row>
    <row r="21" spans="1:9" s="3" customFormat="1">
      <c r="A21" s="79"/>
      <c r="B21" s="84" t="s">
        <v>59</v>
      </c>
      <c r="C21" s="92"/>
      <c r="D21" s="92"/>
      <c r="E21" s="81"/>
      <c r="F21" s="2"/>
      <c r="G21" s="72"/>
      <c r="H21" s="72"/>
      <c r="I21" s="72"/>
    </row>
    <row r="22" spans="1:9" s="3" customFormat="1" ht="15.6">
      <c r="A22" s="79"/>
      <c r="B22" s="87" t="s">
        <v>6</v>
      </c>
      <c r="C22" s="151">
        <v>1</v>
      </c>
      <c r="D22" s="151">
        <v>6</v>
      </c>
      <c r="E22" s="81">
        <f t="shared" si="5"/>
        <v>7</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1</v>
      </c>
      <c r="D26" s="81">
        <f>SUM(D22:D25)</f>
        <v>6</v>
      </c>
      <c r="E26" s="81">
        <f t="shared" si="5"/>
        <v>7</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92">
        <v>81</v>
      </c>
      <c r="D31" s="92">
        <v>21</v>
      </c>
      <c r="E31" s="81">
        <f t="shared" si="5"/>
        <v>102</v>
      </c>
      <c r="F31" s="89">
        <f ca="1">C31/OFFSET(C31,1,0)</f>
        <v>1</v>
      </c>
      <c r="G31" s="89">
        <f t="shared" ref="G31:H31" ca="1" si="17">D31/OFFSET(D31,1,0)</f>
        <v>1</v>
      </c>
      <c r="H31" s="94">
        <f t="shared" ca="1" si="17"/>
        <v>1</v>
      </c>
      <c r="I31" s="70"/>
    </row>
    <row r="32" spans="1:9" s="3" customFormat="1">
      <c r="A32" s="79" t="s">
        <v>17</v>
      </c>
      <c r="B32" s="90" t="s">
        <v>18</v>
      </c>
      <c r="C32" s="81">
        <f>SUM(C28:C31)</f>
        <v>81</v>
      </c>
      <c r="D32" s="81">
        <f>SUM(D28:D31)</f>
        <v>21</v>
      </c>
      <c r="E32" s="81">
        <f t="shared" si="5"/>
        <v>102</v>
      </c>
      <c r="F32" s="2"/>
      <c r="G32" s="72"/>
      <c r="H32" s="72"/>
      <c r="I32" s="72"/>
    </row>
    <row r="33" spans="1:15" s="3" customFormat="1">
      <c r="A33" s="79" t="s">
        <v>19</v>
      </c>
      <c r="B33" s="96" t="s">
        <v>54</v>
      </c>
      <c r="C33" s="78">
        <f>C14+C20+C26+C32</f>
        <v>4424</v>
      </c>
      <c r="D33" s="78">
        <f>D14+D20+D26+D32</f>
        <v>1959</v>
      </c>
      <c r="E33" s="81">
        <f t="shared" si="5"/>
        <v>6383</v>
      </c>
      <c r="F33" s="68"/>
      <c r="G33" s="72"/>
      <c r="H33" s="72"/>
      <c r="I33" s="72"/>
    </row>
    <row r="34" spans="1:15" s="3" customFormat="1" ht="15.6">
      <c r="A34" s="97" t="s">
        <v>20</v>
      </c>
      <c r="B34" s="98" t="s">
        <v>21</v>
      </c>
      <c r="C34" s="99">
        <v>81</v>
      </c>
      <c r="D34" s="99">
        <v>21</v>
      </c>
      <c r="E34" s="81">
        <f t="shared" si="5"/>
        <v>102</v>
      </c>
      <c r="F34" s="68"/>
      <c r="G34" s="82"/>
      <c r="H34" s="100"/>
      <c r="I34" s="82"/>
    </row>
    <row r="35" spans="1:15" s="3" customFormat="1" ht="15.6">
      <c r="A35" s="79" t="s">
        <v>22</v>
      </c>
      <c r="B35" s="77" t="s">
        <v>23</v>
      </c>
      <c r="C35" s="78">
        <f>C33-C34</f>
        <v>4343</v>
      </c>
      <c r="D35" s="78">
        <f>D33-D34</f>
        <v>1938</v>
      </c>
      <c r="E35" s="81">
        <f t="shared" si="5"/>
        <v>6281</v>
      </c>
      <c r="F35" s="68"/>
      <c r="G35" s="101"/>
      <c r="H35" s="102"/>
      <c r="I35" s="101"/>
    </row>
    <row r="36" spans="1:15" s="3" customFormat="1" ht="16.2" thickBot="1">
      <c r="A36" s="103"/>
      <c r="B36" s="104"/>
      <c r="C36" s="92"/>
      <c r="D36" s="92"/>
      <c r="E36" s="81"/>
      <c r="F36" s="68"/>
      <c r="G36" s="93"/>
      <c r="H36" s="70"/>
      <c r="I36" s="82"/>
    </row>
    <row r="37" spans="1:15" s="3" customFormat="1" ht="13.8" thickTop="1">
      <c r="A37" s="105"/>
      <c r="B37" s="106"/>
      <c r="C37" s="92"/>
      <c r="D37" s="92"/>
      <c r="E37" s="81"/>
      <c r="F37" s="2"/>
      <c r="G37" s="72"/>
      <c r="H37" s="72"/>
      <c r="I37" s="72"/>
    </row>
    <row r="38" spans="1:15" s="3" customFormat="1" ht="15.6">
      <c r="A38" s="79"/>
      <c r="B38" s="77" t="s">
        <v>24</v>
      </c>
      <c r="C38" s="92"/>
      <c r="D38" s="92"/>
      <c r="E38" s="81"/>
      <c r="F38" s="68"/>
      <c r="G38" s="70"/>
      <c r="H38" s="82"/>
      <c r="I38" s="82"/>
    </row>
    <row r="39" spans="1:15" s="3" customFormat="1">
      <c r="A39" s="79"/>
      <c r="B39" s="87" t="s">
        <v>6</v>
      </c>
      <c r="C39" s="107">
        <v>1193</v>
      </c>
      <c r="D39" s="107">
        <v>333</v>
      </c>
      <c r="E39" s="81">
        <f t="shared" si="5"/>
        <v>1526</v>
      </c>
      <c r="F39" s="89">
        <f ca="1">C39/OFFSET(C39,4,0)</f>
        <v>1</v>
      </c>
      <c r="G39" s="89">
        <f t="shared" ref="G39:H39" ca="1" si="18">D39/OFFSET(D39,4,0)</f>
        <v>1</v>
      </c>
      <c r="H39" s="89">
        <f t="shared" ca="1" si="18"/>
        <v>1</v>
      </c>
      <c r="I39" s="72"/>
    </row>
    <row r="40" spans="1:15" s="3" customFormat="1">
      <c r="A40" s="79"/>
      <c r="B40" s="87" t="s">
        <v>7</v>
      </c>
      <c r="C40" s="107"/>
      <c r="D40" s="107"/>
      <c r="E40" s="81">
        <f t="shared" si="5"/>
        <v>0</v>
      </c>
      <c r="F40" s="89">
        <f ca="1">C40/OFFSET(C40,3,0)</f>
        <v>0</v>
      </c>
      <c r="G40" s="89">
        <f t="shared" ref="G40:H40" ca="1" si="19">D40/OFFSET(D40,3,0)</f>
        <v>0</v>
      </c>
      <c r="H40" s="89">
        <f t="shared" ca="1" si="19"/>
        <v>0</v>
      </c>
      <c r="I40" s="72"/>
      <c r="J40" s="58"/>
      <c r="K40" s="57"/>
      <c r="L40" s="58"/>
      <c r="M40" s="57"/>
      <c r="N40" s="57"/>
      <c r="O40" s="57"/>
    </row>
    <row r="41" spans="1:15" s="3" customFormat="1">
      <c r="A41" s="79"/>
      <c r="B41" s="87" t="s">
        <v>8</v>
      </c>
      <c r="C41" s="107"/>
      <c r="D41" s="107"/>
      <c r="E41" s="81">
        <f t="shared" si="5"/>
        <v>0</v>
      </c>
      <c r="F41" s="89">
        <f ca="1">C41/OFFSET(C41,2,0)</f>
        <v>0</v>
      </c>
      <c r="G41" s="89">
        <f t="shared" ref="G41:H41" ca="1" si="20">D41/OFFSET(D41,2,0)</f>
        <v>0</v>
      </c>
      <c r="H41" s="89">
        <f t="shared" ca="1" si="20"/>
        <v>0</v>
      </c>
      <c r="I41" s="72"/>
      <c r="J41" s="175" t="s">
        <v>25</v>
      </c>
      <c r="K41" s="206" t="s">
        <v>26</v>
      </c>
      <c r="L41" s="58"/>
      <c r="M41" s="151">
        <v>1193</v>
      </c>
      <c r="N41" s="151">
        <v>333</v>
      </c>
      <c r="O41" s="151">
        <v>1526</v>
      </c>
    </row>
    <row r="42" spans="1:15" s="3" customFormat="1">
      <c r="A42" s="79"/>
      <c r="B42" s="87" t="s">
        <v>9</v>
      </c>
      <c r="C42" s="107"/>
      <c r="D42" s="107"/>
      <c r="E42" s="81">
        <f t="shared" si="5"/>
        <v>0</v>
      </c>
      <c r="F42" s="89">
        <f ca="1">C42/OFFSET(C42,1,0)</f>
        <v>0</v>
      </c>
      <c r="G42" s="89">
        <f t="shared" ref="G42:H42" ca="1" si="21">D42/OFFSET(D42,1,0)</f>
        <v>0</v>
      </c>
      <c r="H42" s="94">
        <f t="shared" ca="1" si="21"/>
        <v>0</v>
      </c>
      <c r="I42" s="72"/>
      <c r="J42" s="175" t="s">
        <v>27</v>
      </c>
      <c r="K42" s="57"/>
      <c r="L42" s="175" t="s">
        <v>236</v>
      </c>
      <c r="M42" s="151">
        <v>359</v>
      </c>
      <c r="N42" s="151">
        <v>377</v>
      </c>
      <c r="O42" s="151">
        <v>736</v>
      </c>
    </row>
    <row r="43" spans="1:15" s="3" customFormat="1">
      <c r="A43" s="79" t="s">
        <v>25</v>
      </c>
      <c r="B43" s="90" t="s">
        <v>26</v>
      </c>
      <c r="C43" s="78">
        <f>SUM(C39:C42)</f>
        <v>1193</v>
      </c>
      <c r="D43" s="78">
        <f>SUM(D39:D42)</f>
        <v>333</v>
      </c>
      <c r="E43" s="81">
        <f t="shared" si="5"/>
        <v>1526</v>
      </c>
      <c r="F43" s="89"/>
      <c r="G43" s="89"/>
      <c r="H43" s="89"/>
      <c r="I43" s="72"/>
      <c r="J43" s="175" t="s">
        <v>29</v>
      </c>
      <c r="K43" s="57"/>
      <c r="L43" s="175" t="s">
        <v>238</v>
      </c>
      <c r="M43" s="151">
        <v>598</v>
      </c>
      <c r="N43" s="151">
        <v>680</v>
      </c>
      <c r="O43" s="151">
        <v>1278</v>
      </c>
    </row>
    <row r="44" spans="1:15" s="3" customFormat="1">
      <c r="A44" s="79"/>
      <c r="B44" s="77"/>
      <c r="C44" s="92"/>
      <c r="D44" s="92"/>
      <c r="E44" s="81"/>
      <c r="F44" s="2"/>
      <c r="G44" s="72"/>
      <c r="H44" s="72"/>
      <c r="I44" s="72"/>
      <c r="J44" s="175" t="s">
        <v>239</v>
      </c>
      <c r="K44" s="206" t="s">
        <v>31</v>
      </c>
      <c r="L44" s="58"/>
      <c r="M44" s="151">
        <v>1633</v>
      </c>
      <c r="N44" s="151">
        <v>69</v>
      </c>
      <c r="O44" s="151">
        <v>1702</v>
      </c>
    </row>
    <row r="45" spans="1:15" s="3" customFormat="1">
      <c r="A45" s="79"/>
      <c r="B45" s="77" t="s">
        <v>60</v>
      </c>
      <c r="C45" s="92"/>
      <c r="D45" s="92"/>
      <c r="E45" s="81"/>
      <c r="F45" s="2"/>
      <c r="G45" s="72"/>
      <c r="H45" s="72"/>
      <c r="I45" s="72"/>
      <c r="J45" s="58"/>
      <c r="K45" s="206" t="s">
        <v>240</v>
      </c>
      <c r="L45" s="58"/>
      <c r="M45" s="57"/>
      <c r="N45" s="57"/>
      <c r="O45" s="57"/>
    </row>
    <row r="46" spans="1:15" s="3" customFormat="1">
      <c r="A46" s="79"/>
      <c r="B46" s="87" t="s">
        <v>6</v>
      </c>
      <c r="C46" s="108">
        <v>359</v>
      </c>
      <c r="D46" s="108">
        <v>377</v>
      </c>
      <c r="E46" s="81">
        <f t="shared" si="5"/>
        <v>736</v>
      </c>
      <c r="F46" s="89">
        <f ca="1">C46/OFFSET(C46,4,0)</f>
        <v>1</v>
      </c>
      <c r="G46" s="89">
        <f t="shared" ref="G46:H46" ca="1" si="22">D46/OFFSET(D46,4,0)</f>
        <v>1</v>
      </c>
      <c r="H46" s="89">
        <f t="shared" ca="1" si="22"/>
        <v>1</v>
      </c>
      <c r="I46" s="72"/>
      <c r="J46" s="175" t="s">
        <v>33</v>
      </c>
      <c r="K46" s="216" t="s">
        <v>6</v>
      </c>
      <c r="L46" s="207" t="s">
        <v>241</v>
      </c>
      <c r="M46" s="151">
        <v>0</v>
      </c>
      <c r="N46" s="151">
        <v>1</v>
      </c>
      <c r="O46" s="151">
        <v>1</v>
      </c>
    </row>
    <row r="47" spans="1:15" s="3" customFormat="1">
      <c r="A47" s="79"/>
      <c r="B47" s="87" t="s">
        <v>7</v>
      </c>
      <c r="C47" s="108"/>
      <c r="D47" s="108"/>
      <c r="E47" s="81">
        <f t="shared" si="5"/>
        <v>0</v>
      </c>
      <c r="F47" s="89">
        <f ca="1">C47/OFFSET(C47,3,0)</f>
        <v>0</v>
      </c>
      <c r="G47" s="89">
        <f t="shared" ref="G47:H47" ca="1" si="23">D47/OFFSET(D47,3,0)</f>
        <v>0</v>
      </c>
      <c r="H47" s="89">
        <f t="shared" ca="1" si="23"/>
        <v>0</v>
      </c>
      <c r="I47" s="72"/>
      <c r="J47" s="175" t="s">
        <v>35</v>
      </c>
      <c r="K47" s="216" t="s">
        <v>228</v>
      </c>
      <c r="L47" s="207" t="s">
        <v>241</v>
      </c>
      <c r="M47" s="151">
        <v>0</v>
      </c>
      <c r="N47" s="151">
        <v>2</v>
      </c>
      <c r="O47" s="151">
        <v>2</v>
      </c>
    </row>
    <row r="48" spans="1:15" s="3" customFormat="1">
      <c r="A48" s="79"/>
      <c r="B48" s="87" t="s">
        <v>8</v>
      </c>
      <c r="C48" s="108"/>
      <c r="D48" s="108"/>
      <c r="E48" s="81">
        <f t="shared" si="5"/>
        <v>0</v>
      </c>
      <c r="F48" s="89">
        <f ca="1">C48/OFFSET(C48,2,0)</f>
        <v>0</v>
      </c>
      <c r="G48" s="89">
        <f t="shared" ref="G48:H48" ca="1" si="24">D48/OFFSET(D48,2,0)</f>
        <v>0</v>
      </c>
      <c r="H48" s="89">
        <f t="shared" ca="1" si="24"/>
        <v>0</v>
      </c>
      <c r="I48" s="72"/>
      <c r="J48" s="175" t="s">
        <v>37</v>
      </c>
      <c r="K48" s="216" t="s">
        <v>229</v>
      </c>
      <c r="L48" s="207" t="s">
        <v>241</v>
      </c>
      <c r="M48" s="151">
        <v>28</v>
      </c>
      <c r="N48" s="151">
        <v>23</v>
      </c>
      <c r="O48" s="151">
        <v>51</v>
      </c>
    </row>
    <row r="49" spans="1:15" s="3" customFormat="1" ht="14.4">
      <c r="A49" s="79"/>
      <c r="B49" s="87" t="s">
        <v>9</v>
      </c>
      <c r="C49" s="108"/>
      <c r="D49" s="108"/>
      <c r="E49" s="81">
        <f t="shared" si="5"/>
        <v>0</v>
      </c>
      <c r="F49" s="89">
        <f ca="1">C49/OFFSET(C49,1,0)</f>
        <v>0</v>
      </c>
      <c r="G49" s="89">
        <f t="shared" ref="G49:H49" ca="1" si="25">D49/OFFSET(D49,1,0)</f>
        <v>0</v>
      </c>
      <c r="H49" s="94">
        <f t="shared" ca="1" si="25"/>
        <v>0</v>
      </c>
      <c r="I49" s="109"/>
      <c r="J49" s="175" t="s">
        <v>39</v>
      </c>
      <c r="K49" s="57"/>
      <c r="L49" s="174" t="s">
        <v>242</v>
      </c>
      <c r="M49" s="151">
        <v>585</v>
      </c>
      <c r="N49" s="151">
        <v>464</v>
      </c>
      <c r="O49" s="151">
        <v>1049</v>
      </c>
    </row>
    <row r="50" spans="1:15" s="3" customFormat="1">
      <c r="A50" s="79" t="s">
        <v>27</v>
      </c>
      <c r="B50" s="77" t="s">
        <v>28</v>
      </c>
      <c r="C50" s="78">
        <f>SUM(C46:C49)</f>
        <v>359</v>
      </c>
      <c r="D50" s="78">
        <f>SUM(D46:D49)</f>
        <v>377</v>
      </c>
      <c r="E50" s="81">
        <f t="shared" si="5"/>
        <v>736</v>
      </c>
      <c r="F50" s="57"/>
      <c r="G50" s="57"/>
      <c r="H50" s="57"/>
      <c r="I50" s="72"/>
      <c r="J50" s="175" t="s">
        <v>41</v>
      </c>
      <c r="K50" s="206" t="s">
        <v>243</v>
      </c>
      <c r="L50" s="174" t="s">
        <v>244</v>
      </c>
      <c r="M50" s="151">
        <v>613</v>
      </c>
      <c r="N50" s="151">
        <v>490</v>
      </c>
      <c r="O50" s="151">
        <v>1103</v>
      </c>
    </row>
    <row r="51" spans="1:15" s="3" customFormat="1" ht="14.4">
      <c r="A51" s="79"/>
      <c r="B51" s="77"/>
      <c r="C51" s="92"/>
      <c r="D51" s="92"/>
      <c r="E51" s="81"/>
      <c r="F51" s="68"/>
      <c r="G51" s="109"/>
      <c r="H51" s="110"/>
      <c r="I51" s="111"/>
      <c r="J51" s="208" t="s">
        <v>42</v>
      </c>
      <c r="K51" s="57"/>
      <c r="L51" s="221" t="s">
        <v>232</v>
      </c>
      <c r="M51" s="152">
        <v>81</v>
      </c>
      <c r="N51" s="152">
        <v>21</v>
      </c>
      <c r="O51" s="152">
        <v>102</v>
      </c>
    </row>
    <row r="52" spans="1:15" s="3" customFormat="1" ht="15.6">
      <c r="A52" s="79"/>
      <c r="B52" s="77" t="s">
        <v>61</v>
      </c>
      <c r="C52" s="92"/>
      <c r="D52" s="92"/>
      <c r="E52" s="81"/>
      <c r="F52" s="2"/>
      <c r="G52" s="112"/>
      <c r="H52" s="111"/>
      <c r="I52" s="113"/>
      <c r="J52" s="175" t="s">
        <v>43</v>
      </c>
      <c r="K52" s="57"/>
      <c r="L52" s="175" t="s">
        <v>44</v>
      </c>
      <c r="M52" s="151">
        <v>532</v>
      </c>
      <c r="N52" s="151">
        <v>469</v>
      </c>
      <c r="O52" s="151">
        <v>1001</v>
      </c>
    </row>
    <row r="53" spans="1:15" s="3" customFormat="1" ht="14.4">
      <c r="A53" s="79"/>
      <c r="B53" s="87" t="s">
        <v>6</v>
      </c>
      <c r="C53" s="114">
        <v>598</v>
      </c>
      <c r="D53" s="114">
        <v>680</v>
      </c>
      <c r="E53" s="81">
        <f t="shared" si="5"/>
        <v>1278</v>
      </c>
      <c r="F53" s="89">
        <f ca="1">C53/OFFSET(C53,4,0)</f>
        <v>1</v>
      </c>
      <c r="G53" s="89">
        <f t="shared" ref="G53:H53" ca="1" si="26">D53/OFFSET(D53,4,0)</f>
        <v>1</v>
      </c>
      <c r="H53" s="89">
        <f t="shared" ca="1" si="26"/>
        <v>1</v>
      </c>
      <c r="I53" s="109"/>
      <c r="J53" s="58"/>
      <c r="K53" s="57"/>
      <c r="L53" s="175" t="s">
        <v>245</v>
      </c>
      <c r="M53" s="57"/>
      <c r="N53" s="57"/>
      <c r="O53" s="57"/>
    </row>
    <row r="54" spans="1:15" s="3" customFormat="1">
      <c r="A54" s="79"/>
      <c r="B54" s="87" t="s">
        <v>7</v>
      </c>
      <c r="C54" s="92"/>
      <c r="D54" s="92"/>
      <c r="E54" s="81">
        <f t="shared" si="5"/>
        <v>0</v>
      </c>
      <c r="F54" s="89">
        <f ca="1">C54/OFFSET(C54,3,0)</f>
        <v>0</v>
      </c>
      <c r="G54" s="89">
        <f t="shared" ref="G54:H54" ca="1" si="27">D54/OFFSET(D54,3,0)</f>
        <v>0</v>
      </c>
      <c r="H54" s="89">
        <f t="shared" ca="1" si="27"/>
        <v>0</v>
      </c>
      <c r="I54" s="72"/>
      <c r="J54" s="175" t="s">
        <v>45</v>
      </c>
      <c r="K54" s="215" t="s">
        <v>246</v>
      </c>
      <c r="L54" s="58"/>
      <c r="M54" s="153">
        <v>4315</v>
      </c>
      <c r="N54" s="153">
        <v>1928</v>
      </c>
      <c r="O54" s="153">
        <v>6243</v>
      </c>
    </row>
    <row r="55" spans="1:15" s="3" customFormat="1">
      <c r="A55" s="79"/>
      <c r="B55" s="87" t="s">
        <v>8</v>
      </c>
      <c r="C55" s="92"/>
      <c r="D55" s="92"/>
      <c r="E55" s="81">
        <f t="shared" si="5"/>
        <v>0</v>
      </c>
      <c r="F55" s="89">
        <f ca="1">C55/OFFSET(C55,2,0)</f>
        <v>0</v>
      </c>
      <c r="G55" s="89">
        <f t="shared" ref="G55:H55" ca="1" si="28">D55/OFFSET(D55,2,0)</f>
        <v>0</v>
      </c>
      <c r="H55" s="89">
        <f t="shared" ca="1" si="28"/>
        <v>0</v>
      </c>
      <c r="I55" s="115"/>
      <c r="J55" s="175" t="s">
        <v>47</v>
      </c>
      <c r="K55" s="206" t="s">
        <v>48</v>
      </c>
      <c r="L55" s="58"/>
      <c r="M55" s="151">
        <v>13</v>
      </c>
      <c r="N55" s="151">
        <v>7</v>
      </c>
      <c r="O55" s="151">
        <v>20</v>
      </c>
    </row>
    <row r="56" spans="1:15" s="3" customFormat="1">
      <c r="A56" s="79"/>
      <c r="B56" s="87" t="s">
        <v>9</v>
      </c>
      <c r="C56" s="116"/>
      <c r="D56" s="116"/>
      <c r="E56" s="81">
        <f t="shared" si="5"/>
        <v>0</v>
      </c>
      <c r="F56" s="89">
        <f ca="1">C56/OFFSET(C56,1,0)</f>
        <v>0</v>
      </c>
      <c r="G56" s="89">
        <f t="shared" ref="G56:H56" ca="1" si="29">D56/OFFSET(D56,1,0)</f>
        <v>0</v>
      </c>
      <c r="H56" s="94">
        <f t="shared" ca="1" si="29"/>
        <v>0</v>
      </c>
      <c r="I56" s="72"/>
      <c r="J56" s="58"/>
      <c r="K56" s="57"/>
      <c r="L56" s="175" t="s">
        <v>247</v>
      </c>
      <c r="M56" s="57"/>
      <c r="N56" s="57"/>
      <c r="O56" s="57"/>
    </row>
    <row r="57" spans="1:15" s="3" customFormat="1">
      <c r="A57" s="79" t="s">
        <v>29</v>
      </c>
      <c r="B57" s="77" t="s">
        <v>30</v>
      </c>
      <c r="C57" s="78">
        <f>SUM(C53:C56)</f>
        <v>598</v>
      </c>
      <c r="D57" s="78">
        <f>SUM(D53:D56)</f>
        <v>680</v>
      </c>
      <c r="E57" s="81">
        <f t="shared" si="5"/>
        <v>1278</v>
      </c>
      <c r="F57" s="57"/>
      <c r="G57" s="57"/>
      <c r="H57" s="57"/>
      <c r="I57" s="72"/>
      <c r="J57" s="175" t="s">
        <v>49</v>
      </c>
      <c r="K57" s="215" t="s">
        <v>248</v>
      </c>
      <c r="L57" s="58"/>
      <c r="M57" s="153">
        <v>4328</v>
      </c>
      <c r="N57" s="153">
        <v>1935</v>
      </c>
      <c r="O57" s="153">
        <v>6263</v>
      </c>
    </row>
    <row r="58" spans="1:15" s="3" customFormat="1">
      <c r="A58" s="79"/>
      <c r="B58" s="77"/>
      <c r="C58" s="92"/>
      <c r="D58" s="92"/>
      <c r="E58" s="81"/>
      <c r="F58" s="2"/>
      <c r="G58" s="72"/>
      <c r="H58" s="72"/>
      <c r="I58" s="72"/>
      <c r="J58" s="175" t="s">
        <v>51</v>
      </c>
      <c r="K58" s="57"/>
      <c r="L58" s="175" t="s">
        <v>304</v>
      </c>
      <c r="M58" s="151">
        <v>84</v>
      </c>
      <c r="N58" s="151">
        <v>31</v>
      </c>
      <c r="O58" s="151">
        <v>115</v>
      </c>
    </row>
    <row r="59" spans="1:15" s="3" customFormat="1">
      <c r="A59" s="117" t="s">
        <v>72</v>
      </c>
      <c r="B59" s="77" t="s">
        <v>31</v>
      </c>
      <c r="C59" s="118">
        <v>1633</v>
      </c>
      <c r="D59" s="118">
        <v>69</v>
      </c>
      <c r="E59" s="81">
        <f t="shared" si="5"/>
        <v>1702</v>
      </c>
      <c r="F59" s="2"/>
      <c r="G59" s="72"/>
      <c r="H59" s="72"/>
      <c r="I59" s="72"/>
      <c r="J59" s="58"/>
      <c r="K59" s="57"/>
      <c r="L59" s="58"/>
      <c r="M59" s="217" t="s">
        <v>271</v>
      </c>
      <c r="N59" s="57"/>
      <c r="O59" s="217" t="s">
        <v>272</v>
      </c>
    </row>
    <row r="60" spans="1:15" s="3" customFormat="1">
      <c r="A60" s="117" t="s">
        <v>73</v>
      </c>
      <c r="B60" s="119" t="s">
        <v>71</v>
      </c>
      <c r="C60" s="120"/>
      <c r="D60" s="120"/>
      <c r="E60" s="81">
        <f t="shared" si="5"/>
        <v>0</v>
      </c>
      <c r="F60" s="2"/>
      <c r="G60" s="72"/>
      <c r="H60" s="72"/>
      <c r="I60" s="72"/>
      <c r="J60" s="58"/>
      <c r="K60" s="57"/>
      <c r="L60" s="58"/>
      <c r="M60" s="217" t="s">
        <v>273</v>
      </c>
      <c r="N60" s="57"/>
      <c r="O60" s="217" t="s">
        <v>274</v>
      </c>
    </row>
    <row r="61" spans="1:15" s="3" customFormat="1" ht="14.4">
      <c r="A61" s="79"/>
      <c r="B61" s="77" t="s">
        <v>32</v>
      </c>
      <c r="C61" s="92"/>
      <c r="D61" s="92"/>
      <c r="E61" s="81"/>
      <c r="F61" s="2"/>
      <c r="G61" s="72"/>
      <c r="H61" s="110"/>
      <c r="I61" s="109"/>
      <c r="J61" s="58"/>
      <c r="K61" s="57"/>
      <c r="L61" s="58"/>
      <c r="M61" s="217" t="s">
        <v>275</v>
      </c>
      <c r="N61" s="57"/>
      <c r="O61" s="217" t="s">
        <v>276</v>
      </c>
    </row>
    <row r="62" spans="1:15" s="3" customFormat="1" ht="14.4">
      <c r="A62" s="79" t="s">
        <v>33</v>
      </c>
      <c r="B62" s="121" t="s">
        <v>34</v>
      </c>
      <c r="C62" s="122">
        <v>0</v>
      </c>
      <c r="D62" s="122">
        <v>1</v>
      </c>
      <c r="E62" s="81">
        <f t="shared" si="5"/>
        <v>1</v>
      </c>
      <c r="F62" s="89">
        <f ca="1">C62/OFFSET(C62,4,0)</f>
        <v>0</v>
      </c>
      <c r="G62" s="89">
        <f t="shared" ref="G62:H62" ca="1" si="30">D62/OFFSET(D62,4,0)</f>
        <v>2.0408163265306124E-3</v>
      </c>
      <c r="H62" s="89">
        <f t="shared" ca="1" si="30"/>
        <v>9.0661831368993653E-4</v>
      </c>
      <c r="I62" s="112"/>
      <c r="J62" s="58"/>
      <c r="K62" s="244" t="s">
        <v>277</v>
      </c>
      <c r="L62" s="58"/>
      <c r="M62" s="223">
        <v>6378</v>
      </c>
      <c r="N62" s="57"/>
      <c r="O62" s="223">
        <v>6378</v>
      </c>
    </row>
    <row r="63" spans="1:15" s="3" customFormat="1">
      <c r="A63" s="79" t="s">
        <v>35</v>
      </c>
      <c r="B63" s="121" t="s">
        <v>36</v>
      </c>
      <c r="C63" s="122">
        <v>0</v>
      </c>
      <c r="D63" s="122">
        <v>2</v>
      </c>
      <c r="E63" s="81">
        <f t="shared" si="5"/>
        <v>2</v>
      </c>
      <c r="F63" s="89">
        <f ca="1">C63/OFFSET(C63,3,0)</f>
        <v>0</v>
      </c>
      <c r="G63" s="89">
        <f t="shared" ref="G63:H63" ca="1" si="31">D63/OFFSET(D63,3,0)</f>
        <v>4.0816326530612249E-3</v>
      </c>
      <c r="H63" s="89">
        <f t="shared" ca="1" si="31"/>
        <v>1.8132366273798731E-3</v>
      </c>
      <c r="I63" s="72"/>
      <c r="J63" s="58"/>
      <c r="K63" s="244" t="s">
        <v>278</v>
      </c>
      <c r="L63" s="58"/>
      <c r="M63" s="57"/>
      <c r="N63" s="57"/>
      <c r="O63" s="224">
        <v>0.84</v>
      </c>
    </row>
    <row r="64" spans="1:15" s="3" customFormat="1">
      <c r="A64" s="79" t="s">
        <v>37</v>
      </c>
      <c r="B64" s="121" t="s">
        <v>38</v>
      </c>
      <c r="C64" s="122">
        <v>28</v>
      </c>
      <c r="D64" s="122">
        <v>23</v>
      </c>
      <c r="E64" s="81">
        <f t="shared" si="5"/>
        <v>51</v>
      </c>
      <c r="F64" s="89">
        <f ca="1">C64/OFFSET(C64,2,0)</f>
        <v>4.5676998368678633E-2</v>
      </c>
      <c r="G64" s="89">
        <f t="shared" ref="G64:H64" ca="1" si="32">D64/OFFSET(D64,2,0)</f>
        <v>4.6938775510204082E-2</v>
      </c>
      <c r="H64" s="89">
        <f t="shared" ca="1" si="32"/>
        <v>4.6237533998186767E-2</v>
      </c>
      <c r="J64" s="58"/>
      <c r="K64" s="57"/>
      <c r="L64" s="58"/>
      <c r="M64" s="57"/>
      <c r="N64" s="57"/>
      <c r="O64" s="57"/>
    </row>
    <row r="65" spans="1:15" s="3" customFormat="1">
      <c r="A65" s="79" t="s">
        <v>39</v>
      </c>
      <c r="B65" s="121" t="s">
        <v>40</v>
      </c>
      <c r="C65" s="122">
        <v>585</v>
      </c>
      <c r="D65" s="122">
        <v>464</v>
      </c>
      <c r="E65" s="81">
        <f t="shared" si="5"/>
        <v>1049</v>
      </c>
      <c r="F65" s="89">
        <f ca="1">C65/OFFSET(C65,1,0)</f>
        <v>0.95432300163132133</v>
      </c>
      <c r="G65" s="89">
        <f t="shared" ref="G65:H65" ca="1" si="33">D65/OFFSET(D65,1,0)</f>
        <v>0.94693877551020411</v>
      </c>
      <c r="H65" s="94">
        <f t="shared" ca="1" si="33"/>
        <v>0.95104261106074339</v>
      </c>
      <c r="J65" s="58"/>
      <c r="K65" s="57"/>
      <c r="L65" s="58"/>
      <c r="M65" s="57"/>
      <c r="N65" s="57"/>
      <c r="O65" s="57"/>
    </row>
    <row r="66" spans="1:15" s="3" customFormat="1">
      <c r="A66" s="79" t="s">
        <v>41</v>
      </c>
      <c r="B66" s="96" t="s">
        <v>55</v>
      </c>
      <c r="C66" s="78">
        <f>SUM(C62:C65)</f>
        <v>613</v>
      </c>
      <c r="D66" s="78">
        <f>SUM(D62:D65)</f>
        <v>490</v>
      </c>
      <c r="E66" s="81">
        <f t="shared" si="5"/>
        <v>1103</v>
      </c>
      <c r="F66" s="89">
        <f>C66/C33</f>
        <v>0.1385623869801085</v>
      </c>
      <c r="G66" s="89">
        <f t="shared" ref="G66:H66" si="34">D66/D33</f>
        <v>0.25012761613067891</v>
      </c>
      <c r="H66" s="89">
        <f t="shared" si="34"/>
        <v>0.17280275732414224</v>
      </c>
      <c r="J66" s="58"/>
      <c r="K66" s="57"/>
      <c r="L66" s="58"/>
      <c r="M66" s="57"/>
      <c r="N66" s="57"/>
      <c r="O66" s="57"/>
    </row>
    <row r="67" spans="1:15" s="3" customFormat="1">
      <c r="A67" s="97" t="s">
        <v>42</v>
      </c>
      <c r="B67" s="98" t="s">
        <v>21</v>
      </c>
      <c r="C67" s="99">
        <v>81</v>
      </c>
      <c r="D67" s="99">
        <v>21</v>
      </c>
      <c r="E67" s="81">
        <f t="shared" si="5"/>
        <v>102</v>
      </c>
      <c r="F67" s="2"/>
      <c r="G67" s="72"/>
      <c r="H67" s="72"/>
      <c r="J67" s="58"/>
      <c r="K67" s="57"/>
      <c r="L67" s="58"/>
      <c r="M67" s="57"/>
      <c r="N67" s="57"/>
      <c r="O67" s="57"/>
    </row>
    <row r="68" spans="1:15" s="3" customFormat="1" ht="14.4">
      <c r="A68" s="79" t="s">
        <v>43</v>
      </c>
      <c r="B68" s="77" t="s">
        <v>44</v>
      </c>
      <c r="C68" s="78">
        <f>C66-C67</f>
        <v>532</v>
      </c>
      <c r="D68" s="78">
        <f>D66-D67</f>
        <v>469</v>
      </c>
      <c r="E68" s="81">
        <f t="shared" si="5"/>
        <v>1001</v>
      </c>
      <c r="F68" s="2"/>
      <c r="G68" s="111"/>
      <c r="H68" s="123"/>
      <c r="J68" s="58"/>
      <c r="K68" s="57"/>
      <c r="L68" s="58"/>
      <c r="M68" s="57"/>
      <c r="N68" s="57"/>
      <c r="O68" s="57"/>
    </row>
    <row r="69" spans="1:15" s="3" customFormat="1">
      <c r="A69" s="79"/>
      <c r="B69" s="77"/>
      <c r="C69" s="92"/>
      <c r="D69" s="92"/>
      <c r="E69" s="81"/>
      <c r="F69" s="2"/>
      <c r="G69" s="72"/>
      <c r="H69" s="72"/>
      <c r="J69" s="58"/>
      <c r="K69" s="57"/>
      <c r="L69" s="58"/>
      <c r="M69" s="57"/>
      <c r="N69" s="57"/>
      <c r="O69" s="57"/>
    </row>
    <row r="70" spans="1:15" s="3" customFormat="1" ht="14.4">
      <c r="A70" s="79" t="s">
        <v>45</v>
      </c>
      <c r="B70" s="77" t="s">
        <v>46</v>
      </c>
      <c r="C70" s="91">
        <f>C43+C50+C57+C59+C60+C68</f>
        <v>4315</v>
      </c>
      <c r="D70" s="91">
        <f>D43+D50+D57+D59+D60+D68</f>
        <v>1928</v>
      </c>
      <c r="E70" s="81">
        <f t="shared" si="5"/>
        <v>6243</v>
      </c>
      <c r="F70" s="2"/>
      <c r="G70" s="124"/>
      <c r="H70" s="112"/>
      <c r="J70" s="58"/>
      <c r="K70" s="57"/>
      <c r="L70" s="58"/>
      <c r="M70" s="57"/>
      <c r="N70" s="57"/>
      <c r="O70" s="57"/>
    </row>
    <row r="71" spans="1:15" s="3" customFormat="1">
      <c r="A71" s="79"/>
      <c r="B71" s="125"/>
      <c r="C71" s="92"/>
      <c r="D71" s="92"/>
      <c r="E71" s="81"/>
      <c r="F71" s="2"/>
      <c r="G71" s="72"/>
      <c r="H71" s="72"/>
      <c r="J71" s="58"/>
      <c r="K71" s="57"/>
      <c r="L71" s="58"/>
      <c r="M71" s="57"/>
      <c r="N71" s="57"/>
      <c r="O71" s="57"/>
    </row>
    <row r="72" spans="1:15" s="3" customFormat="1" ht="14.4">
      <c r="A72" s="79" t="s">
        <v>47</v>
      </c>
      <c r="B72" s="77" t="s">
        <v>48</v>
      </c>
      <c r="C72" s="78">
        <v>13</v>
      </c>
      <c r="D72" s="78">
        <v>7</v>
      </c>
      <c r="E72" s="81">
        <f t="shared" si="5"/>
        <v>20</v>
      </c>
      <c r="F72" s="68"/>
      <c r="G72" s="126"/>
      <c r="H72" s="127"/>
      <c r="J72" s="58"/>
      <c r="K72" s="57"/>
      <c r="L72" s="58"/>
      <c r="M72" s="57"/>
      <c r="N72" s="57"/>
      <c r="O72" s="57"/>
    </row>
    <row r="73" spans="1:15" s="3" customFormat="1">
      <c r="A73" s="79"/>
      <c r="B73" s="125"/>
      <c r="C73" s="92"/>
      <c r="D73" s="92"/>
      <c r="E73" s="81"/>
      <c r="F73" s="2"/>
      <c r="G73" s="72"/>
      <c r="H73" s="72"/>
      <c r="I73" s="72"/>
      <c r="J73" s="58"/>
      <c r="K73" s="57"/>
      <c r="L73" s="58"/>
      <c r="M73" s="57"/>
      <c r="N73" s="57"/>
      <c r="O73" s="57"/>
    </row>
    <row r="74" spans="1:15" s="3" customFormat="1">
      <c r="A74" s="79" t="s">
        <v>49</v>
      </c>
      <c r="B74" s="77" t="s">
        <v>50</v>
      </c>
      <c r="C74" s="81">
        <f>C70+C72</f>
        <v>4328</v>
      </c>
      <c r="D74" s="81">
        <f>D70+D72</f>
        <v>1935</v>
      </c>
      <c r="E74" s="81">
        <f>D74+C74</f>
        <v>6263</v>
      </c>
      <c r="F74" s="2"/>
      <c r="G74" s="72"/>
      <c r="H74" s="72"/>
      <c r="I74" s="72"/>
      <c r="J74" s="58"/>
      <c r="K74" s="57"/>
      <c r="L74" s="58"/>
      <c r="M74" s="57"/>
      <c r="N74" s="57"/>
      <c r="O74" s="57"/>
    </row>
    <row r="75" spans="1:15" s="3" customFormat="1">
      <c r="A75" s="79"/>
      <c r="B75" s="77" t="s">
        <v>94</v>
      </c>
      <c r="C75" s="92"/>
      <c r="D75" s="92"/>
      <c r="E75" s="81">
        <f>D75+C75</f>
        <v>0</v>
      </c>
      <c r="F75" s="2"/>
      <c r="G75" s="72"/>
      <c r="H75" s="72"/>
      <c r="I75" s="72"/>
      <c r="J75" s="58"/>
      <c r="K75" s="57"/>
      <c r="L75" s="58"/>
      <c r="M75" s="57"/>
      <c r="N75" s="57"/>
      <c r="O75" s="57"/>
    </row>
    <row r="76" spans="1:15" s="3" customFormat="1" ht="13.8" thickBot="1">
      <c r="A76" s="128" t="s">
        <v>51</v>
      </c>
      <c r="B76" s="129" t="s">
        <v>64</v>
      </c>
      <c r="C76" s="130">
        <v>84</v>
      </c>
      <c r="D76" s="130">
        <v>31</v>
      </c>
      <c r="E76" s="81">
        <f>D76+C76</f>
        <v>115</v>
      </c>
      <c r="F76" s="2"/>
      <c r="G76" s="72"/>
      <c r="H76" s="72"/>
      <c r="I76" s="72"/>
      <c r="J76" s="58"/>
      <c r="K76" s="57"/>
      <c r="L76" s="58"/>
      <c r="M76" s="57"/>
      <c r="N76" s="57"/>
      <c r="O76" s="57"/>
    </row>
    <row r="77" spans="1:15" s="3" customFormat="1" ht="30.75" customHeight="1">
      <c r="A77" s="296" t="s">
        <v>56</v>
      </c>
      <c r="B77" s="297"/>
      <c r="C77" s="131">
        <f>C6+C33-C67-C74</f>
        <v>83</v>
      </c>
      <c r="D77" s="131">
        <f>D6+D33-D67-D74</f>
        <v>32</v>
      </c>
      <c r="E77" s="132">
        <f>(E6+E33)-(E67+E74)</f>
        <v>115</v>
      </c>
      <c r="F77" s="2"/>
      <c r="G77" s="72"/>
      <c r="H77" s="72"/>
      <c r="I77" s="72"/>
      <c r="J77" s="58"/>
      <c r="K77" s="57"/>
      <c r="L77" s="58"/>
      <c r="M77" s="57"/>
      <c r="N77" s="57"/>
      <c r="O77" s="57"/>
    </row>
    <row r="78" spans="1:15" s="3" customFormat="1" ht="16.2" customHeight="1">
      <c r="A78" s="133"/>
      <c r="B78" s="61" t="s">
        <v>67</v>
      </c>
      <c r="C78" s="134">
        <f>(C43+C57+C59+C60+C50)/(C43+C57+C59+C68+C60+C50)</f>
        <v>0.87670915411355732</v>
      </c>
      <c r="D78" s="134">
        <f t="shared" ref="D78:E78" si="35">(D43+D57+D59+D60+D50)/(D43+D57+D59+D68+D60+D50)</f>
        <v>0.75674273858921159</v>
      </c>
      <c r="E78" s="134">
        <f t="shared" si="35"/>
        <v>0.83966041967003047</v>
      </c>
      <c r="F78" s="135"/>
      <c r="G78" s="72"/>
      <c r="H78" s="72"/>
      <c r="I78" s="72"/>
      <c r="J78" s="58"/>
      <c r="K78" s="57"/>
      <c r="L78" s="58"/>
      <c r="M78" s="57"/>
      <c r="N78" s="57"/>
      <c r="O78" s="57"/>
    </row>
    <row r="79" spans="1:15" s="3" customFormat="1" ht="16.2" customHeight="1">
      <c r="A79" s="133"/>
      <c r="B79" s="61" t="s">
        <v>68</v>
      </c>
      <c r="C79" s="134">
        <f>(C43+C57+C59+C60+C50)/(C43+C57+C59+C68+C72+C67+C60+C50)</f>
        <v>0.85801769108641412</v>
      </c>
      <c r="D79" s="134">
        <f t="shared" ref="D79:E79" si="36">(D43+D57+D59+D60+D50)/(D43+D57+D59+D68+D72+D67+D60+D50)</f>
        <v>0.74591002044989774</v>
      </c>
      <c r="E79" s="134">
        <f t="shared" si="36"/>
        <v>0.82356637863315008</v>
      </c>
      <c r="F79" s="2"/>
      <c r="G79" s="72"/>
      <c r="H79" s="72"/>
      <c r="I79" s="72"/>
      <c r="J79" s="58"/>
      <c r="K79" s="57"/>
      <c r="L79" s="58"/>
      <c r="M79" s="57"/>
      <c r="N79" s="57"/>
      <c r="O79" s="57"/>
    </row>
    <row r="80" spans="1:15" ht="16.2" customHeight="1">
      <c r="A80" s="133"/>
      <c r="B80" s="61" t="s">
        <v>70</v>
      </c>
      <c r="C80" s="134">
        <f>C59/C35</f>
        <v>0.37600736817867836</v>
      </c>
      <c r="D80" s="134">
        <f t="shared" ref="D80:E80" si="37">D59/D35</f>
        <v>3.5603715170278639E-2</v>
      </c>
      <c r="E80" s="134">
        <f t="shared" si="37"/>
        <v>0.27097595924215889</v>
      </c>
    </row>
    <row r="81" spans="1:15" ht="16.2" customHeight="1">
      <c r="A81" s="133"/>
      <c r="B81" s="61" t="s">
        <v>69</v>
      </c>
      <c r="C81" s="134">
        <f>D66/E66</f>
        <v>0.44424297370806892</v>
      </c>
      <c r="D81" s="134"/>
      <c r="E81" s="134"/>
    </row>
    <row r="82" spans="1:15" ht="16.2" customHeight="1">
      <c r="A82" s="133"/>
      <c r="B82" s="61" t="s">
        <v>89</v>
      </c>
      <c r="C82" s="136">
        <f>C20/C35</f>
        <v>2.7630670043748561E-3</v>
      </c>
      <c r="D82" s="136">
        <f t="shared" ref="D82:E82" si="38">D20/D35</f>
        <v>4.1279669762641896E-3</v>
      </c>
      <c r="E82" s="136">
        <f t="shared" si="38"/>
        <v>3.1842063365706097E-3</v>
      </c>
    </row>
    <row r="83" spans="1:15" ht="16.2" customHeight="1">
      <c r="A83" s="133"/>
      <c r="B83" s="61" t="s">
        <v>95</v>
      </c>
      <c r="C83" s="136">
        <f>(C43+C50+C57+C59+C60)/(C6+C33)</f>
        <v>0.84216384683882461</v>
      </c>
      <c r="D83" s="136">
        <f t="shared" ref="D83:E83" si="39">(D43+D50+D57+D59+D60)/(D6+D33)</f>
        <v>0.73390342052313884</v>
      </c>
      <c r="E83" s="136">
        <f t="shared" si="39"/>
        <v>0.80895061728395057</v>
      </c>
    </row>
    <row r="84" spans="1:15" ht="82.2" customHeight="1">
      <c r="A84" s="298" t="s">
        <v>57</v>
      </c>
      <c r="B84" s="299"/>
      <c r="C84" s="299"/>
      <c r="D84" s="299"/>
      <c r="E84" s="299"/>
    </row>
    <row r="85" spans="1:15">
      <c r="A85" s="137"/>
    </row>
    <row r="86" spans="1:15" s="139" customFormat="1" ht="19.5" customHeight="1">
      <c r="A86" s="138" t="s">
        <v>62</v>
      </c>
      <c r="B86" s="62"/>
      <c r="F86" s="2"/>
      <c r="G86" s="72"/>
      <c r="H86" s="72"/>
      <c r="I86" s="72"/>
      <c r="J86" s="58"/>
      <c r="K86" s="57"/>
      <c r="L86" s="58"/>
      <c r="M86" s="57"/>
      <c r="N86" s="57"/>
      <c r="O86" s="57"/>
    </row>
    <row r="87" spans="1:15" s="139" customFormat="1" ht="19.5" customHeight="1">
      <c r="A87" s="138"/>
      <c r="B87" s="62"/>
      <c r="F87" s="2"/>
      <c r="G87" s="72"/>
      <c r="H87" s="72"/>
      <c r="I87" s="72"/>
      <c r="J87" s="58"/>
      <c r="K87" s="57"/>
      <c r="L87" s="58"/>
      <c r="M87" s="57"/>
      <c r="N87" s="57"/>
      <c r="O87" s="57"/>
    </row>
    <row r="88" spans="1:15" s="139" customFormat="1" ht="19.5" customHeight="1">
      <c r="A88" s="138"/>
      <c r="B88" s="62"/>
      <c r="F88" s="2"/>
      <c r="G88" s="72"/>
      <c r="H88" s="72"/>
      <c r="I88" s="72"/>
      <c r="J88" s="58"/>
      <c r="K88" s="57"/>
      <c r="L88" s="58"/>
      <c r="M88" s="57"/>
      <c r="N88" s="57"/>
      <c r="O88" s="57"/>
    </row>
    <row r="89" spans="1:15" s="139" customFormat="1" ht="19.5" customHeight="1">
      <c r="A89" s="138"/>
      <c r="B89" s="62"/>
      <c r="F89" s="2"/>
      <c r="G89" s="72"/>
      <c r="H89" s="72"/>
      <c r="I89" s="72"/>
      <c r="J89" s="58"/>
      <c r="K89" s="57"/>
      <c r="L89" s="58"/>
      <c r="M89" s="57"/>
      <c r="N89" s="57"/>
      <c r="O89" s="57"/>
    </row>
    <row r="90" spans="1:15" s="139" customFormat="1" ht="19.5" customHeight="1">
      <c r="A90" s="138"/>
      <c r="B90" s="62"/>
      <c r="F90" s="2"/>
      <c r="G90" s="72"/>
      <c r="H90" s="72"/>
      <c r="I90" s="72"/>
      <c r="J90" s="58"/>
      <c r="K90" s="57"/>
      <c r="L90" s="58"/>
      <c r="M90" s="57"/>
      <c r="N90" s="57"/>
      <c r="O90" s="57"/>
    </row>
    <row r="91" spans="1:15" s="139" customFormat="1" ht="19.5" customHeight="1">
      <c r="A91" s="138"/>
      <c r="B91" s="62"/>
      <c r="F91" s="2"/>
      <c r="G91" s="72"/>
      <c r="H91" s="72"/>
      <c r="I91" s="72"/>
      <c r="J91" s="58"/>
      <c r="K91" s="57"/>
      <c r="L91" s="58"/>
      <c r="M91" s="57"/>
      <c r="N91" s="57"/>
      <c r="O91" s="57"/>
    </row>
    <row r="92" spans="1:15" s="139" customFormat="1" ht="19.5" customHeight="1">
      <c r="A92" s="138"/>
      <c r="B92" s="62"/>
      <c r="F92" s="2"/>
      <c r="G92" s="72"/>
      <c r="H92" s="72"/>
      <c r="I92" s="72"/>
      <c r="J92" s="58"/>
      <c r="K92" s="57"/>
      <c r="L92" s="58"/>
      <c r="M92" s="57"/>
      <c r="N92" s="57"/>
      <c r="O92" s="57"/>
    </row>
    <row r="93" spans="1:15" s="139" customFormat="1" ht="19.5" customHeight="1">
      <c r="A93" s="138"/>
      <c r="B93" s="1" t="s">
        <v>65</v>
      </c>
      <c r="C93" s="139">
        <f>(C74-C68)/C74</f>
        <v>0.87707948243992606</v>
      </c>
      <c r="D93" s="1" t="s">
        <v>66</v>
      </c>
      <c r="E93" s="139">
        <f>(D74-D68)/D74</f>
        <v>0.75762273901808785</v>
      </c>
      <c r="F93" s="2"/>
      <c r="G93" s="72"/>
      <c r="H93" s="72"/>
      <c r="I93" s="72"/>
      <c r="J93" s="58"/>
      <c r="K93" s="57"/>
      <c r="L93" s="58"/>
      <c r="M93" s="57"/>
      <c r="N93" s="57"/>
      <c r="O93" s="57"/>
    </row>
    <row r="94" spans="1:15" ht="68.25" customHeight="1">
      <c r="A94" s="300" t="s">
        <v>52</v>
      </c>
      <c r="B94" s="300"/>
      <c r="C94" s="300"/>
      <c r="D94" s="300"/>
      <c r="E94" s="300"/>
    </row>
    <row r="95" spans="1:15" ht="25.5" customHeight="1"/>
    <row r="96" spans="1:15"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A74"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38"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2" width="11.77734375" style="58" customWidth="1"/>
    <col min="13" max="15" width="6.109375" style="57" customWidth="1"/>
    <col min="16" max="17" width="5" style="57" bestFit="1" customWidth="1"/>
    <col min="18" max="16384" width="8.88671875" style="57"/>
  </cols>
  <sheetData>
    <row r="1" spans="1:17" s="3" customFormat="1">
      <c r="A1" s="57"/>
      <c r="B1" s="65" t="s">
        <v>90</v>
      </c>
      <c r="C1" s="57" t="s">
        <v>564</v>
      </c>
      <c r="D1" s="57"/>
      <c r="E1" s="57"/>
      <c r="F1" s="2" t="s">
        <v>91</v>
      </c>
      <c r="G1" s="66"/>
      <c r="H1" s="67"/>
      <c r="I1" s="67"/>
      <c r="J1" s="58"/>
      <c r="K1" s="58"/>
      <c r="L1" s="58"/>
      <c r="M1" s="57"/>
      <c r="N1" s="57"/>
      <c r="O1" s="57"/>
      <c r="P1" s="57"/>
      <c r="Q1" s="57"/>
    </row>
    <row r="2" spans="1:17" s="3" customFormat="1" ht="15.6">
      <c r="A2" s="57"/>
      <c r="B2" s="65" t="s">
        <v>92</v>
      </c>
      <c r="C2" s="153">
        <v>2006</v>
      </c>
      <c r="D2" s="57"/>
      <c r="E2" s="57"/>
      <c r="F2" s="68" t="s">
        <v>93</v>
      </c>
      <c r="G2" s="69"/>
      <c r="H2" s="70"/>
      <c r="I2" s="70"/>
      <c r="J2" s="228" t="s">
        <v>565</v>
      </c>
      <c r="K2" s="58"/>
      <c r="L2" s="58"/>
      <c r="M2" s="57"/>
      <c r="N2" s="57"/>
      <c r="O2" s="57"/>
      <c r="P2" s="57"/>
      <c r="Q2" s="57"/>
    </row>
    <row r="3" spans="1:17" s="3" customFormat="1" ht="13.8" thickBot="1">
      <c r="A3" s="71"/>
      <c r="B3" s="58"/>
      <c r="C3" s="57"/>
      <c r="D3" s="57"/>
      <c r="E3" s="57"/>
      <c r="F3" s="2"/>
      <c r="G3" s="72"/>
      <c r="H3" s="72"/>
      <c r="I3" s="72"/>
      <c r="J3" s="58"/>
      <c r="K3" s="58"/>
      <c r="L3" s="58"/>
      <c r="M3" s="57"/>
      <c r="N3" s="57"/>
      <c r="O3" s="57"/>
      <c r="P3" s="57"/>
      <c r="Q3" s="57"/>
    </row>
    <row r="4" spans="1:17" s="3" customFormat="1">
      <c r="A4" s="73"/>
      <c r="B4" s="60"/>
      <c r="C4" s="74" t="s">
        <v>0</v>
      </c>
      <c r="D4" s="74" t="s">
        <v>1</v>
      </c>
      <c r="E4" s="75" t="s">
        <v>2</v>
      </c>
      <c r="F4" s="2"/>
      <c r="G4" s="72"/>
      <c r="H4" s="72"/>
      <c r="I4" s="72"/>
      <c r="J4" s="174" t="s">
        <v>566</v>
      </c>
      <c r="K4" s="58"/>
      <c r="L4" s="58"/>
      <c r="M4" s="57"/>
      <c r="N4" s="57"/>
      <c r="O4" s="57"/>
      <c r="P4" s="57"/>
      <c r="Q4" s="57"/>
    </row>
    <row r="5" spans="1:17" s="3" customFormat="1">
      <c r="A5" s="76"/>
      <c r="B5" s="77"/>
      <c r="C5" s="78"/>
      <c r="D5" s="78"/>
      <c r="E5" s="78"/>
      <c r="F5" s="4"/>
      <c r="G5" s="72"/>
      <c r="H5" s="72"/>
      <c r="I5" s="72"/>
      <c r="J5" s="245" t="s">
        <v>567</v>
      </c>
      <c r="K5" s="58"/>
      <c r="L5" s="58"/>
      <c r="M5" s="57"/>
      <c r="N5" s="57"/>
      <c r="O5" s="57"/>
      <c r="P5" s="57"/>
      <c r="Q5" s="57"/>
    </row>
    <row r="6" spans="1:17" s="3" customFormat="1" ht="15.6">
      <c r="A6" s="79" t="s">
        <v>3</v>
      </c>
      <c r="B6" s="77" t="s">
        <v>63</v>
      </c>
      <c r="C6" s="80"/>
      <c r="D6" s="80"/>
      <c r="E6" s="81">
        <f>D6+C6</f>
        <v>0</v>
      </c>
      <c r="F6" s="68"/>
      <c r="G6" s="82"/>
      <c r="H6" s="70"/>
      <c r="I6" s="70"/>
      <c r="J6" s="174" t="s">
        <v>568</v>
      </c>
      <c r="K6" s="58"/>
      <c r="L6" s="58"/>
      <c r="M6" s="57"/>
      <c r="N6" s="57"/>
      <c r="O6" s="57"/>
      <c r="P6" s="57"/>
      <c r="Q6" s="57"/>
    </row>
    <row r="7" spans="1:17" s="3" customFormat="1" ht="15.6">
      <c r="A7" s="79"/>
      <c r="B7" s="77"/>
      <c r="C7" s="83"/>
      <c r="D7" s="83"/>
      <c r="E7" s="81"/>
      <c r="F7" s="68"/>
      <c r="G7" s="82"/>
      <c r="H7" s="82"/>
      <c r="I7" s="70"/>
      <c r="J7" s="58"/>
      <c r="K7" s="58"/>
      <c r="L7" s="58"/>
      <c r="M7" s="57"/>
      <c r="N7" s="57"/>
      <c r="O7" s="57"/>
      <c r="P7" s="57"/>
      <c r="Q7" s="57"/>
    </row>
    <row r="8" spans="1:17" s="3" customFormat="1" ht="15.6">
      <c r="A8" s="79"/>
      <c r="B8" s="77" t="s">
        <v>4</v>
      </c>
      <c r="C8" s="83"/>
      <c r="D8" s="83"/>
      <c r="E8" s="81"/>
      <c r="F8" s="68"/>
      <c r="G8" s="82"/>
      <c r="H8" s="70"/>
      <c r="I8" s="82"/>
      <c r="J8" s="58"/>
      <c r="K8" s="58"/>
      <c r="L8" s="58"/>
      <c r="M8" s="153">
        <v>2006</v>
      </c>
      <c r="N8" s="153">
        <v>2007</v>
      </c>
      <c r="O8" s="153">
        <v>2008</v>
      </c>
      <c r="P8" s="57"/>
      <c r="Q8" s="57"/>
    </row>
    <row r="9" spans="1:17" s="3" customFormat="1" ht="15.6">
      <c r="A9" s="79"/>
      <c r="B9" s="84" t="s">
        <v>5</v>
      </c>
      <c r="C9" s="85"/>
      <c r="D9" s="85"/>
      <c r="E9" s="81"/>
      <c r="F9" s="2"/>
      <c r="G9" s="82"/>
      <c r="H9" s="86"/>
      <c r="I9" s="70"/>
      <c r="J9" s="174" t="s">
        <v>569</v>
      </c>
      <c r="K9" s="58"/>
      <c r="L9" s="58"/>
      <c r="M9" s="153">
        <v>0</v>
      </c>
      <c r="N9" s="153">
        <v>0</v>
      </c>
      <c r="O9" s="153">
        <v>43</v>
      </c>
      <c r="P9" s="57"/>
      <c r="Q9" s="57"/>
    </row>
    <row r="10" spans="1:17" s="3" customFormat="1" ht="15.6">
      <c r="A10" s="79"/>
      <c r="B10" s="87" t="s">
        <v>6</v>
      </c>
      <c r="C10" s="88"/>
      <c r="D10" s="153">
        <v>3045</v>
      </c>
      <c r="E10" s="81">
        <f>D10+C10</f>
        <v>3045</v>
      </c>
      <c r="F10" s="89" t="e">
        <f ca="1">C10/OFFSET(C10,4,0)</f>
        <v>#DIV/0!</v>
      </c>
      <c r="G10" s="89">
        <f t="shared" ref="G10:H10" ca="1" si="0">D10/OFFSET(D10,4,0)</f>
        <v>0.90976994323274574</v>
      </c>
      <c r="H10" s="89">
        <f t="shared" ca="1" si="0"/>
        <v>0.90976994323274574</v>
      </c>
      <c r="I10" s="70"/>
      <c r="J10" s="174" t="s">
        <v>464</v>
      </c>
      <c r="K10" s="174" t="s">
        <v>570</v>
      </c>
      <c r="L10" s="58"/>
      <c r="M10" s="57"/>
      <c r="N10" s="57"/>
      <c r="O10" s="57"/>
      <c r="P10" s="57"/>
      <c r="Q10" s="57"/>
    </row>
    <row r="11" spans="1:17" s="3" customFormat="1">
      <c r="A11" s="79"/>
      <c r="B11" s="87" t="s">
        <v>7</v>
      </c>
      <c r="C11" s="88"/>
      <c r="D11" s="153">
        <v>97</v>
      </c>
      <c r="E11" s="81">
        <f t="shared" ref="E11:E14" si="1">D11+C11</f>
        <v>97</v>
      </c>
      <c r="F11" s="89" t="e">
        <f ca="1">C11/OFFSET(C11,3,0)</f>
        <v>#DIV/0!</v>
      </c>
      <c r="G11" s="89">
        <f t="shared" ref="G11:H11" ca="1" si="2">D11/OFFSET(D11,3,0)</f>
        <v>2.8981177173588286E-2</v>
      </c>
      <c r="H11" s="89">
        <f t="shared" ca="1" si="2"/>
        <v>2.8981177173588286E-2</v>
      </c>
      <c r="I11" s="72"/>
      <c r="J11" s="174" t="s">
        <v>5</v>
      </c>
      <c r="K11" s="58"/>
      <c r="L11" s="58"/>
      <c r="M11" s="57"/>
      <c r="N11" s="57"/>
      <c r="O11" s="57"/>
      <c r="P11" s="57"/>
      <c r="Q11" s="57"/>
    </row>
    <row r="12" spans="1:17" s="3" customFormat="1">
      <c r="A12" s="79"/>
      <c r="B12" s="87" t="s">
        <v>8</v>
      </c>
      <c r="C12" s="88"/>
      <c r="D12" s="153">
        <v>0</v>
      </c>
      <c r="E12" s="81">
        <f t="shared" si="1"/>
        <v>0</v>
      </c>
      <c r="F12" s="89" t="e">
        <f ca="1">C12/OFFSET(C12,2,0)</f>
        <v>#DIV/0!</v>
      </c>
      <c r="G12" s="89">
        <f t="shared" ref="G12:H12" ca="1" si="3">D12/OFFSET(D12,2,0)</f>
        <v>0</v>
      </c>
      <c r="H12" s="89">
        <f t="shared" ca="1" si="3"/>
        <v>0</v>
      </c>
      <c r="I12" s="72"/>
      <c r="J12" s="58"/>
      <c r="K12" s="58"/>
      <c r="L12" s="174" t="s">
        <v>6</v>
      </c>
      <c r="M12" s="153">
        <v>3045</v>
      </c>
      <c r="N12" s="153">
        <v>3562</v>
      </c>
      <c r="O12" s="153">
        <v>1598</v>
      </c>
      <c r="P12" s="57"/>
      <c r="Q12" s="57"/>
    </row>
    <row r="13" spans="1:17" s="3" customFormat="1">
      <c r="A13" s="79"/>
      <c r="B13" s="87" t="s">
        <v>9</v>
      </c>
      <c r="C13" s="88"/>
      <c r="D13" s="153">
        <v>205</v>
      </c>
      <c r="E13" s="81">
        <f t="shared" si="1"/>
        <v>205</v>
      </c>
      <c r="F13" s="89" t="e">
        <f ca="1">C13/OFFSET(C13,1,0)</f>
        <v>#DIV/0!</v>
      </c>
      <c r="G13" s="89">
        <f t="shared" ref="G13:H13" ca="1" si="4">D13/OFFSET(D13,1,0)</f>
        <v>6.124887959366597E-2</v>
      </c>
      <c r="H13" s="89">
        <f t="shared" ca="1" si="4"/>
        <v>6.124887959366597E-2</v>
      </c>
      <c r="I13" s="72"/>
      <c r="J13" s="58"/>
      <c r="K13" s="174" t="s">
        <v>571</v>
      </c>
      <c r="L13" s="58"/>
      <c r="M13" s="153">
        <v>97</v>
      </c>
      <c r="N13" s="153">
        <v>206</v>
      </c>
      <c r="O13" s="153">
        <v>164</v>
      </c>
      <c r="P13" s="57"/>
      <c r="Q13" s="57"/>
    </row>
    <row r="14" spans="1:17" s="3" customFormat="1">
      <c r="A14" s="79" t="s">
        <v>10</v>
      </c>
      <c r="B14" s="90" t="s">
        <v>11</v>
      </c>
      <c r="C14" s="91">
        <f>SUM(C10:C13)</f>
        <v>0</v>
      </c>
      <c r="D14" s="91">
        <f>SUM(D10:D13)</f>
        <v>3347</v>
      </c>
      <c r="E14" s="81">
        <f t="shared" si="1"/>
        <v>3347</v>
      </c>
      <c r="F14" s="89"/>
      <c r="G14" s="89"/>
      <c r="H14" s="89"/>
      <c r="I14" s="72"/>
      <c r="J14" s="58"/>
      <c r="K14" s="174" t="s">
        <v>572</v>
      </c>
      <c r="L14" s="58"/>
      <c r="M14" s="153">
        <v>0</v>
      </c>
      <c r="N14" s="153">
        <v>0</v>
      </c>
      <c r="O14" s="153">
        <v>0</v>
      </c>
      <c r="P14" s="57"/>
      <c r="Q14" s="57"/>
    </row>
    <row r="15" spans="1:17" s="3" customFormat="1">
      <c r="A15" s="79"/>
      <c r="B15" s="84" t="s">
        <v>58</v>
      </c>
      <c r="C15" s="92"/>
      <c r="D15" s="92"/>
      <c r="E15" s="81"/>
      <c r="F15" s="2"/>
      <c r="G15" s="72"/>
      <c r="H15" s="72"/>
      <c r="I15" s="72"/>
      <c r="J15" s="58"/>
      <c r="K15" s="174" t="s">
        <v>573</v>
      </c>
      <c r="L15" s="58"/>
      <c r="M15" s="153">
        <v>205</v>
      </c>
      <c r="N15" s="153">
        <v>239</v>
      </c>
      <c r="O15" s="153">
        <v>96</v>
      </c>
      <c r="P15" s="57"/>
      <c r="Q15" s="57"/>
    </row>
    <row r="16" spans="1:17"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J16" s="174" t="s">
        <v>574</v>
      </c>
      <c r="K16" s="58"/>
      <c r="L16" s="58"/>
      <c r="M16" s="153">
        <v>3347</v>
      </c>
      <c r="N16" s="153">
        <v>4007</v>
      </c>
      <c r="O16" s="153">
        <v>1858</v>
      </c>
      <c r="P16" s="57"/>
      <c r="Q16" s="57"/>
    </row>
    <row r="17" spans="1:17" s="3" customFormat="1">
      <c r="A17" s="79"/>
      <c r="B17" s="87" t="s">
        <v>7</v>
      </c>
      <c r="C17" s="92"/>
      <c r="D17" s="92"/>
      <c r="E17" s="81">
        <f t="shared" si="5"/>
        <v>0</v>
      </c>
      <c r="F17" s="89" t="e">
        <f ca="1">C17/OFFSET(C17,3,0)</f>
        <v>#DIV/0!</v>
      </c>
      <c r="G17" s="89" t="e">
        <f t="shared" ref="G17:H17" ca="1" si="7">D17/OFFSET(D17,3,0)</f>
        <v>#DIV/0!</v>
      </c>
      <c r="H17" s="89" t="e">
        <f t="shared" ca="1" si="7"/>
        <v>#DIV/0!</v>
      </c>
      <c r="I17" s="72"/>
      <c r="J17" s="174" t="s">
        <v>575</v>
      </c>
      <c r="K17" s="58"/>
      <c r="L17" s="58"/>
      <c r="M17" s="57"/>
      <c r="N17" s="57"/>
      <c r="O17" s="57"/>
      <c r="P17" s="57"/>
      <c r="Q17" s="57"/>
    </row>
    <row r="18" spans="1:17" s="3" customFormat="1" ht="15.6">
      <c r="A18" s="79"/>
      <c r="B18" s="87" t="s">
        <v>8</v>
      </c>
      <c r="C18" s="92"/>
      <c r="D18" s="92"/>
      <c r="E18" s="81">
        <f t="shared" si="5"/>
        <v>0</v>
      </c>
      <c r="F18" s="89" t="e">
        <f ca="1">C18/OFFSET(C18,2,0)</f>
        <v>#DIV/0!</v>
      </c>
      <c r="G18" s="89" t="e">
        <f t="shared" ref="G18:H18" ca="1" si="8">D18/OFFSET(D18,2,0)</f>
        <v>#DIV/0!</v>
      </c>
      <c r="H18" s="89" t="e">
        <f t="shared" ca="1" si="8"/>
        <v>#DIV/0!</v>
      </c>
      <c r="I18" s="93"/>
      <c r="J18" s="58"/>
      <c r="K18" s="58"/>
      <c r="L18" s="174" t="s">
        <v>6</v>
      </c>
      <c r="M18" s="153">
        <v>0</v>
      </c>
      <c r="N18" s="153">
        <v>0</v>
      </c>
      <c r="O18" s="153">
        <v>0</v>
      </c>
      <c r="P18" s="57"/>
      <c r="Q18" s="57"/>
    </row>
    <row r="19" spans="1:17" s="3" customFormat="1">
      <c r="A19" s="79"/>
      <c r="B19" s="87" t="s">
        <v>9</v>
      </c>
      <c r="C19" s="92"/>
      <c r="D19" s="92"/>
      <c r="E19" s="81">
        <f t="shared" si="5"/>
        <v>0</v>
      </c>
      <c r="F19" s="89" t="e">
        <f ca="1">C19/OFFSET(C19,1,0)</f>
        <v>#DIV/0!</v>
      </c>
      <c r="G19" s="89" t="e">
        <f t="shared" ref="G19:H19" ca="1" si="9">D19/OFFSET(D19,1,0)</f>
        <v>#DIV/0!</v>
      </c>
      <c r="H19" s="94" t="e">
        <f t="shared" ca="1" si="9"/>
        <v>#DIV/0!</v>
      </c>
      <c r="I19" s="72"/>
      <c r="J19" s="58"/>
      <c r="K19" s="174" t="s">
        <v>571</v>
      </c>
      <c r="L19" s="58"/>
      <c r="M19" s="153">
        <v>0</v>
      </c>
      <c r="N19" s="153">
        <v>6</v>
      </c>
      <c r="O19" s="153">
        <v>2</v>
      </c>
      <c r="P19" s="57"/>
      <c r="Q19" s="57"/>
    </row>
    <row r="20" spans="1:17" s="3" customFormat="1">
      <c r="A20" s="79" t="s">
        <v>12</v>
      </c>
      <c r="B20" s="90" t="s">
        <v>13</v>
      </c>
      <c r="C20" s="81">
        <f>SUM(C16:C19)</f>
        <v>0</v>
      </c>
      <c r="D20" s="81">
        <f>SUM(D16:D19)</f>
        <v>0</v>
      </c>
      <c r="E20" s="81">
        <f t="shared" si="5"/>
        <v>0</v>
      </c>
      <c r="F20" s="89"/>
      <c r="G20" s="89"/>
      <c r="H20" s="89"/>
      <c r="I20" s="72"/>
      <c r="J20" s="58"/>
      <c r="K20" s="174" t="s">
        <v>576</v>
      </c>
      <c r="L20" s="58"/>
      <c r="M20" s="153">
        <v>0</v>
      </c>
      <c r="N20" s="153">
        <v>0</v>
      </c>
      <c r="O20" s="57"/>
      <c r="P20" s="57"/>
      <c r="Q20" s="57"/>
    </row>
    <row r="21" spans="1:17" s="3" customFormat="1">
      <c r="A21" s="79"/>
      <c r="B21" s="84" t="s">
        <v>59</v>
      </c>
      <c r="C21" s="92"/>
      <c r="D21" s="92"/>
      <c r="E21" s="81"/>
      <c r="F21" s="2"/>
      <c r="G21" s="72"/>
      <c r="H21" s="72"/>
      <c r="I21" s="72"/>
      <c r="J21" s="58"/>
      <c r="K21" s="174" t="s">
        <v>577</v>
      </c>
      <c r="L21" s="58"/>
      <c r="M21" s="153">
        <v>0</v>
      </c>
      <c r="N21" s="153">
        <v>0</v>
      </c>
      <c r="O21" s="153">
        <v>0</v>
      </c>
      <c r="P21" s="57"/>
      <c r="Q21" s="57"/>
    </row>
    <row r="22" spans="1:17"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174" t="s">
        <v>578</v>
      </c>
      <c r="K22" s="58"/>
      <c r="L22" s="58"/>
      <c r="M22" s="153">
        <v>0</v>
      </c>
      <c r="N22" s="153">
        <v>6</v>
      </c>
      <c r="O22" s="153">
        <v>2</v>
      </c>
      <c r="P22" s="57"/>
      <c r="Q22" s="57"/>
    </row>
    <row r="23" spans="1:17"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579</v>
      </c>
      <c r="K23" s="58"/>
      <c r="L23" s="58"/>
      <c r="M23" s="57"/>
      <c r="N23" s="57"/>
      <c r="O23" s="57"/>
      <c r="P23" s="57"/>
      <c r="Q23" s="57"/>
    </row>
    <row r="24" spans="1:17"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58"/>
      <c r="L24" s="174" t="s">
        <v>6</v>
      </c>
      <c r="M24" s="153">
        <v>0</v>
      </c>
      <c r="N24" s="153">
        <v>0</v>
      </c>
      <c r="O24" s="153">
        <v>0</v>
      </c>
      <c r="P24" s="57"/>
      <c r="Q24" s="57"/>
    </row>
    <row r="25" spans="1:17"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174" t="s">
        <v>571</v>
      </c>
      <c r="L25" s="58"/>
      <c r="M25" s="153">
        <v>0</v>
      </c>
      <c r="N25" s="153">
        <v>0</v>
      </c>
      <c r="O25" s="57"/>
      <c r="P25" s="57"/>
      <c r="Q25" s="57"/>
    </row>
    <row r="26" spans="1:17" s="3" customFormat="1">
      <c r="A26" s="79" t="s">
        <v>14</v>
      </c>
      <c r="B26" s="90" t="s">
        <v>15</v>
      </c>
      <c r="C26" s="81">
        <f>SUM(C22:C25)</f>
        <v>0</v>
      </c>
      <c r="D26" s="81">
        <f>SUM(D22:D25)</f>
        <v>0</v>
      </c>
      <c r="E26" s="81">
        <f t="shared" si="5"/>
        <v>0</v>
      </c>
      <c r="F26" s="89"/>
      <c r="G26" s="89"/>
      <c r="H26" s="89"/>
      <c r="I26" s="72"/>
      <c r="J26" s="58"/>
      <c r="K26" s="174" t="s">
        <v>572</v>
      </c>
      <c r="L26" s="58"/>
      <c r="M26" s="153">
        <v>0</v>
      </c>
      <c r="N26" s="153">
        <v>0</v>
      </c>
      <c r="O26" s="153">
        <v>0</v>
      </c>
      <c r="P26" s="57"/>
      <c r="Q26" s="57"/>
    </row>
    <row r="27" spans="1:17" s="3" customFormat="1">
      <c r="A27" s="79"/>
      <c r="B27" s="84" t="s">
        <v>16</v>
      </c>
      <c r="C27" s="92"/>
      <c r="D27" s="92"/>
      <c r="E27" s="81"/>
      <c r="F27" s="2"/>
      <c r="G27" s="72"/>
      <c r="H27" s="72"/>
      <c r="I27" s="72"/>
      <c r="J27" s="58"/>
      <c r="K27" s="174" t="s">
        <v>573</v>
      </c>
      <c r="L27" s="58"/>
      <c r="M27" s="153">
        <v>0</v>
      </c>
      <c r="N27" s="153">
        <v>0</v>
      </c>
      <c r="O27" s="153">
        <v>0</v>
      </c>
      <c r="P27" s="57"/>
      <c r="Q27" s="57"/>
    </row>
    <row r="28" spans="1:17" s="3" customFormat="1">
      <c r="A28" s="79"/>
      <c r="B28" s="87" t="s">
        <v>6</v>
      </c>
      <c r="C28" s="92"/>
      <c r="D28" s="92"/>
      <c r="E28" s="81">
        <f t="shared" si="5"/>
        <v>0</v>
      </c>
      <c r="F28" s="89" t="e">
        <f ca="1">C28/OFFSET(C28,4,0)</f>
        <v>#DIV/0!</v>
      </c>
      <c r="G28" s="89" t="e">
        <f t="shared" ref="G28:H28" ca="1" si="14">D28/OFFSET(D28,4,0)</f>
        <v>#DIV/0!</v>
      </c>
      <c r="H28" s="89" t="e">
        <f t="shared" ca="1" si="14"/>
        <v>#DIV/0!</v>
      </c>
      <c r="I28" s="72"/>
      <c r="J28" s="174" t="s">
        <v>580</v>
      </c>
      <c r="K28" s="58"/>
      <c r="L28" s="58"/>
      <c r="M28" s="153">
        <v>0</v>
      </c>
      <c r="N28" s="153">
        <v>0</v>
      </c>
      <c r="O28" s="153">
        <v>0</v>
      </c>
      <c r="P28" s="57"/>
      <c r="Q28" s="57"/>
    </row>
    <row r="29" spans="1:17" s="3" customFormat="1" ht="15.6">
      <c r="A29" s="79"/>
      <c r="B29" s="87" t="s">
        <v>7</v>
      </c>
      <c r="C29" s="92"/>
      <c r="D29" s="92"/>
      <c r="E29" s="81">
        <f t="shared" si="5"/>
        <v>0</v>
      </c>
      <c r="F29" s="89" t="e">
        <f ca="1">C29/OFFSET(C29,3,0)</f>
        <v>#DIV/0!</v>
      </c>
      <c r="G29" s="89" t="e">
        <f t="shared" ref="G29:H29" ca="1" si="15">D29/OFFSET(D29,3,0)</f>
        <v>#DIV/0!</v>
      </c>
      <c r="H29" s="89" t="e">
        <f t="shared" ca="1" si="15"/>
        <v>#DIV/0!</v>
      </c>
      <c r="I29" s="70"/>
      <c r="J29" s="174" t="s">
        <v>581</v>
      </c>
      <c r="K29" s="58"/>
      <c r="L29" s="58"/>
      <c r="M29" s="57"/>
      <c r="N29" s="57"/>
      <c r="O29" s="57"/>
      <c r="P29" s="57"/>
      <c r="Q29" s="57"/>
    </row>
    <row r="30" spans="1:17" s="3" customFormat="1">
      <c r="A30" s="79"/>
      <c r="B30" s="87" t="s">
        <v>8</v>
      </c>
      <c r="C30" s="92"/>
      <c r="D30" s="92"/>
      <c r="E30" s="81">
        <f t="shared" si="5"/>
        <v>0</v>
      </c>
      <c r="F30" s="89" t="e">
        <f ca="1">C30/OFFSET(C30,2,0)</f>
        <v>#DIV/0!</v>
      </c>
      <c r="G30" s="89" t="e">
        <f t="shared" ref="G30:H30" ca="1" si="16">D30/OFFSET(D30,2,0)</f>
        <v>#DIV/0!</v>
      </c>
      <c r="H30" s="89" t="e">
        <f t="shared" ca="1" si="16"/>
        <v>#DIV/0!</v>
      </c>
      <c r="I30" s="72"/>
      <c r="J30" s="58"/>
      <c r="K30" s="58"/>
      <c r="L30" s="174" t="s">
        <v>6</v>
      </c>
      <c r="M30" s="153">
        <v>0</v>
      </c>
      <c r="N30" s="153">
        <v>0</v>
      </c>
      <c r="O30" s="57"/>
      <c r="P30" s="57"/>
      <c r="Q30" s="57"/>
    </row>
    <row r="31" spans="1:17" s="3" customFormat="1" ht="15.6">
      <c r="A31" s="79"/>
      <c r="B31" s="87" t="s">
        <v>9</v>
      </c>
      <c r="C31" s="92"/>
      <c r="D31" s="92"/>
      <c r="E31" s="81">
        <f t="shared" si="5"/>
        <v>0</v>
      </c>
      <c r="F31" s="89" t="e">
        <f ca="1">C31/OFFSET(C31,1,0)</f>
        <v>#DIV/0!</v>
      </c>
      <c r="G31" s="89" t="e">
        <f t="shared" ref="G31:H31" ca="1" si="17">D31/OFFSET(D31,1,0)</f>
        <v>#DIV/0!</v>
      </c>
      <c r="H31" s="94" t="e">
        <f t="shared" ca="1" si="17"/>
        <v>#DIV/0!</v>
      </c>
      <c r="I31" s="70"/>
      <c r="J31" s="58"/>
      <c r="K31" s="174" t="s">
        <v>582</v>
      </c>
      <c r="L31" s="58"/>
      <c r="M31" s="153">
        <v>0</v>
      </c>
      <c r="N31" s="153">
        <v>0</v>
      </c>
      <c r="O31" s="153">
        <v>0</v>
      </c>
      <c r="P31" s="57"/>
      <c r="Q31" s="57"/>
    </row>
    <row r="32" spans="1:17" s="3" customFormat="1">
      <c r="A32" s="79" t="s">
        <v>17</v>
      </c>
      <c r="B32" s="90" t="s">
        <v>18</v>
      </c>
      <c r="C32" s="81">
        <f>SUM(C28:C31)</f>
        <v>0</v>
      </c>
      <c r="D32" s="81">
        <f>SUM(D28:D31)</f>
        <v>0</v>
      </c>
      <c r="E32" s="81">
        <f t="shared" si="5"/>
        <v>0</v>
      </c>
      <c r="F32" s="2"/>
      <c r="G32" s="72"/>
      <c r="H32" s="72"/>
      <c r="I32" s="72"/>
      <c r="J32" s="58"/>
      <c r="K32" s="174" t="s">
        <v>572</v>
      </c>
      <c r="L32" s="58"/>
      <c r="M32" s="153">
        <v>0</v>
      </c>
      <c r="N32" s="153">
        <v>0</v>
      </c>
      <c r="O32" s="153">
        <v>0</v>
      </c>
      <c r="P32" s="57"/>
      <c r="Q32" s="57"/>
    </row>
    <row r="33" spans="1:17" s="3" customFormat="1">
      <c r="A33" s="79" t="s">
        <v>19</v>
      </c>
      <c r="B33" s="96" t="s">
        <v>54</v>
      </c>
      <c r="C33" s="78">
        <f>C14+C20+C26+C32</f>
        <v>0</v>
      </c>
      <c r="D33" s="78">
        <f>D14+D20+D26+D32</f>
        <v>3347</v>
      </c>
      <c r="E33" s="81">
        <f t="shared" si="5"/>
        <v>3347</v>
      </c>
      <c r="F33" s="68"/>
      <c r="G33" s="72"/>
      <c r="H33" s="72"/>
      <c r="I33" s="72"/>
      <c r="J33" s="58"/>
      <c r="K33" s="174" t="s">
        <v>573</v>
      </c>
      <c r="L33" s="58"/>
      <c r="M33" s="153">
        <v>0</v>
      </c>
      <c r="N33" s="153">
        <v>0</v>
      </c>
      <c r="O33" s="153">
        <v>0</v>
      </c>
      <c r="P33" s="57"/>
      <c r="Q33" s="57"/>
    </row>
    <row r="34" spans="1:17" s="3" customFormat="1" ht="15.6">
      <c r="A34" s="97" t="s">
        <v>20</v>
      </c>
      <c r="B34" s="98" t="s">
        <v>21</v>
      </c>
      <c r="C34" s="99"/>
      <c r="D34" s="99"/>
      <c r="E34" s="81">
        <f t="shared" si="5"/>
        <v>0</v>
      </c>
      <c r="F34" s="68"/>
      <c r="G34" s="82"/>
      <c r="H34" s="100"/>
      <c r="I34" s="82"/>
      <c r="J34" s="174" t="s">
        <v>583</v>
      </c>
      <c r="K34" s="58"/>
      <c r="L34" s="58"/>
      <c r="M34" s="153">
        <v>0</v>
      </c>
      <c r="N34" s="153">
        <v>0</v>
      </c>
      <c r="O34" s="153">
        <v>0</v>
      </c>
      <c r="P34" s="57"/>
      <c r="Q34" s="57"/>
    </row>
    <row r="35" spans="1:17" s="3" customFormat="1" ht="15.6">
      <c r="A35" s="79" t="s">
        <v>22</v>
      </c>
      <c r="B35" s="77" t="s">
        <v>23</v>
      </c>
      <c r="C35" s="78">
        <f>C33-C34</f>
        <v>0</v>
      </c>
      <c r="D35" s="78">
        <f>D33-D34</f>
        <v>3347</v>
      </c>
      <c r="E35" s="81">
        <f t="shared" si="5"/>
        <v>3347</v>
      </c>
      <c r="F35" s="68"/>
      <c r="G35" s="101"/>
      <c r="H35" s="102"/>
      <c r="I35" s="101"/>
      <c r="J35" s="174" t="s">
        <v>19</v>
      </c>
      <c r="K35" s="174" t="s">
        <v>584</v>
      </c>
      <c r="L35" s="58"/>
      <c r="M35" s="153">
        <v>3347</v>
      </c>
      <c r="N35" s="153">
        <v>4013</v>
      </c>
      <c r="O35" s="153">
        <v>1860</v>
      </c>
      <c r="P35" s="57"/>
      <c r="Q35" s="57"/>
    </row>
    <row r="36" spans="1:17" s="3" customFormat="1" ht="16.2" thickBot="1">
      <c r="A36" s="103"/>
      <c r="B36" s="104"/>
      <c r="C36" s="92"/>
      <c r="D36" s="92"/>
      <c r="E36" s="81"/>
      <c r="F36" s="68"/>
      <c r="G36" s="93"/>
      <c r="H36" s="70"/>
      <c r="I36" s="82"/>
      <c r="J36" s="174" t="s">
        <v>20</v>
      </c>
      <c r="K36" s="174" t="s">
        <v>585</v>
      </c>
      <c r="L36" s="58"/>
      <c r="M36" s="153">
        <v>0</v>
      </c>
      <c r="N36" s="153">
        <v>0</v>
      </c>
      <c r="O36" s="153">
        <v>0</v>
      </c>
      <c r="P36" s="57"/>
      <c r="Q36" s="57"/>
    </row>
    <row r="37" spans="1:17" s="3" customFormat="1" ht="13.8" thickTop="1">
      <c r="A37" s="105"/>
      <c r="B37" s="106"/>
      <c r="C37" s="92"/>
      <c r="D37" s="92"/>
      <c r="E37" s="81"/>
      <c r="F37" s="2"/>
      <c r="G37" s="72"/>
      <c r="H37" s="72"/>
      <c r="I37" s="72"/>
      <c r="J37" s="174" t="s">
        <v>22</v>
      </c>
      <c r="K37" s="174" t="s">
        <v>586</v>
      </c>
      <c r="L37" s="58"/>
      <c r="M37" s="153">
        <v>3347</v>
      </c>
      <c r="N37" s="153">
        <v>4013</v>
      </c>
      <c r="O37" s="153">
        <v>1860</v>
      </c>
      <c r="P37" s="57"/>
      <c r="Q37" s="57"/>
    </row>
    <row r="38" spans="1:17" s="3" customFormat="1" ht="15.6">
      <c r="A38" s="79"/>
      <c r="B38" s="77" t="s">
        <v>24</v>
      </c>
      <c r="C38" s="92"/>
      <c r="D38" s="92"/>
      <c r="E38" s="81"/>
      <c r="F38" s="68"/>
      <c r="G38" s="70"/>
      <c r="H38" s="82"/>
      <c r="I38" s="82"/>
      <c r="J38" s="174" t="s">
        <v>587</v>
      </c>
      <c r="K38" s="228" t="s">
        <v>588</v>
      </c>
      <c r="L38" s="246" t="s">
        <v>589</v>
      </c>
      <c r="M38" s="229" t="s">
        <v>590</v>
      </c>
      <c r="N38" s="57"/>
      <c r="O38" s="57"/>
      <c r="P38" s="57"/>
      <c r="Q38" s="57"/>
    </row>
    <row r="39" spans="1:17" s="3" customFormat="1">
      <c r="A39" s="79"/>
      <c r="B39" s="87" t="s">
        <v>6</v>
      </c>
      <c r="C39" s="107"/>
      <c r="D39" s="153">
        <v>7</v>
      </c>
      <c r="E39" s="81">
        <f t="shared" si="5"/>
        <v>7</v>
      </c>
      <c r="F39" s="89" t="e">
        <f ca="1">C39/OFFSET(C39,4,0)</f>
        <v>#DIV/0!</v>
      </c>
      <c r="G39" s="89">
        <f t="shared" ref="G39:H39" ca="1" si="18">D39/OFFSET(D39,4,0)</f>
        <v>9.8591549295774641E-2</v>
      </c>
      <c r="H39" s="89">
        <f t="shared" ca="1" si="18"/>
        <v>9.8591549295774641E-2</v>
      </c>
      <c r="I39" s="72"/>
      <c r="J39" s="58"/>
      <c r="K39" s="58"/>
      <c r="L39" s="174" t="s">
        <v>6</v>
      </c>
      <c r="M39" s="153">
        <v>7</v>
      </c>
      <c r="N39" s="153">
        <v>63</v>
      </c>
      <c r="O39" s="153">
        <v>76</v>
      </c>
      <c r="P39" s="57"/>
      <c r="Q39" s="57"/>
    </row>
    <row r="40" spans="1:17" s="3" customFormat="1">
      <c r="A40" s="79"/>
      <c r="B40" s="87" t="s">
        <v>7</v>
      </c>
      <c r="C40" s="107"/>
      <c r="D40" s="153">
        <v>64</v>
      </c>
      <c r="E40" s="81">
        <f t="shared" si="5"/>
        <v>64</v>
      </c>
      <c r="F40" s="89" t="e">
        <f ca="1">C40/OFFSET(C40,3,0)</f>
        <v>#DIV/0!</v>
      </c>
      <c r="G40" s="89">
        <f t="shared" ref="G40:H40" ca="1" si="19">D40/OFFSET(D40,3,0)</f>
        <v>0.90140845070422537</v>
      </c>
      <c r="H40" s="89">
        <f t="shared" ca="1" si="19"/>
        <v>0.90140845070422537</v>
      </c>
      <c r="I40" s="72"/>
      <c r="J40" s="58"/>
      <c r="K40" s="174" t="s">
        <v>571</v>
      </c>
      <c r="L40" s="58"/>
      <c r="M40" s="153">
        <v>64</v>
      </c>
      <c r="N40" s="153">
        <v>205</v>
      </c>
      <c r="O40" s="153">
        <v>90</v>
      </c>
      <c r="P40" s="57"/>
      <c r="Q40" s="57"/>
    </row>
    <row r="41" spans="1:17" s="3" customFormat="1">
      <c r="A41" s="79"/>
      <c r="B41" s="87" t="s">
        <v>8</v>
      </c>
      <c r="C41" s="107"/>
      <c r="D41" s="153">
        <v>0</v>
      </c>
      <c r="E41" s="81">
        <f t="shared" si="5"/>
        <v>0</v>
      </c>
      <c r="F41" s="89" t="e">
        <f ca="1">C41/OFFSET(C41,2,0)</f>
        <v>#DIV/0!</v>
      </c>
      <c r="G41" s="89">
        <f t="shared" ref="G41:H41" ca="1" si="20">D41/OFFSET(D41,2,0)</f>
        <v>0</v>
      </c>
      <c r="H41" s="89">
        <f t="shared" ca="1" si="20"/>
        <v>0</v>
      </c>
      <c r="I41" s="72"/>
      <c r="J41" s="58"/>
      <c r="K41" s="174" t="s">
        <v>572</v>
      </c>
      <c r="L41" s="58"/>
      <c r="M41" s="153">
        <v>0</v>
      </c>
      <c r="N41" s="153">
        <v>0</v>
      </c>
      <c r="O41" s="153">
        <v>0</v>
      </c>
      <c r="P41" s="57"/>
      <c r="Q41" s="57"/>
    </row>
    <row r="42" spans="1:17" s="3" customFormat="1">
      <c r="A42" s="79"/>
      <c r="B42" s="87" t="s">
        <v>9</v>
      </c>
      <c r="C42" s="107"/>
      <c r="D42" s="153">
        <v>0</v>
      </c>
      <c r="E42" s="81">
        <f t="shared" si="5"/>
        <v>0</v>
      </c>
      <c r="F42" s="89" t="e">
        <f ca="1">C42/OFFSET(C42,1,0)</f>
        <v>#DIV/0!</v>
      </c>
      <c r="G42" s="89">
        <f t="shared" ref="G42:H42" ca="1" si="21">D42/OFFSET(D42,1,0)</f>
        <v>0</v>
      </c>
      <c r="H42" s="94">
        <f t="shared" ca="1" si="21"/>
        <v>0</v>
      </c>
      <c r="I42" s="72"/>
      <c r="J42" s="58"/>
      <c r="K42" s="174" t="s">
        <v>573</v>
      </c>
      <c r="L42" s="58"/>
      <c r="M42" s="153">
        <v>0</v>
      </c>
      <c r="N42" s="57"/>
      <c r="O42" s="153">
        <v>0</v>
      </c>
      <c r="P42" s="57"/>
      <c r="Q42" s="57"/>
    </row>
    <row r="43" spans="1:17" s="3" customFormat="1">
      <c r="A43" s="79" t="s">
        <v>25</v>
      </c>
      <c r="B43" s="90" t="s">
        <v>26</v>
      </c>
      <c r="C43" s="78">
        <f>SUM(C39:C42)</f>
        <v>0</v>
      </c>
      <c r="D43" s="78">
        <f>SUM(D39:D42)</f>
        <v>71</v>
      </c>
      <c r="E43" s="81">
        <f t="shared" si="5"/>
        <v>71</v>
      </c>
      <c r="F43" s="89"/>
      <c r="G43" s="89"/>
      <c r="H43" s="89"/>
      <c r="I43" s="72"/>
      <c r="J43" s="174" t="s">
        <v>591</v>
      </c>
      <c r="K43" s="58"/>
      <c r="L43" s="58"/>
      <c r="M43" s="153">
        <v>71</v>
      </c>
      <c r="N43" s="153">
        <v>268</v>
      </c>
      <c r="O43" s="153">
        <v>166</v>
      </c>
      <c r="P43" s="57"/>
      <c r="Q43" s="57"/>
    </row>
    <row r="44" spans="1:17" s="3" customFormat="1">
      <c r="A44" s="79"/>
      <c r="B44" s="77"/>
      <c r="C44" s="92"/>
      <c r="D44" s="92"/>
      <c r="E44" s="81"/>
      <c r="F44" s="2"/>
      <c r="G44" s="72"/>
      <c r="H44" s="72"/>
      <c r="I44" s="72"/>
      <c r="J44" s="174" t="s">
        <v>592</v>
      </c>
      <c r="K44" s="58"/>
      <c r="L44" s="58"/>
      <c r="M44" s="57"/>
      <c r="N44" s="57"/>
      <c r="O44" s="57"/>
      <c r="P44" s="57"/>
      <c r="Q44" s="57"/>
    </row>
    <row r="45" spans="1:17" s="3" customFormat="1">
      <c r="A45" s="79"/>
      <c r="B45" s="77" t="s">
        <v>60</v>
      </c>
      <c r="C45" s="92"/>
      <c r="D45" s="92"/>
      <c r="E45" s="81"/>
      <c r="F45" s="2"/>
      <c r="G45" s="72"/>
      <c r="H45" s="72"/>
      <c r="I45" s="72"/>
      <c r="J45" s="58"/>
      <c r="K45" s="58"/>
      <c r="L45" s="174" t="s">
        <v>6</v>
      </c>
      <c r="M45" s="153">
        <v>0</v>
      </c>
      <c r="N45" s="153">
        <v>0</v>
      </c>
      <c r="O45" s="153">
        <v>0</v>
      </c>
      <c r="P45" s="57"/>
      <c r="Q45" s="57"/>
    </row>
    <row r="46" spans="1:17" s="3" customFormat="1">
      <c r="A46" s="79"/>
      <c r="B46" s="87" t="s">
        <v>6</v>
      </c>
      <c r="C46" s="108"/>
      <c r="D46" s="153">
        <v>9</v>
      </c>
      <c r="E46" s="81">
        <f t="shared" si="5"/>
        <v>9</v>
      </c>
      <c r="F46" s="89" t="e">
        <f ca="1">C46/OFFSET(C46,4,0)</f>
        <v>#DIV/0!</v>
      </c>
      <c r="G46" s="89">
        <f t="shared" ref="G46:H46" ca="1" si="22">D46/OFFSET(D46,4,0)</f>
        <v>0.10344827586206896</v>
      </c>
      <c r="H46" s="89">
        <f t="shared" ca="1" si="22"/>
        <v>0.10344827586206896</v>
      </c>
      <c r="I46" s="72"/>
      <c r="J46" s="58"/>
      <c r="K46" s="174" t="s">
        <v>571</v>
      </c>
      <c r="L46" s="58"/>
      <c r="M46" s="153">
        <v>0</v>
      </c>
      <c r="N46" s="153">
        <v>6</v>
      </c>
      <c r="O46" s="153">
        <v>2</v>
      </c>
      <c r="P46" s="57"/>
      <c r="Q46" s="57"/>
    </row>
    <row r="47" spans="1:17" s="3" customFormat="1">
      <c r="A47" s="79"/>
      <c r="B47" s="87" t="s">
        <v>7</v>
      </c>
      <c r="C47" s="108"/>
      <c r="D47" s="153">
        <v>78</v>
      </c>
      <c r="E47" s="81">
        <f t="shared" si="5"/>
        <v>78</v>
      </c>
      <c r="F47" s="89" t="e">
        <f ca="1">C47/OFFSET(C47,3,0)</f>
        <v>#DIV/0!</v>
      </c>
      <c r="G47" s="89">
        <f t="shared" ref="G47:H47" ca="1" si="23">D47/OFFSET(D47,3,0)</f>
        <v>0.89655172413793105</v>
      </c>
      <c r="H47" s="89">
        <f t="shared" ca="1" si="23"/>
        <v>0.89655172413793105</v>
      </c>
      <c r="I47" s="72"/>
      <c r="J47" s="58"/>
      <c r="K47" s="58"/>
      <c r="L47" s="216" t="s">
        <v>572</v>
      </c>
      <c r="M47" s="153">
        <v>0</v>
      </c>
      <c r="N47" s="153">
        <v>0</v>
      </c>
      <c r="O47" s="57"/>
    </row>
    <row r="48" spans="1:17" s="3" customFormat="1" ht="14.4">
      <c r="A48" s="79"/>
      <c r="B48" s="87" t="s">
        <v>8</v>
      </c>
      <c r="C48" s="108"/>
      <c r="D48" s="153">
        <v>0</v>
      </c>
      <c r="E48" s="81">
        <f t="shared" si="5"/>
        <v>0</v>
      </c>
      <c r="F48" s="89" t="e">
        <f ca="1">C48/OFFSET(C48,2,0)</f>
        <v>#DIV/0!</v>
      </c>
      <c r="G48" s="89">
        <f t="shared" ref="G48:H48" ca="1" si="24">D48/OFFSET(D48,2,0)</f>
        <v>0</v>
      </c>
      <c r="H48" s="89">
        <f t="shared" ca="1" si="24"/>
        <v>0</v>
      </c>
      <c r="I48" s="109"/>
      <c r="J48" s="58"/>
      <c r="K48" s="58"/>
      <c r="L48" s="216" t="s">
        <v>573</v>
      </c>
      <c r="M48" s="153">
        <v>0</v>
      </c>
      <c r="N48" s="153">
        <v>0</v>
      </c>
      <c r="O48" s="57"/>
    </row>
    <row r="49" spans="1:17" s="3" customFormat="1">
      <c r="A49" s="79"/>
      <c r="B49" s="87" t="s">
        <v>9</v>
      </c>
      <c r="C49" s="108"/>
      <c r="D49" s="153">
        <v>0</v>
      </c>
      <c r="E49" s="81">
        <f t="shared" si="5"/>
        <v>0</v>
      </c>
      <c r="F49" s="89" t="e">
        <f ca="1">C49/OFFSET(C49,1,0)</f>
        <v>#DIV/0!</v>
      </c>
      <c r="G49" s="89">
        <f t="shared" ref="G49:H49" ca="1" si="25">D49/OFFSET(D49,1,0)</f>
        <v>0</v>
      </c>
      <c r="H49" s="94">
        <f t="shared" ca="1" si="25"/>
        <v>0</v>
      </c>
      <c r="I49" s="72"/>
      <c r="J49" s="58"/>
      <c r="K49" s="58"/>
      <c r="L49" s="174" t="s">
        <v>593</v>
      </c>
      <c r="M49" s="153">
        <v>0</v>
      </c>
      <c r="N49" s="153">
        <v>6</v>
      </c>
      <c r="O49" s="153">
        <v>2</v>
      </c>
    </row>
    <row r="50" spans="1:17" s="3" customFormat="1" ht="14.4">
      <c r="A50" s="79" t="s">
        <v>27</v>
      </c>
      <c r="B50" s="77" t="s">
        <v>28</v>
      </c>
      <c r="C50" s="78">
        <f>SUM(C46:C49)</f>
        <v>0</v>
      </c>
      <c r="D50" s="78">
        <f>SUM(D46:D49)</f>
        <v>87</v>
      </c>
      <c r="E50" s="81">
        <f t="shared" si="5"/>
        <v>87</v>
      </c>
      <c r="F50" s="57"/>
      <c r="G50" s="57"/>
      <c r="H50" s="57"/>
      <c r="I50" s="111"/>
      <c r="J50" s="174" t="s">
        <v>25</v>
      </c>
      <c r="K50" s="174" t="s">
        <v>26</v>
      </c>
      <c r="L50" s="58"/>
      <c r="M50" s="153">
        <v>71</v>
      </c>
      <c r="N50" s="153">
        <v>274</v>
      </c>
      <c r="O50" s="153">
        <v>168</v>
      </c>
    </row>
    <row r="51" spans="1:17" s="3" customFormat="1" ht="15.6">
      <c r="A51" s="79"/>
      <c r="B51" s="77"/>
      <c r="C51" s="92"/>
      <c r="D51" s="92"/>
      <c r="E51" s="81"/>
      <c r="F51" s="68"/>
      <c r="G51" s="109"/>
      <c r="H51" s="110"/>
      <c r="I51" s="113"/>
      <c r="J51" s="58"/>
      <c r="K51" s="58"/>
      <c r="L51" s="174" t="s">
        <v>594</v>
      </c>
      <c r="M51" s="57"/>
      <c r="N51" s="57"/>
      <c r="O51" s="57"/>
      <c r="P51" s="57"/>
      <c r="Q51" s="57"/>
    </row>
    <row r="52" spans="1:17" s="3" customFormat="1" ht="14.4">
      <c r="A52" s="79"/>
      <c r="B52" s="77" t="s">
        <v>61</v>
      </c>
      <c r="C52" s="92"/>
      <c r="D52" s="92"/>
      <c r="E52" s="81"/>
      <c r="F52" s="2"/>
      <c r="G52" s="112"/>
      <c r="H52" s="111"/>
      <c r="I52" s="109"/>
      <c r="J52" s="58"/>
      <c r="K52" s="58"/>
      <c r="L52" s="58"/>
      <c r="M52" s="57"/>
      <c r="N52" s="216" t="s">
        <v>6</v>
      </c>
      <c r="O52" s="153">
        <v>9</v>
      </c>
      <c r="P52" s="153">
        <v>34</v>
      </c>
      <c r="Q52" s="153">
        <v>12</v>
      </c>
    </row>
    <row r="53" spans="1:17" s="3" customFormat="1">
      <c r="A53" s="79"/>
      <c r="B53" s="87" t="s">
        <v>6</v>
      </c>
      <c r="C53" s="114"/>
      <c r="D53" s="114"/>
      <c r="E53" s="81">
        <f t="shared" si="5"/>
        <v>0</v>
      </c>
      <c r="F53" s="89" t="e">
        <f ca="1">C53/OFFSET(C53,4,0)</f>
        <v>#DIV/0!</v>
      </c>
      <c r="G53" s="89" t="e">
        <f t="shared" ref="G53:H53" ca="1" si="26">D53/OFFSET(D53,4,0)</f>
        <v>#DIV/0!</v>
      </c>
      <c r="H53" s="89" t="e">
        <f t="shared" ca="1" si="26"/>
        <v>#DIV/0!</v>
      </c>
      <c r="I53" s="72"/>
      <c r="J53" s="58"/>
      <c r="K53" s="58"/>
      <c r="L53" s="58"/>
      <c r="M53" s="57"/>
      <c r="N53" s="216" t="s">
        <v>571</v>
      </c>
      <c r="O53" s="153">
        <v>78</v>
      </c>
      <c r="P53" s="153">
        <v>0</v>
      </c>
      <c r="Q53" s="153">
        <v>0</v>
      </c>
    </row>
    <row r="54" spans="1:17" s="3" customFormat="1">
      <c r="A54" s="79"/>
      <c r="B54" s="87" t="s">
        <v>7</v>
      </c>
      <c r="C54" s="92"/>
      <c r="D54" s="92"/>
      <c r="E54" s="81">
        <f t="shared" si="5"/>
        <v>0</v>
      </c>
      <c r="F54" s="89" t="e">
        <f ca="1">C54/OFFSET(C54,3,0)</f>
        <v>#DIV/0!</v>
      </c>
      <c r="G54" s="89" t="e">
        <f t="shared" ref="G54:H54" ca="1" si="27">D54/OFFSET(D54,3,0)</f>
        <v>#DIV/0!</v>
      </c>
      <c r="H54" s="89" t="e">
        <f t="shared" ca="1" si="27"/>
        <v>#DIV/0!</v>
      </c>
      <c r="I54" s="115"/>
      <c r="J54" s="58"/>
      <c r="K54" s="58"/>
      <c r="L54" s="58"/>
      <c r="M54" s="57"/>
      <c r="N54" s="216" t="s">
        <v>576</v>
      </c>
      <c r="O54" s="153">
        <v>0</v>
      </c>
      <c r="P54" s="153">
        <v>0</v>
      </c>
      <c r="Q54" s="153">
        <v>0</v>
      </c>
    </row>
    <row r="55" spans="1:17" s="3" customFormat="1">
      <c r="A55" s="79"/>
      <c r="B55" s="87" t="s">
        <v>8</v>
      </c>
      <c r="C55" s="92"/>
      <c r="D55" s="92"/>
      <c r="E55" s="81">
        <f t="shared" si="5"/>
        <v>0</v>
      </c>
      <c r="F55" s="89" t="e">
        <f ca="1">C55/OFFSET(C55,2,0)</f>
        <v>#DIV/0!</v>
      </c>
      <c r="G55" s="89" t="e">
        <f t="shared" ref="G55:H55" ca="1" si="28">D55/OFFSET(D55,2,0)</f>
        <v>#DIV/0!</v>
      </c>
      <c r="H55" s="89" t="e">
        <f t="shared" ca="1" si="28"/>
        <v>#DIV/0!</v>
      </c>
      <c r="I55" s="72"/>
      <c r="J55" s="58"/>
      <c r="K55" s="58"/>
      <c r="L55" s="58"/>
      <c r="M55" s="57"/>
      <c r="N55" s="216" t="s">
        <v>573</v>
      </c>
      <c r="O55" s="153">
        <v>0</v>
      </c>
      <c r="P55" s="153">
        <v>0</v>
      </c>
      <c r="Q55" s="153">
        <v>0</v>
      </c>
    </row>
    <row r="56" spans="1:17" s="3" customFormat="1">
      <c r="A56" s="79"/>
      <c r="B56" s="87" t="s">
        <v>9</v>
      </c>
      <c r="C56" s="116"/>
      <c r="D56" s="116"/>
      <c r="E56" s="81">
        <f t="shared" si="5"/>
        <v>0</v>
      </c>
      <c r="F56" s="89" t="e">
        <f ca="1">C56/OFFSET(C56,1,0)</f>
        <v>#DIV/0!</v>
      </c>
      <c r="G56" s="89" t="e">
        <f t="shared" ref="G56:H56" ca="1" si="29">D56/OFFSET(D56,1,0)</f>
        <v>#DIV/0!</v>
      </c>
      <c r="H56" s="94" t="e">
        <f t="shared" ca="1" si="29"/>
        <v>#DIV/0!</v>
      </c>
      <c r="I56" s="72"/>
      <c r="J56" s="58"/>
      <c r="K56" s="58"/>
      <c r="L56" s="174" t="s">
        <v>595</v>
      </c>
      <c r="M56" s="57"/>
      <c r="N56" s="57"/>
      <c r="O56" s="153">
        <v>87</v>
      </c>
      <c r="P56" s="153">
        <v>34</v>
      </c>
      <c r="Q56" s="153">
        <v>12</v>
      </c>
    </row>
    <row r="57" spans="1:17" s="3" customFormat="1">
      <c r="A57" s="79" t="s">
        <v>29</v>
      </c>
      <c r="B57" s="77" t="s">
        <v>30</v>
      </c>
      <c r="C57" s="78">
        <f>SUM(C53:C56)</f>
        <v>0</v>
      </c>
      <c r="D57" s="78">
        <f>SUM(D53:D56)</f>
        <v>0</v>
      </c>
      <c r="E57" s="81">
        <f t="shared" si="5"/>
        <v>0</v>
      </c>
      <c r="F57" s="57"/>
      <c r="G57" s="57"/>
      <c r="H57" s="57"/>
      <c r="I57" s="72"/>
      <c r="J57" s="58"/>
      <c r="K57" s="58"/>
      <c r="L57" s="174" t="s">
        <v>596</v>
      </c>
      <c r="M57" s="57"/>
      <c r="N57" s="57"/>
      <c r="O57" s="57"/>
      <c r="P57" s="57"/>
      <c r="Q57" s="57"/>
    </row>
    <row r="58" spans="1:17" s="3" customFormat="1">
      <c r="A58" s="79"/>
      <c r="B58" s="77"/>
      <c r="C58" s="92"/>
      <c r="D58" s="92"/>
      <c r="E58" s="81"/>
      <c r="F58" s="2"/>
      <c r="G58" s="72"/>
      <c r="H58" s="72"/>
      <c r="I58" s="72"/>
      <c r="J58" s="58"/>
      <c r="K58" s="58"/>
      <c r="L58" s="58"/>
      <c r="M58" s="57"/>
      <c r="N58" s="216" t="s">
        <v>6</v>
      </c>
      <c r="O58" s="153">
        <v>0</v>
      </c>
      <c r="P58" s="153">
        <v>0</v>
      </c>
      <c r="Q58" s="153">
        <v>0</v>
      </c>
    </row>
    <row r="59" spans="1:17" s="3" customFormat="1">
      <c r="A59" s="117" t="s">
        <v>72</v>
      </c>
      <c r="B59" s="77" t="s">
        <v>31</v>
      </c>
      <c r="C59" s="118"/>
      <c r="D59" s="118"/>
      <c r="E59" s="81">
        <f t="shared" si="5"/>
        <v>0</v>
      </c>
      <c r="F59" s="2"/>
      <c r="G59" s="72"/>
      <c r="H59" s="72"/>
      <c r="I59" s="72"/>
      <c r="J59" s="58"/>
      <c r="K59" s="58"/>
      <c r="L59" s="58"/>
      <c r="M59" s="57"/>
      <c r="N59" s="216" t="s">
        <v>571</v>
      </c>
      <c r="O59" s="153">
        <v>0</v>
      </c>
      <c r="P59" s="153">
        <v>0</v>
      </c>
      <c r="Q59" s="153">
        <v>0</v>
      </c>
    </row>
    <row r="60" spans="1:17" s="3" customFormat="1" ht="14.4">
      <c r="A60" s="117" t="s">
        <v>73</v>
      </c>
      <c r="B60" s="119" t="s">
        <v>71</v>
      </c>
      <c r="C60" s="120"/>
      <c r="D60" s="153">
        <v>2984</v>
      </c>
      <c r="E60" s="81">
        <f t="shared" si="5"/>
        <v>2984</v>
      </c>
      <c r="F60" s="2"/>
      <c r="G60" s="72"/>
      <c r="H60" s="72"/>
      <c r="I60" s="109"/>
      <c r="J60" s="58"/>
      <c r="K60" s="58"/>
      <c r="L60" s="58"/>
      <c r="M60" s="57"/>
      <c r="N60" s="216" t="s">
        <v>576</v>
      </c>
      <c r="O60" s="153">
        <v>0</v>
      </c>
      <c r="P60" s="153">
        <v>0</v>
      </c>
      <c r="Q60" s="153">
        <v>0</v>
      </c>
    </row>
    <row r="61" spans="1:17" s="3" customFormat="1" ht="14.4">
      <c r="A61" s="79"/>
      <c r="B61" s="77" t="s">
        <v>32</v>
      </c>
      <c r="C61" s="92"/>
      <c r="D61" s="92"/>
      <c r="E61" s="81"/>
      <c r="F61" s="2"/>
      <c r="G61" s="72"/>
      <c r="H61" s="110"/>
      <c r="I61" s="112"/>
      <c r="J61" s="58"/>
      <c r="K61" s="58"/>
      <c r="L61" s="58"/>
      <c r="M61" s="57"/>
      <c r="N61" s="216" t="s">
        <v>573</v>
      </c>
      <c r="O61" s="153">
        <v>0</v>
      </c>
      <c r="P61" s="153">
        <v>0</v>
      </c>
      <c r="Q61" s="153">
        <v>0</v>
      </c>
    </row>
    <row r="62" spans="1:17" s="3" customFormat="1">
      <c r="A62" s="79" t="s">
        <v>33</v>
      </c>
      <c r="B62" s="121" t="s">
        <v>34</v>
      </c>
      <c r="C62" s="122"/>
      <c r="D62" s="122"/>
      <c r="E62" s="81">
        <f t="shared" si="5"/>
        <v>0</v>
      </c>
      <c r="F62" s="89" t="e">
        <f ca="1">C62/OFFSET(C62,4,0)</f>
        <v>#DIV/0!</v>
      </c>
      <c r="G62" s="89">
        <f t="shared" ref="G62:H62" ca="1" si="30">D62/OFFSET(D62,4,0)</f>
        <v>0</v>
      </c>
      <c r="H62" s="89">
        <f t="shared" ca="1" si="30"/>
        <v>0</v>
      </c>
      <c r="I62" s="72"/>
      <c r="J62" s="58"/>
      <c r="K62" s="58"/>
      <c r="L62" s="174" t="s">
        <v>597</v>
      </c>
      <c r="M62" s="57"/>
      <c r="N62" s="57"/>
      <c r="O62" s="153">
        <v>0</v>
      </c>
      <c r="P62" s="153">
        <v>0</v>
      </c>
      <c r="Q62" s="153">
        <v>0</v>
      </c>
    </row>
    <row r="63" spans="1:17" s="3" customFormat="1">
      <c r="A63" s="79" t="s">
        <v>35</v>
      </c>
      <c r="B63" s="121" t="s">
        <v>36</v>
      </c>
      <c r="C63" s="122"/>
      <c r="D63" s="122"/>
      <c r="E63" s="81">
        <f t="shared" si="5"/>
        <v>0</v>
      </c>
      <c r="F63" s="89" t="e">
        <f ca="1">C63/OFFSET(C63,3,0)</f>
        <v>#DIV/0!</v>
      </c>
      <c r="G63" s="89">
        <f t="shared" ref="G63:H63" ca="1" si="31">D63/OFFSET(D63,3,0)</f>
        <v>0</v>
      </c>
      <c r="H63" s="89">
        <f t="shared" ca="1" si="31"/>
        <v>0</v>
      </c>
      <c r="J63" s="58"/>
      <c r="K63" s="174" t="s">
        <v>333</v>
      </c>
      <c r="L63" s="58"/>
      <c r="M63" s="57"/>
      <c r="N63" s="57"/>
      <c r="O63" s="153">
        <v>2984</v>
      </c>
      <c r="P63" s="153">
        <v>3423</v>
      </c>
      <c r="Q63" s="153">
        <v>1548</v>
      </c>
    </row>
    <row r="64" spans="1:17" s="3" customFormat="1">
      <c r="A64" s="79" t="s">
        <v>37</v>
      </c>
      <c r="B64" s="121" t="s">
        <v>38</v>
      </c>
      <c r="C64" s="122"/>
      <c r="D64" s="122"/>
      <c r="E64" s="81">
        <f t="shared" si="5"/>
        <v>0</v>
      </c>
      <c r="F64" s="89" t="e">
        <f ca="1">C64/OFFSET(C64,2,0)</f>
        <v>#DIV/0!</v>
      </c>
      <c r="G64" s="89">
        <f t="shared" ref="G64:H64" ca="1" si="32">D64/OFFSET(D64,2,0)</f>
        <v>0</v>
      </c>
      <c r="H64" s="89">
        <f t="shared" ca="1" si="32"/>
        <v>0</v>
      </c>
      <c r="J64" s="58"/>
      <c r="K64" s="174" t="s">
        <v>598</v>
      </c>
      <c r="L64" s="174" t="s">
        <v>599</v>
      </c>
      <c r="M64" s="242" t="s">
        <v>600</v>
      </c>
      <c r="N64" s="216" t="s">
        <v>601</v>
      </c>
      <c r="O64" s="57"/>
      <c r="P64" s="57"/>
      <c r="Q64" s="57"/>
    </row>
    <row r="65" spans="1:17" s="3" customFormat="1">
      <c r="A65" s="79" t="s">
        <v>39</v>
      </c>
      <c r="B65" s="121" t="s">
        <v>40</v>
      </c>
      <c r="C65" s="122"/>
      <c r="D65" s="153">
        <v>205</v>
      </c>
      <c r="E65" s="81">
        <f t="shared" si="5"/>
        <v>205</v>
      </c>
      <c r="F65" s="89" t="e">
        <f ca="1">C65/OFFSET(C65,1,0)</f>
        <v>#DIV/0!</v>
      </c>
      <c r="G65" s="89">
        <f t="shared" ref="G65:H65" ca="1" si="33">D65/OFFSET(D65,1,0)</f>
        <v>1</v>
      </c>
      <c r="H65" s="94">
        <f t="shared" ca="1" si="33"/>
        <v>1</v>
      </c>
      <c r="J65" s="174" t="s">
        <v>602</v>
      </c>
      <c r="K65" s="58"/>
      <c r="L65" s="58"/>
      <c r="M65" s="57"/>
      <c r="N65" s="216" t="s">
        <v>6</v>
      </c>
      <c r="O65" s="153">
        <v>0</v>
      </c>
      <c r="P65" s="153">
        <v>0</v>
      </c>
      <c r="Q65" s="153">
        <v>0</v>
      </c>
    </row>
    <row r="66" spans="1:17" s="3" customFormat="1">
      <c r="A66" s="79" t="s">
        <v>41</v>
      </c>
      <c r="B66" s="96" t="s">
        <v>55</v>
      </c>
      <c r="C66" s="78">
        <f>SUM(C62:C65)</f>
        <v>0</v>
      </c>
      <c r="D66" s="78">
        <f>SUM(D62:D65)</f>
        <v>205</v>
      </c>
      <c r="E66" s="81">
        <f t="shared" si="5"/>
        <v>205</v>
      </c>
      <c r="F66" s="89" t="e">
        <f>C66/C33</f>
        <v>#DIV/0!</v>
      </c>
      <c r="G66" s="89">
        <f t="shared" ref="G66:H66" si="34">D66/D33</f>
        <v>6.124887959366597E-2</v>
      </c>
      <c r="H66" s="89">
        <f t="shared" si="34"/>
        <v>6.124887959366597E-2</v>
      </c>
      <c r="J66" s="174" t="s">
        <v>35</v>
      </c>
      <c r="K66" s="58"/>
      <c r="L66" s="58"/>
      <c r="M66" s="57"/>
      <c r="N66" s="216" t="s">
        <v>571</v>
      </c>
      <c r="O66" s="153">
        <v>0</v>
      </c>
      <c r="P66" s="153">
        <v>0</v>
      </c>
      <c r="Q66" s="153">
        <v>0</v>
      </c>
    </row>
    <row r="67" spans="1:17" s="3" customFormat="1">
      <c r="A67" s="97" t="s">
        <v>42</v>
      </c>
      <c r="B67" s="98" t="s">
        <v>21</v>
      </c>
      <c r="C67" s="99"/>
      <c r="D67" s="99"/>
      <c r="E67" s="81">
        <f t="shared" si="5"/>
        <v>0</v>
      </c>
      <c r="F67" s="2"/>
      <c r="G67" s="72"/>
      <c r="H67" s="72"/>
      <c r="J67" s="232">
        <v>0</v>
      </c>
      <c r="K67" s="58"/>
      <c r="L67" s="58"/>
      <c r="M67" s="57"/>
      <c r="N67" s="216" t="s">
        <v>576</v>
      </c>
      <c r="O67" s="153">
        <v>0</v>
      </c>
      <c r="P67" s="153">
        <v>0</v>
      </c>
      <c r="Q67" s="153">
        <v>0</v>
      </c>
    </row>
    <row r="68" spans="1:17" s="3" customFormat="1" ht="14.4">
      <c r="A68" s="79" t="s">
        <v>43</v>
      </c>
      <c r="B68" s="77" t="s">
        <v>44</v>
      </c>
      <c r="C68" s="78">
        <f>C66-C67</f>
        <v>0</v>
      </c>
      <c r="D68" s="78">
        <f>D66-D67</f>
        <v>205</v>
      </c>
      <c r="E68" s="81">
        <f t="shared" si="5"/>
        <v>205</v>
      </c>
      <c r="F68" s="2"/>
      <c r="G68" s="111"/>
      <c r="H68" s="123"/>
      <c r="J68" s="174" t="s">
        <v>39</v>
      </c>
      <c r="K68" s="58"/>
      <c r="L68" s="58"/>
      <c r="M68" s="57"/>
      <c r="N68" s="216" t="s">
        <v>573</v>
      </c>
      <c r="O68" s="153">
        <v>205</v>
      </c>
      <c r="P68" s="153">
        <v>239</v>
      </c>
      <c r="Q68" s="153">
        <v>96</v>
      </c>
    </row>
    <row r="69" spans="1:17" s="3" customFormat="1">
      <c r="A69" s="79"/>
      <c r="B69" s="77"/>
      <c r="C69" s="92"/>
      <c r="D69" s="92"/>
      <c r="E69" s="81"/>
      <c r="F69" s="2"/>
      <c r="G69" s="72"/>
      <c r="H69" s="72"/>
      <c r="J69" s="58"/>
      <c r="K69" s="174" t="s">
        <v>603</v>
      </c>
      <c r="L69" s="58"/>
      <c r="M69" s="57"/>
      <c r="N69" s="57"/>
      <c r="O69" s="153">
        <v>205</v>
      </c>
      <c r="P69" s="153">
        <v>239</v>
      </c>
      <c r="Q69" s="153">
        <v>96</v>
      </c>
    </row>
    <row r="70" spans="1:17" s="3" customFormat="1" ht="14.4">
      <c r="A70" s="79" t="s">
        <v>45</v>
      </c>
      <c r="B70" s="77" t="s">
        <v>46</v>
      </c>
      <c r="C70" s="91">
        <f>C43+C50+C57+C59+C60+C68</f>
        <v>0</v>
      </c>
      <c r="D70" s="91">
        <f>D43+D50+D57+D59+D60+D68</f>
        <v>3347</v>
      </c>
      <c r="E70" s="81">
        <f t="shared" si="5"/>
        <v>3347</v>
      </c>
      <c r="F70" s="2"/>
      <c r="G70" s="124"/>
      <c r="H70" s="112"/>
      <c r="J70" s="58"/>
      <c r="K70" s="58"/>
      <c r="L70" s="174" t="s">
        <v>604</v>
      </c>
      <c r="M70" s="57"/>
      <c r="N70" s="57"/>
      <c r="O70" s="153">
        <v>0</v>
      </c>
      <c r="P70" s="247">
        <v>0</v>
      </c>
      <c r="Q70" s="247">
        <v>0</v>
      </c>
    </row>
    <row r="71" spans="1:17" s="3" customFormat="1">
      <c r="A71" s="79"/>
      <c r="B71" s="125"/>
      <c r="C71" s="92"/>
      <c r="D71" s="92"/>
      <c r="E71" s="81"/>
      <c r="F71" s="2"/>
      <c r="G71" s="72"/>
      <c r="H71" s="72"/>
      <c r="J71" s="58"/>
      <c r="K71" s="174" t="s">
        <v>605</v>
      </c>
      <c r="L71" s="58"/>
      <c r="M71" s="57"/>
      <c r="N71" s="57"/>
      <c r="O71" s="153">
        <v>205</v>
      </c>
      <c r="P71" s="153">
        <v>239</v>
      </c>
      <c r="Q71" s="153">
        <v>96</v>
      </c>
    </row>
    <row r="72" spans="1:17" s="3" customFormat="1" ht="14.4">
      <c r="A72" s="79" t="s">
        <v>47</v>
      </c>
      <c r="B72" s="77" t="s">
        <v>48</v>
      </c>
      <c r="C72" s="78"/>
      <c r="D72" s="78"/>
      <c r="E72" s="81">
        <f t="shared" si="5"/>
        <v>0</v>
      </c>
      <c r="F72" s="68"/>
      <c r="G72" s="126"/>
      <c r="H72" s="127"/>
      <c r="I72" s="72"/>
      <c r="J72" s="58"/>
      <c r="K72" s="174" t="s">
        <v>606</v>
      </c>
      <c r="L72" s="58"/>
      <c r="M72" s="57"/>
      <c r="N72" s="57"/>
      <c r="O72" s="153">
        <v>3347</v>
      </c>
      <c r="P72" s="153">
        <v>3970</v>
      </c>
      <c r="Q72" s="153">
        <v>1824</v>
      </c>
    </row>
    <row r="73" spans="1:17" s="3" customFormat="1">
      <c r="A73" s="79"/>
      <c r="B73" s="125"/>
      <c r="C73" s="92"/>
      <c r="D73" s="92"/>
      <c r="E73" s="81"/>
      <c r="F73" s="2"/>
      <c r="G73" s="72"/>
      <c r="H73" s="72"/>
      <c r="I73" s="72"/>
      <c r="J73" s="58"/>
      <c r="K73" s="174" t="s">
        <v>343</v>
      </c>
      <c r="L73" s="58"/>
      <c r="M73" s="57"/>
      <c r="N73" s="57"/>
      <c r="O73" s="153">
        <v>0</v>
      </c>
      <c r="P73" s="153">
        <v>0</v>
      </c>
      <c r="Q73" s="153">
        <v>0</v>
      </c>
    </row>
    <row r="74" spans="1:17" s="3" customFormat="1">
      <c r="A74" s="79" t="s">
        <v>49</v>
      </c>
      <c r="B74" s="77" t="s">
        <v>50</v>
      </c>
      <c r="C74" s="81">
        <f>C70+C72</f>
        <v>0</v>
      </c>
      <c r="D74" s="81">
        <f>D70+D72</f>
        <v>3347</v>
      </c>
      <c r="E74" s="81">
        <f>D74+C74</f>
        <v>3347</v>
      </c>
      <c r="F74" s="2"/>
      <c r="G74" s="72"/>
      <c r="H74" s="72"/>
      <c r="I74" s="72"/>
      <c r="J74" s="58"/>
      <c r="K74" s="174" t="s">
        <v>607</v>
      </c>
      <c r="L74" s="58"/>
      <c r="M74" s="57"/>
      <c r="N74" s="57"/>
      <c r="O74" s="153">
        <v>3347</v>
      </c>
      <c r="P74" s="153">
        <v>3970</v>
      </c>
      <c r="Q74" s="153">
        <v>1824</v>
      </c>
    </row>
    <row r="75" spans="1:17" s="3" customFormat="1">
      <c r="A75" s="79"/>
      <c r="B75" s="77" t="s">
        <v>94</v>
      </c>
      <c r="C75" s="92"/>
      <c r="D75" s="92"/>
      <c r="E75" s="81">
        <f>D75+C75</f>
        <v>0</v>
      </c>
      <c r="F75" s="2"/>
      <c r="G75" s="72"/>
      <c r="H75" s="72"/>
      <c r="I75" s="72"/>
      <c r="J75" s="58"/>
      <c r="K75" s="174" t="s">
        <v>278</v>
      </c>
      <c r="L75" s="58"/>
      <c r="M75" s="57"/>
      <c r="N75" s="57"/>
      <c r="O75" s="248">
        <v>0.93899999999999995</v>
      </c>
      <c r="P75" s="248">
        <v>0.94</v>
      </c>
      <c r="Q75" s="248">
        <v>0.94699999999999995</v>
      </c>
    </row>
    <row r="76" spans="1:17" s="3" customFormat="1" ht="13.8" thickBot="1">
      <c r="A76" s="128" t="s">
        <v>51</v>
      </c>
      <c r="B76" s="129" t="s">
        <v>64</v>
      </c>
      <c r="C76" s="130"/>
      <c r="D76" s="130">
        <v>0</v>
      </c>
      <c r="E76" s="81">
        <f>D76+C76</f>
        <v>0</v>
      </c>
      <c r="F76" s="2"/>
      <c r="G76" s="72"/>
      <c r="H76" s="72"/>
      <c r="I76" s="72"/>
      <c r="J76" s="58"/>
      <c r="K76" s="58"/>
      <c r="L76" s="174" t="s">
        <v>608</v>
      </c>
      <c r="M76" s="57"/>
      <c r="N76" s="57"/>
      <c r="O76" s="153">
        <v>0</v>
      </c>
      <c r="P76" s="153">
        <v>43</v>
      </c>
      <c r="Q76" s="153">
        <v>79</v>
      </c>
    </row>
    <row r="77" spans="1:17" s="3" customFormat="1" ht="30.75" customHeight="1">
      <c r="A77" s="296" t="s">
        <v>56</v>
      </c>
      <c r="B77" s="297"/>
      <c r="C77" s="131">
        <f>C6+C33-C67-C74</f>
        <v>0</v>
      </c>
      <c r="D77" s="131">
        <f>D6+D33-D67-D74</f>
        <v>0</v>
      </c>
      <c r="E77" s="132">
        <f>(E6+E33)-(E67+E74)</f>
        <v>0</v>
      </c>
      <c r="F77" s="2"/>
      <c r="G77" s="72"/>
      <c r="H77" s="72"/>
      <c r="I77" s="72"/>
      <c r="J77" s="58"/>
      <c r="K77" s="58"/>
      <c r="L77" s="58"/>
      <c r="M77" s="57"/>
      <c r="N77" s="57"/>
      <c r="O77" s="57"/>
      <c r="P77" s="57"/>
      <c r="Q77" s="57"/>
    </row>
    <row r="78" spans="1:17" s="3" customFormat="1" ht="16.2" customHeight="1">
      <c r="A78" s="133"/>
      <c r="B78" s="61" t="s">
        <v>67</v>
      </c>
      <c r="C78" s="134" t="e">
        <f>(C43+C57+C59+C60+C50)/(C43+C57+C59+C68+C60+C50)</f>
        <v>#DIV/0!</v>
      </c>
      <c r="D78" s="134">
        <f t="shared" ref="D78:E78" si="35">(D43+D57+D59+D60+D50)/(D43+D57+D59+D68+D60+D50)</f>
        <v>0.93875112040633402</v>
      </c>
      <c r="E78" s="134">
        <f t="shared" si="35"/>
        <v>0.93875112040633402</v>
      </c>
      <c r="F78" s="135"/>
      <c r="G78" s="72"/>
      <c r="H78" s="72"/>
      <c r="I78" s="72"/>
      <c r="J78" s="174" t="s">
        <v>609</v>
      </c>
      <c r="K78" s="58"/>
      <c r="L78" s="58"/>
      <c r="M78" s="57"/>
      <c r="N78" s="57"/>
      <c r="O78" s="57"/>
      <c r="P78" s="57"/>
      <c r="Q78" s="57"/>
    </row>
    <row r="79" spans="1:17" s="3" customFormat="1" ht="16.2" customHeight="1">
      <c r="A79" s="133"/>
      <c r="B79" s="61" t="s">
        <v>68</v>
      </c>
      <c r="C79" s="134" t="e">
        <f>(C43+C57+C59+C60+C50)/(C43+C57+C59+C68+C72+C67+C60+C50)</f>
        <v>#DIV/0!</v>
      </c>
      <c r="D79" s="134">
        <f t="shared" ref="D79:E79" si="36">(D43+D57+D59+D60+D50)/(D43+D57+D59+D68+D72+D67+D60+D50)</f>
        <v>0.93875112040633402</v>
      </c>
      <c r="E79" s="134">
        <f t="shared" si="36"/>
        <v>0.93875112040633402</v>
      </c>
      <c r="F79" s="2"/>
      <c r="G79" s="72"/>
      <c r="H79" s="72"/>
      <c r="I79" s="72"/>
      <c r="J79" s="174" t="s">
        <v>610</v>
      </c>
      <c r="K79" s="58"/>
      <c r="L79" s="58"/>
      <c r="M79" s="57"/>
      <c r="N79" s="57"/>
      <c r="O79" s="57"/>
      <c r="P79" s="57"/>
      <c r="Q79" s="57"/>
    </row>
    <row r="80" spans="1:17" ht="16.2" customHeight="1">
      <c r="A80" s="133"/>
      <c r="B80" s="61" t="s">
        <v>70</v>
      </c>
      <c r="C80" s="134" t="e">
        <f>C59/C35</f>
        <v>#DIV/0!</v>
      </c>
      <c r="D80" s="134">
        <f t="shared" ref="D80:E80" si="37">D59/D35</f>
        <v>0</v>
      </c>
      <c r="E80" s="134">
        <f t="shared" si="37"/>
        <v>0</v>
      </c>
      <c r="J80" s="174" t="s">
        <v>611</v>
      </c>
    </row>
    <row r="81" spans="1:17" ht="16.2" customHeight="1">
      <c r="A81" s="133"/>
      <c r="B81" s="61" t="s">
        <v>69</v>
      </c>
      <c r="C81" s="134">
        <f>D66/E66</f>
        <v>1</v>
      </c>
      <c r="D81" s="134"/>
      <c r="E81" s="134"/>
      <c r="J81" s="174" t="s">
        <v>612</v>
      </c>
    </row>
    <row r="82" spans="1:17" ht="16.2" customHeight="1">
      <c r="A82" s="133"/>
      <c r="B82" s="61" t="s">
        <v>89</v>
      </c>
      <c r="C82" s="136" t="e">
        <f>C20/C35</f>
        <v>#DIV/0!</v>
      </c>
      <c r="D82" s="136">
        <f t="shared" ref="D82:E82" si="38">D20/D35</f>
        <v>0</v>
      </c>
      <c r="E82" s="136">
        <f t="shared" si="38"/>
        <v>0</v>
      </c>
    </row>
    <row r="83" spans="1:17" ht="16.2" customHeight="1">
      <c r="A83" s="133"/>
      <c r="B83" s="61" t="s">
        <v>95</v>
      </c>
      <c r="C83" s="136" t="e">
        <f>(C43+C50+C57+C59+C60)/(C6+C33)</f>
        <v>#DIV/0!</v>
      </c>
      <c r="D83" s="136">
        <f t="shared" ref="D83:E83" si="39">(D43+D50+D57+D59+D60)/(D6+D33)</f>
        <v>0.93875112040633402</v>
      </c>
      <c r="E83" s="136">
        <f t="shared" si="39"/>
        <v>0.93875112040633402</v>
      </c>
      <c r="J83" s="174" t="s">
        <v>613</v>
      </c>
      <c r="L83" s="174" t="s">
        <v>614</v>
      </c>
      <c r="M83" s="216" t="s">
        <v>615</v>
      </c>
    </row>
    <row r="84" spans="1:17" ht="82.2" customHeight="1">
      <c r="A84" s="298" t="s">
        <v>57</v>
      </c>
      <c r="B84" s="299"/>
      <c r="C84" s="299"/>
      <c r="D84" s="299"/>
      <c r="E84" s="299"/>
      <c r="K84" s="174" t="s">
        <v>616</v>
      </c>
      <c r="L84" s="232">
        <v>0</v>
      </c>
      <c r="M84" s="153">
        <v>0</v>
      </c>
      <c r="N84" s="153">
        <v>0</v>
      </c>
    </row>
    <row r="85" spans="1:17">
      <c r="A85" s="137"/>
      <c r="K85" s="174" t="s">
        <v>617</v>
      </c>
      <c r="L85" s="232">
        <v>3347</v>
      </c>
      <c r="M85" s="153">
        <v>4013</v>
      </c>
      <c r="N85" s="153">
        <v>1903</v>
      </c>
    </row>
    <row r="86" spans="1:17" s="139" customFormat="1" ht="19.5" customHeight="1">
      <c r="A86" s="138" t="s">
        <v>62</v>
      </c>
      <c r="B86" s="62"/>
      <c r="F86" s="2"/>
      <c r="G86" s="72"/>
      <c r="H86" s="72"/>
      <c r="I86" s="72"/>
      <c r="J86" s="58"/>
      <c r="K86" s="174" t="s">
        <v>618</v>
      </c>
      <c r="L86" s="232">
        <v>3347</v>
      </c>
      <c r="M86" s="153">
        <v>4013</v>
      </c>
      <c r="N86" s="153">
        <v>1903</v>
      </c>
      <c r="O86" s="57"/>
      <c r="P86" s="57"/>
      <c r="Q86" s="57"/>
    </row>
    <row r="87" spans="1:17" s="139" customFormat="1" ht="19.5" customHeight="1">
      <c r="A87" s="138"/>
      <c r="B87" s="62"/>
      <c r="F87" s="2"/>
      <c r="G87" s="72"/>
      <c r="H87" s="72"/>
      <c r="I87" s="72"/>
      <c r="J87" s="58"/>
      <c r="K87" s="58"/>
      <c r="L87" s="58"/>
      <c r="M87" s="57"/>
      <c r="N87" s="57"/>
      <c r="O87" s="57"/>
      <c r="P87" s="57"/>
      <c r="Q87" s="57"/>
    </row>
    <row r="88" spans="1:17" s="139" customFormat="1" ht="19.5" customHeight="1">
      <c r="A88" s="138"/>
      <c r="B88" s="62"/>
      <c r="F88" s="2"/>
      <c r="G88" s="72"/>
      <c r="H88" s="72"/>
      <c r="I88" s="72"/>
      <c r="J88" s="58"/>
      <c r="K88" s="58"/>
      <c r="L88" s="58"/>
      <c r="M88" s="57"/>
      <c r="N88" s="57"/>
      <c r="O88" s="57"/>
      <c r="P88" s="57"/>
      <c r="Q88" s="57"/>
    </row>
    <row r="89" spans="1:17" s="139" customFormat="1" ht="19.5" customHeight="1">
      <c r="A89" s="138"/>
      <c r="B89" s="62"/>
      <c r="F89" s="2"/>
      <c r="G89" s="72"/>
      <c r="H89" s="72"/>
      <c r="I89" s="72"/>
      <c r="J89" s="58"/>
      <c r="K89" s="58"/>
      <c r="L89" s="58"/>
      <c r="M89" s="57"/>
      <c r="N89" s="57"/>
      <c r="O89" s="57"/>
      <c r="P89" s="57"/>
      <c r="Q89" s="57"/>
    </row>
    <row r="90" spans="1:17" s="139" customFormat="1" ht="19.5" customHeight="1">
      <c r="A90" s="138"/>
      <c r="B90" s="62"/>
      <c r="F90" s="2"/>
      <c r="G90" s="72"/>
      <c r="H90" s="72"/>
      <c r="I90" s="72"/>
      <c r="J90" s="58"/>
      <c r="K90" s="58"/>
      <c r="L90" s="58"/>
      <c r="M90" s="57"/>
      <c r="N90" s="57"/>
      <c r="O90" s="57"/>
      <c r="P90" s="57"/>
      <c r="Q90" s="57"/>
    </row>
    <row r="91" spans="1:17" s="139" customFormat="1" ht="19.5" customHeight="1">
      <c r="A91" s="138"/>
      <c r="B91" s="62"/>
      <c r="F91" s="2"/>
      <c r="G91" s="72"/>
      <c r="H91" s="72"/>
      <c r="I91" s="72"/>
      <c r="J91" s="58"/>
      <c r="K91" s="58"/>
      <c r="L91" s="58"/>
      <c r="M91" s="57"/>
      <c r="N91" s="57"/>
      <c r="O91" s="57"/>
      <c r="P91" s="57"/>
      <c r="Q91" s="57"/>
    </row>
    <row r="92" spans="1:17" s="139" customFormat="1" ht="19.5" customHeight="1">
      <c r="A92" s="138"/>
      <c r="B92" s="62"/>
      <c r="F92" s="2"/>
      <c r="G92" s="72"/>
      <c r="H92" s="72"/>
      <c r="I92" s="72"/>
      <c r="J92" s="58"/>
      <c r="K92" s="58"/>
      <c r="L92" s="58"/>
      <c r="M92" s="57"/>
      <c r="N92" s="57"/>
      <c r="O92" s="57"/>
      <c r="P92" s="57"/>
      <c r="Q92" s="57"/>
    </row>
    <row r="93" spans="1:17" s="139" customFormat="1" ht="19.5" customHeight="1">
      <c r="A93" s="138"/>
      <c r="B93" s="1" t="s">
        <v>65</v>
      </c>
      <c r="C93" s="139" t="e">
        <f>(C74-C68)/C74</f>
        <v>#DIV/0!</v>
      </c>
      <c r="D93" s="1" t="s">
        <v>66</v>
      </c>
      <c r="E93" s="139">
        <f>(D74-D68)/D74</f>
        <v>0.93875112040633402</v>
      </c>
      <c r="F93" s="2"/>
      <c r="G93" s="72"/>
      <c r="H93" s="72"/>
      <c r="I93" s="72"/>
      <c r="J93" s="58"/>
      <c r="K93" s="58"/>
      <c r="L93" s="58"/>
      <c r="M93" s="57"/>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61"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2" width="11.77734375" style="58" customWidth="1"/>
    <col min="13" max="15" width="6.109375" style="57" customWidth="1"/>
    <col min="16" max="17" width="5" style="57" bestFit="1" customWidth="1"/>
    <col min="18" max="16384" width="8.88671875" style="57"/>
  </cols>
  <sheetData>
    <row r="1" spans="1:17" s="3" customFormat="1">
      <c r="A1" s="57"/>
      <c r="B1" s="65" t="s">
        <v>90</v>
      </c>
      <c r="C1" s="57"/>
      <c r="D1" s="57"/>
      <c r="E1" s="57"/>
      <c r="F1" s="2" t="s">
        <v>91</v>
      </c>
      <c r="G1" s="66"/>
      <c r="H1" s="67"/>
      <c r="I1" s="67"/>
      <c r="J1" s="58"/>
      <c r="K1" s="58"/>
      <c r="L1" s="58"/>
      <c r="M1" s="57"/>
      <c r="N1" s="57"/>
      <c r="O1" s="57"/>
      <c r="P1" s="57"/>
      <c r="Q1" s="57"/>
    </row>
    <row r="2" spans="1:17" s="3" customFormat="1" ht="15.6">
      <c r="A2" s="57"/>
      <c r="B2" s="65" t="s">
        <v>92</v>
      </c>
      <c r="C2" s="153">
        <v>2007</v>
      </c>
      <c r="D2" s="57"/>
      <c r="E2" s="57"/>
      <c r="F2" s="68" t="s">
        <v>93</v>
      </c>
      <c r="G2" s="69"/>
      <c r="H2" s="70"/>
      <c r="I2" s="70"/>
      <c r="J2" s="228" t="s">
        <v>565</v>
      </c>
      <c r="K2" s="58"/>
      <c r="L2" s="58"/>
      <c r="M2" s="57"/>
      <c r="N2" s="57"/>
      <c r="O2" s="57"/>
      <c r="P2" s="57"/>
      <c r="Q2" s="57"/>
    </row>
    <row r="3" spans="1:17" s="3" customFormat="1" ht="13.8" thickBot="1">
      <c r="A3" s="71"/>
      <c r="B3" s="58"/>
      <c r="C3" s="57"/>
      <c r="D3" s="57"/>
      <c r="E3" s="57"/>
      <c r="F3" s="2"/>
      <c r="G3" s="72"/>
      <c r="H3" s="72"/>
      <c r="I3" s="72"/>
      <c r="J3" s="58"/>
      <c r="K3" s="58"/>
      <c r="L3" s="58"/>
      <c r="M3" s="57"/>
      <c r="N3" s="57"/>
      <c r="O3" s="57"/>
      <c r="P3" s="57"/>
      <c r="Q3" s="57"/>
    </row>
    <row r="4" spans="1:17" s="3" customFormat="1">
      <c r="A4" s="73"/>
      <c r="B4" s="60"/>
      <c r="C4" s="74" t="s">
        <v>0</v>
      </c>
      <c r="D4" s="74" t="s">
        <v>1</v>
      </c>
      <c r="E4" s="75" t="s">
        <v>2</v>
      </c>
      <c r="F4" s="2"/>
      <c r="G4" s="72"/>
      <c r="H4" s="72"/>
      <c r="I4" s="72"/>
      <c r="J4" s="174" t="s">
        <v>566</v>
      </c>
      <c r="K4" s="58"/>
      <c r="L4" s="58"/>
      <c r="M4" s="57"/>
      <c r="N4" s="57"/>
      <c r="O4" s="57"/>
      <c r="P4" s="57"/>
      <c r="Q4" s="57"/>
    </row>
    <row r="5" spans="1:17" s="3" customFormat="1">
      <c r="A5" s="76"/>
      <c r="B5" s="77"/>
      <c r="C5" s="78"/>
      <c r="D5" s="78"/>
      <c r="E5" s="78"/>
      <c r="F5" s="4"/>
      <c r="G5" s="72"/>
      <c r="H5" s="72"/>
      <c r="I5" s="72"/>
      <c r="J5" s="245" t="s">
        <v>567</v>
      </c>
      <c r="K5" s="58"/>
      <c r="L5" s="58"/>
      <c r="M5" s="57"/>
      <c r="N5" s="57"/>
      <c r="O5" s="57"/>
      <c r="P5" s="57"/>
      <c r="Q5" s="57"/>
    </row>
    <row r="6" spans="1:17" s="3" customFormat="1" ht="15.6">
      <c r="A6" s="79" t="s">
        <v>3</v>
      </c>
      <c r="B6" s="77" t="s">
        <v>63</v>
      </c>
      <c r="C6" s="80"/>
      <c r="D6" s="80"/>
      <c r="E6" s="81">
        <f>D6+C6</f>
        <v>0</v>
      </c>
      <c r="F6" s="68"/>
      <c r="G6" s="82"/>
      <c r="H6" s="70"/>
      <c r="I6" s="70"/>
      <c r="J6" s="174" t="s">
        <v>568</v>
      </c>
      <c r="K6" s="58"/>
      <c r="L6" s="58"/>
      <c r="M6" s="57"/>
      <c r="N6" s="57"/>
      <c r="O6" s="57"/>
      <c r="P6" s="57"/>
      <c r="Q6" s="57"/>
    </row>
    <row r="7" spans="1:17" s="3" customFormat="1" ht="15.6">
      <c r="A7" s="79"/>
      <c r="B7" s="77"/>
      <c r="C7" s="83"/>
      <c r="D7" s="83"/>
      <c r="E7" s="81"/>
      <c r="F7" s="68"/>
      <c r="G7" s="82"/>
      <c r="H7" s="82"/>
      <c r="I7" s="70"/>
      <c r="J7" s="58"/>
      <c r="K7" s="58"/>
      <c r="L7" s="58"/>
      <c r="M7" s="57"/>
      <c r="N7" s="57"/>
      <c r="O7" s="57"/>
      <c r="P7" s="57"/>
      <c r="Q7" s="57"/>
    </row>
    <row r="8" spans="1:17" s="3" customFormat="1" ht="15.6">
      <c r="A8" s="79"/>
      <c r="B8" s="77" t="s">
        <v>4</v>
      </c>
      <c r="C8" s="83"/>
      <c r="D8" s="83"/>
      <c r="E8" s="81"/>
      <c r="F8" s="68"/>
      <c r="G8" s="82"/>
      <c r="H8" s="70"/>
      <c r="I8" s="82"/>
      <c r="J8" s="58"/>
      <c r="K8" s="58"/>
      <c r="L8" s="58"/>
      <c r="M8" s="153">
        <v>2006</v>
      </c>
      <c r="N8" s="153">
        <v>2007</v>
      </c>
      <c r="O8" s="153">
        <v>2008</v>
      </c>
      <c r="P8" s="57"/>
      <c r="Q8" s="57"/>
    </row>
    <row r="9" spans="1:17" s="3" customFormat="1" ht="15.6">
      <c r="A9" s="79"/>
      <c r="B9" s="84" t="s">
        <v>5</v>
      </c>
      <c r="C9" s="85"/>
      <c r="D9" s="85"/>
      <c r="E9" s="81"/>
      <c r="F9" s="2"/>
      <c r="G9" s="82"/>
      <c r="H9" s="86"/>
      <c r="I9" s="70"/>
      <c r="J9" s="174" t="s">
        <v>569</v>
      </c>
      <c r="K9" s="58"/>
      <c r="L9" s="58"/>
      <c r="M9" s="153">
        <v>0</v>
      </c>
      <c r="N9" s="153">
        <v>0</v>
      </c>
      <c r="O9" s="153">
        <v>43</v>
      </c>
      <c r="P9" s="57"/>
      <c r="Q9" s="57"/>
    </row>
    <row r="10" spans="1:17" s="3" customFormat="1" ht="15.6">
      <c r="A10" s="79"/>
      <c r="B10" s="87" t="s">
        <v>6</v>
      </c>
      <c r="C10" s="88"/>
      <c r="D10" s="153">
        <v>3562</v>
      </c>
      <c r="E10" s="81">
        <f>D10+C10</f>
        <v>3562</v>
      </c>
      <c r="F10" s="89" t="e">
        <f ca="1">C10/OFFSET(C10,4,0)</f>
        <v>#DIV/0!</v>
      </c>
      <c r="G10" s="89">
        <f t="shared" ref="G10:H10" ca="1" si="0">D10/OFFSET(D10,4,0)</f>
        <v>0.88894434739206385</v>
      </c>
      <c r="H10" s="89">
        <f t="shared" ca="1" si="0"/>
        <v>0.88894434739206385</v>
      </c>
      <c r="I10" s="70"/>
      <c r="J10" s="174" t="s">
        <v>464</v>
      </c>
      <c r="K10" s="174" t="s">
        <v>570</v>
      </c>
      <c r="L10" s="58"/>
      <c r="M10" s="57"/>
      <c r="N10" s="57"/>
      <c r="O10" s="57"/>
      <c r="P10" s="57"/>
      <c r="Q10" s="57"/>
    </row>
    <row r="11" spans="1:17" s="3" customFormat="1">
      <c r="A11" s="79"/>
      <c r="B11" s="87" t="s">
        <v>7</v>
      </c>
      <c r="C11" s="88"/>
      <c r="D11" s="153">
        <v>206</v>
      </c>
      <c r="E11" s="81">
        <f t="shared" ref="E11:E14" si="1">D11+C11</f>
        <v>206</v>
      </c>
      <c r="F11" s="89" t="e">
        <f ca="1">C11/OFFSET(C11,3,0)</f>
        <v>#DIV/0!</v>
      </c>
      <c r="G11" s="89">
        <f t="shared" ref="G11:H11" ca="1" si="2">D11/OFFSET(D11,3,0)</f>
        <v>5.1410032443224354E-2</v>
      </c>
      <c r="H11" s="89">
        <f t="shared" ca="1" si="2"/>
        <v>5.1410032443224354E-2</v>
      </c>
      <c r="I11" s="72"/>
      <c r="J11" s="174" t="s">
        <v>5</v>
      </c>
      <c r="K11" s="58"/>
      <c r="L11" s="58"/>
      <c r="M11" s="57"/>
      <c r="N11" s="57"/>
      <c r="O11" s="57"/>
      <c r="P11" s="57"/>
      <c r="Q11" s="57"/>
    </row>
    <row r="12" spans="1:17" s="3" customFormat="1">
      <c r="A12" s="79"/>
      <c r="B12" s="87" t="s">
        <v>8</v>
      </c>
      <c r="C12" s="88"/>
      <c r="D12" s="153">
        <v>0</v>
      </c>
      <c r="E12" s="81">
        <f t="shared" si="1"/>
        <v>0</v>
      </c>
      <c r="F12" s="89" t="e">
        <f ca="1">C12/OFFSET(C12,2,0)</f>
        <v>#DIV/0!</v>
      </c>
      <c r="G12" s="89">
        <f t="shared" ref="G12:H12" ca="1" si="3">D12/OFFSET(D12,2,0)</f>
        <v>0</v>
      </c>
      <c r="H12" s="89">
        <f t="shared" ca="1" si="3"/>
        <v>0</v>
      </c>
      <c r="I12" s="72"/>
      <c r="J12" s="58"/>
      <c r="K12" s="58"/>
      <c r="L12" s="174" t="s">
        <v>6</v>
      </c>
      <c r="M12" s="153">
        <v>3045</v>
      </c>
      <c r="N12" s="153">
        <v>3562</v>
      </c>
      <c r="O12" s="153">
        <v>1598</v>
      </c>
      <c r="P12" s="57"/>
      <c r="Q12" s="57"/>
    </row>
    <row r="13" spans="1:17" s="3" customFormat="1">
      <c r="A13" s="79"/>
      <c r="B13" s="87" t="s">
        <v>9</v>
      </c>
      <c r="C13" s="88"/>
      <c r="D13" s="153">
        <v>239</v>
      </c>
      <c r="E13" s="81">
        <f t="shared" si="1"/>
        <v>239</v>
      </c>
      <c r="F13" s="89" t="e">
        <f ca="1">C13/OFFSET(C13,1,0)</f>
        <v>#DIV/0!</v>
      </c>
      <c r="G13" s="89">
        <f t="shared" ref="G13:H13" ca="1" si="4">D13/OFFSET(D13,1,0)</f>
        <v>5.9645620164711755E-2</v>
      </c>
      <c r="H13" s="89">
        <f t="shared" ca="1" si="4"/>
        <v>5.9645620164711755E-2</v>
      </c>
      <c r="I13" s="72"/>
      <c r="J13" s="58"/>
      <c r="K13" s="174" t="s">
        <v>571</v>
      </c>
      <c r="L13" s="58"/>
      <c r="M13" s="153">
        <v>97</v>
      </c>
      <c r="N13" s="153">
        <v>206</v>
      </c>
      <c r="O13" s="153">
        <v>164</v>
      </c>
      <c r="P13" s="57"/>
      <c r="Q13" s="57"/>
    </row>
    <row r="14" spans="1:17" s="3" customFormat="1">
      <c r="A14" s="79" t="s">
        <v>10</v>
      </c>
      <c r="B14" s="90" t="s">
        <v>11</v>
      </c>
      <c r="C14" s="91">
        <f>SUM(C10:C13)</f>
        <v>0</v>
      </c>
      <c r="D14" s="91">
        <f>SUM(D10:D13)</f>
        <v>4007</v>
      </c>
      <c r="E14" s="81">
        <f t="shared" si="1"/>
        <v>4007</v>
      </c>
      <c r="F14" s="89"/>
      <c r="G14" s="89"/>
      <c r="H14" s="89"/>
      <c r="I14" s="72"/>
      <c r="J14" s="58"/>
      <c r="K14" s="174" t="s">
        <v>572</v>
      </c>
      <c r="L14" s="58"/>
      <c r="M14" s="153">
        <v>0</v>
      </c>
      <c r="N14" s="153">
        <v>0</v>
      </c>
      <c r="O14" s="153">
        <v>0</v>
      </c>
      <c r="P14" s="57"/>
      <c r="Q14" s="57"/>
    </row>
    <row r="15" spans="1:17" s="3" customFormat="1">
      <c r="A15" s="79"/>
      <c r="B15" s="84" t="s">
        <v>58</v>
      </c>
      <c r="C15" s="92"/>
      <c r="D15" s="92"/>
      <c r="E15" s="81"/>
      <c r="F15" s="2"/>
      <c r="G15" s="72"/>
      <c r="H15" s="72"/>
      <c r="I15" s="72"/>
      <c r="J15" s="58"/>
      <c r="K15" s="174" t="s">
        <v>573</v>
      </c>
      <c r="L15" s="58"/>
      <c r="M15" s="153">
        <v>205</v>
      </c>
      <c r="N15" s="153">
        <v>239</v>
      </c>
      <c r="O15" s="153">
        <v>96</v>
      </c>
      <c r="P15" s="57"/>
      <c r="Q15" s="57"/>
    </row>
    <row r="16" spans="1:17" s="3" customFormat="1">
      <c r="A16" s="79"/>
      <c r="B16" s="87" t="s">
        <v>6</v>
      </c>
      <c r="C16" s="92"/>
      <c r="D16" s="153">
        <v>0</v>
      </c>
      <c r="E16" s="81">
        <f t="shared" ref="E16:E72" si="5">D16+C16</f>
        <v>0</v>
      </c>
      <c r="F16" s="89" t="e">
        <f ca="1">C16/OFFSET(C16,4,0)</f>
        <v>#DIV/0!</v>
      </c>
      <c r="G16" s="89">
        <f t="shared" ref="G16:H16" ca="1" si="6">D16/OFFSET(D16,4,0)</f>
        <v>0</v>
      </c>
      <c r="H16" s="89">
        <f t="shared" ca="1" si="6"/>
        <v>0</v>
      </c>
      <c r="I16" s="72"/>
      <c r="J16" s="174" t="s">
        <v>574</v>
      </c>
      <c r="K16" s="58"/>
      <c r="L16" s="58"/>
      <c r="M16" s="153">
        <v>3347</v>
      </c>
      <c r="N16" s="153">
        <v>4007</v>
      </c>
      <c r="O16" s="153">
        <v>1858</v>
      </c>
      <c r="P16" s="57"/>
      <c r="Q16" s="57"/>
    </row>
    <row r="17" spans="1:17" s="3" customFormat="1">
      <c r="A17" s="79"/>
      <c r="B17" s="87" t="s">
        <v>7</v>
      </c>
      <c r="C17" s="92"/>
      <c r="D17" s="153">
        <v>6</v>
      </c>
      <c r="E17" s="81">
        <f t="shared" si="5"/>
        <v>6</v>
      </c>
      <c r="F17" s="89" t="e">
        <f ca="1">C17/OFFSET(C17,3,0)</f>
        <v>#DIV/0!</v>
      </c>
      <c r="G17" s="89">
        <f t="shared" ref="G17:H17" ca="1" si="7">D17/OFFSET(D17,3,0)</f>
        <v>1</v>
      </c>
      <c r="H17" s="89">
        <f t="shared" ca="1" si="7"/>
        <v>1</v>
      </c>
      <c r="I17" s="72"/>
      <c r="J17" s="174" t="s">
        <v>575</v>
      </c>
      <c r="K17" s="58"/>
      <c r="L17" s="58"/>
      <c r="M17" s="57"/>
      <c r="N17" s="57"/>
      <c r="O17" s="57"/>
      <c r="P17" s="57"/>
      <c r="Q17" s="57"/>
    </row>
    <row r="18" spans="1:17" s="3" customFormat="1" ht="15.6">
      <c r="A18" s="79"/>
      <c r="B18" s="87" t="s">
        <v>8</v>
      </c>
      <c r="C18" s="92"/>
      <c r="D18" s="153">
        <v>0</v>
      </c>
      <c r="E18" s="81">
        <f t="shared" si="5"/>
        <v>0</v>
      </c>
      <c r="F18" s="89" t="e">
        <f ca="1">C18/OFFSET(C18,2,0)</f>
        <v>#DIV/0!</v>
      </c>
      <c r="G18" s="89">
        <f t="shared" ref="G18:H18" ca="1" si="8">D18/OFFSET(D18,2,0)</f>
        <v>0</v>
      </c>
      <c r="H18" s="89">
        <f t="shared" ca="1" si="8"/>
        <v>0</v>
      </c>
      <c r="I18" s="93"/>
      <c r="J18" s="58"/>
      <c r="K18" s="58"/>
      <c r="L18" s="174" t="s">
        <v>6</v>
      </c>
      <c r="M18" s="153">
        <v>0</v>
      </c>
      <c r="N18" s="153">
        <v>0</v>
      </c>
      <c r="O18" s="153">
        <v>0</v>
      </c>
      <c r="P18" s="57"/>
      <c r="Q18" s="57"/>
    </row>
    <row r="19" spans="1:17" s="3" customFormat="1">
      <c r="A19" s="79"/>
      <c r="B19" s="87" t="s">
        <v>9</v>
      </c>
      <c r="C19" s="92"/>
      <c r="D19" s="153">
        <v>0</v>
      </c>
      <c r="E19" s="81">
        <f t="shared" si="5"/>
        <v>0</v>
      </c>
      <c r="F19" s="89" t="e">
        <f ca="1">C19/OFFSET(C19,1,0)</f>
        <v>#DIV/0!</v>
      </c>
      <c r="G19" s="89">
        <f t="shared" ref="G19:H19" ca="1" si="9">D19/OFFSET(D19,1,0)</f>
        <v>0</v>
      </c>
      <c r="H19" s="94">
        <f t="shared" ca="1" si="9"/>
        <v>0</v>
      </c>
      <c r="I19" s="72"/>
      <c r="J19" s="58"/>
      <c r="K19" s="174" t="s">
        <v>571</v>
      </c>
      <c r="L19" s="58"/>
      <c r="M19" s="153">
        <v>0</v>
      </c>
      <c r="N19" s="153">
        <v>6</v>
      </c>
      <c r="O19" s="153">
        <v>2</v>
      </c>
      <c r="P19" s="57"/>
      <c r="Q19" s="57"/>
    </row>
    <row r="20" spans="1:17" s="3" customFormat="1">
      <c r="A20" s="79" t="s">
        <v>12</v>
      </c>
      <c r="B20" s="90" t="s">
        <v>13</v>
      </c>
      <c r="C20" s="81">
        <f>SUM(C16:C19)</f>
        <v>0</v>
      </c>
      <c r="D20" s="81">
        <f>SUM(D16:D19)</f>
        <v>6</v>
      </c>
      <c r="E20" s="81">
        <f t="shared" si="5"/>
        <v>6</v>
      </c>
      <c r="F20" s="89"/>
      <c r="G20" s="89"/>
      <c r="H20" s="89"/>
      <c r="I20" s="72"/>
      <c r="J20" s="58"/>
      <c r="K20" s="174" t="s">
        <v>576</v>
      </c>
      <c r="L20" s="58"/>
      <c r="M20" s="153">
        <v>0</v>
      </c>
      <c r="N20" s="153">
        <v>0</v>
      </c>
      <c r="O20" s="57"/>
      <c r="P20" s="57"/>
      <c r="Q20" s="57"/>
    </row>
    <row r="21" spans="1:17" s="3" customFormat="1">
      <c r="A21" s="79"/>
      <c r="B21" s="84" t="s">
        <v>59</v>
      </c>
      <c r="C21" s="92"/>
      <c r="D21" s="92"/>
      <c r="E21" s="81"/>
      <c r="F21" s="2"/>
      <c r="G21" s="72"/>
      <c r="H21" s="72"/>
      <c r="I21" s="72"/>
      <c r="J21" s="58"/>
      <c r="K21" s="174" t="s">
        <v>577</v>
      </c>
      <c r="L21" s="58"/>
      <c r="M21" s="153">
        <v>0</v>
      </c>
      <c r="N21" s="153">
        <v>0</v>
      </c>
      <c r="O21" s="153">
        <v>0</v>
      </c>
      <c r="P21" s="57"/>
      <c r="Q21" s="57"/>
    </row>
    <row r="22" spans="1:17"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174" t="s">
        <v>578</v>
      </c>
      <c r="K22" s="58"/>
      <c r="L22" s="58"/>
      <c r="M22" s="153">
        <v>0</v>
      </c>
      <c r="N22" s="153">
        <v>6</v>
      </c>
      <c r="O22" s="153">
        <v>2</v>
      </c>
      <c r="P22" s="57"/>
      <c r="Q22" s="57"/>
    </row>
    <row r="23" spans="1:17"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579</v>
      </c>
      <c r="K23" s="58"/>
      <c r="L23" s="58"/>
      <c r="M23" s="57"/>
      <c r="N23" s="57"/>
      <c r="O23" s="57"/>
      <c r="P23" s="57"/>
      <c r="Q23" s="57"/>
    </row>
    <row r="24" spans="1:17"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58"/>
      <c r="L24" s="174" t="s">
        <v>6</v>
      </c>
      <c r="M24" s="153">
        <v>0</v>
      </c>
      <c r="N24" s="153">
        <v>0</v>
      </c>
      <c r="O24" s="153">
        <v>0</v>
      </c>
      <c r="P24" s="57"/>
      <c r="Q24" s="57"/>
    </row>
    <row r="25" spans="1:17"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174" t="s">
        <v>571</v>
      </c>
      <c r="L25" s="58"/>
      <c r="M25" s="153">
        <v>0</v>
      </c>
      <c r="N25" s="153">
        <v>0</v>
      </c>
      <c r="O25" s="57"/>
      <c r="P25" s="57"/>
      <c r="Q25" s="57"/>
    </row>
    <row r="26" spans="1:17" s="3" customFormat="1">
      <c r="A26" s="79" t="s">
        <v>14</v>
      </c>
      <c r="B26" s="90" t="s">
        <v>15</v>
      </c>
      <c r="C26" s="81">
        <f>SUM(C22:C25)</f>
        <v>0</v>
      </c>
      <c r="D26" s="81">
        <f>SUM(D22:D25)</f>
        <v>0</v>
      </c>
      <c r="E26" s="81">
        <f t="shared" si="5"/>
        <v>0</v>
      </c>
      <c r="F26" s="89"/>
      <c r="G26" s="89"/>
      <c r="H26" s="89"/>
      <c r="I26" s="72"/>
      <c r="J26" s="58"/>
      <c r="K26" s="174" t="s">
        <v>572</v>
      </c>
      <c r="L26" s="58"/>
      <c r="M26" s="153">
        <v>0</v>
      </c>
      <c r="N26" s="153">
        <v>0</v>
      </c>
      <c r="O26" s="153">
        <v>0</v>
      </c>
      <c r="P26" s="57"/>
      <c r="Q26" s="57"/>
    </row>
    <row r="27" spans="1:17" s="3" customFormat="1">
      <c r="A27" s="79"/>
      <c r="B27" s="84" t="s">
        <v>16</v>
      </c>
      <c r="C27" s="92"/>
      <c r="D27" s="92"/>
      <c r="E27" s="81"/>
      <c r="F27" s="2"/>
      <c r="G27" s="72"/>
      <c r="H27" s="72"/>
      <c r="I27" s="72"/>
      <c r="J27" s="58"/>
      <c r="K27" s="174" t="s">
        <v>573</v>
      </c>
      <c r="L27" s="58"/>
      <c r="M27" s="153">
        <v>0</v>
      </c>
      <c r="N27" s="153">
        <v>0</v>
      </c>
      <c r="O27" s="153">
        <v>0</v>
      </c>
      <c r="P27" s="57"/>
      <c r="Q27" s="57"/>
    </row>
    <row r="28" spans="1:17" s="3" customFormat="1">
      <c r="A28" s="79"/>
      <c r="B28" s="87" t="s">
        <v>6</v>
      </c>
      <c r="C28" s="92"/>
      <c r="D28" s="92"/>
      <c r="E28" s="81">
        <f t="shared" si="5"/>
        <v>0</v>
      </c>
      <c r="F28" s="89" t="e">
        <f ca="1">C28/OFFSET(C28,4,0)</f>
        <v>#DIV/0!</v>
      </c>
      <c r="G28" s="89" t="e">
        <f t="shared" ref="G28:H28" ca="1" si="14">D28/OFFSET(D28,4,0)</f>
        <v>#DIV/0!</v>
      </c>
      <c r="H28" s="89" t="e">
        <f t="shared" ca="1" si="14"/>
        <v>#DIV/0!</v>
      </c>
      <c r="I28" s="72"/>
      <c r="J28" s="174" t="s">
        <v>580</v>
      </c>
      <c r="K28" s="58"/>
      <c r="L28" s="58"/>
      <c r="M28" s="153">
        <v>0</v>
      </c>
      <c r="N28" s="153">
        <v>0</v>
      </c>
      <c r="O28" s="153">
        <v>0</v>
      </c>
      <c r="P28" s="57"/>
      <c r="Q28" s="57"/>
    </row>
    <row r="29" spans="1:17" s="3" customFormat="1" ht="15.6">
      <c r="A29" s="79"/>
      <c r="B29" s="87" t="s">
        <v>7</v>
      </c>
      <c r="C29" s="92"/>
      <c r="D29" s="92"/>
      <c r="E29" s="81">
        <f t="shared" si="5"/>
        <v>0</v>
      </c>
      <c r="F29" s="89" t="e">
        <f ca="1">C29/OFFSET(C29,3,0)</f>
        <v>#DIV/0!</v>
      </c>
      <c r="G29" s="89" t="e">
        <f t="shared" ref="G29:H29" ca="1" si="15">D29/OFFSET(D29,3,0)</f>
        <v>#DIV/0!</v>
      </c>
      <c r="H29" s="89" t="e">
        <f t="shared" ca="1" si="15"/>
        <v>#DIV/0!</v>
      </c>
      <c r="I29" s="70"/>
      <c r="J29" s="174" t="s">
        <v>581</v>
      </c>
      <c r="K29" s="58"/>
      <c r="L29" s="58"/>
      <c r="M29" s="57"/>
      <c r="N29" s="57"/>
      <c r="O29" s="57"/>
      <c r="P29" s="57"/>
      <c r="Q29" s="57"/>
    </row>
    <row r="30" spans="1:17" s="3" customFormat="1">
      <c r="A30" s="79"/>
      <c r="B30" s="87" t="s">
        <v>8</v>
      </c>
      <c r="C30" s="92"/>
      <c r="D30" s="92"/>
      <c r="E30" s="81">
        <f t="shared" si="5"/>
        <v>0</v>
      </c>
      <c r="F30" s="89" t="e">
        <f ca="1">C30/OFFSET(C30,2,0)</f>
        <v>#DIV/0!</v>
      </c>
      <c r="G30" s="89" t="e">
        <f t="shared" ref="G30:H30" ca="1" si="16">D30/OFFSET(D30,2,0)</f>
        <v>#DIV/0!</v>
      </c>
      <c r="H30" s="89" t="e">
        <f t="shared" ca="1" si="16"/>
        <v>#DIV/0!</v>
      </c>
      <c r="I30" s="72"/>
      <c r="J30" s="58"/>
      <c r="K30" s="58"/>
      <c r="L30" s="174" t="s">
        <v>6</v>
      </c>
      <c r="M30" s="153">
        <v>0</v>
      </c>
      <c r="N30" s="153">
        <v>0</v>
      </c>
      <c r="O30" s="57"/>
      <c r="P30" s="57"/>
      <c r="Q30" s="57"/>
    </row>
    <row r="31" spans="1:17" s="3" customFormat="1" ht="15.6">
      <c r="A31" s="79"/>
      <c r="B31" s="87" t="s">
        <v>9</v>
      </c>
      <c r="C31" s="92"/>
      <c r="D31" s="92"/>
      <c r="E31" s="81">
        <f t="shared" si="5"/>
        <v>0</v>
      </c>
      <c r="F31" s="89" t="e">
        <f ca="1">C31/OFFSET(C31,1,0)</f>
        <v>#DIV/0!</v>
      </c>
      <c r="G31" s="89" t="e">
        <f t="shared" ref="G31:H31" ca="1" si="17">D31/OFFSET(D31,1,0)</f>
        <v>#DIV/0!</v>
      </c>
      <c r="H31" s="94" t="e">
        <f t="shared" ca="1" si="17"/>
        <v>#DIV/0!</v>
      </c>
      <c r="I31" s="70"/>
      <c r="J31" s="58"/>
      <c r="K31" s="174" t="s">
        <v>582</v>
      </c>
      <c r="L31" s="58"/>
      <c r="M31" s="153">
        <v>0</v>
      </c>
      <c r="N31" s="153">
        <v>0</v>
      </c>
      <c r="O31" s="153">
        <v>0</v>
      </c>
      <c r="P31" s="57"/>
      <c r="Q31" s="57"/>
    </row>
    <row r="32" spans="1:17" s="3" customFormat="1">
      <c r="A32" s="79" t="s">
        <v>17</v>
      </c>
      <c r="B32" s="90" t="s">
        <v>18</v>
      </c>
      <c r="C32" s="81">
        <f>SUM(C28:C31)</f>
        <v>0</v>
      </c>
      <c r="D32" s="81">
        <f>SUM(D28:D31)</f>
        <v>0</v>
      </c>
      <c r="E32" s="81">
        <f t="shared" si="5"/>
        <v>0</v>
      </c>
      <c r="F32" s="2"/>
      <c r="G32" s="72"/>
      <c r="H32" s="72"/>
      <c r="I32" s="72"/>
      <c r="J32" s="58"/>
      <c r="K32" s="174" t="s">
        <v>572</v>
      </c>
      <c r="L32" s="58"/>
      <c r="M32" s="153">
        <v>0</v>
      </c>
      <c r="N32" s="153">
        <v>0</v>
      </c>
      <c r="O32" s="153">
        <v>0</v>
      </c>
      <c r="P32" s="57"/>
      <c r="Q32" s="57"/>
    </row>
    <row r="33" spans="1:17" s="3" customFormat="1">
      <c r="A33" s="79" t="s">
        <v>19</v>
      </c>
      <c r="B33" s="96" t="s">
        <v>54</v>
      </c>
      <c r="C33" s="78">
        <f>C14+C20+C26+C32</f>
        <v>0</v>
      </c>
      <c r="D33" s="78">
        <f>D14+D20+D26+D32</f>
        <v>4013</v>
      </c>
      <c r="E33" s="81">
        <f t="shared" si="5"/>
        <v>4013</v>
      </c>
      <c r="F33" s="68"/>
      <c r="G33" s="72"/>
      <c r="H33" s="72"/>
      <c r="I33" s="72"/>
      <c r="J33" s="58"/>
      <c r="K33" s="174" t="s">
        <v>573</v>
      </c>
      <c r="L33" s="58"/>
      <c r="M33" s="153">
        <v>0</v>
      </c>
      <c r="N33" s="153">
        <v>0</v>
      </c>
      <c r="O33" s="153">
        <v>0</v>
      </c>
      <c r="P33" s="57"/>
      <c r="Q33" s="57"/>
    </row>
    <row r="34" spans="1:17" s="3" customFormat="1" ht="15.6">
      <c r="A34" s="97" t="s">
        <v>20</v>
      </c>
      <c r="B34" s="98" t="s">
        <v>21</v>
      </c>
      <c r="C34" s="99"/>
      <c r="D34" s="99"/>
      <c r="E34" s="81">
        <f t="shared" si="5"/>
        <v>0</v>
      </c>
      <c r="F34" s="68"/>
      <c r="G34" s="82"/>
      <c r="H34" s="100"/>
      <c r="I34" s="82"/>
      <c r="J34" s="174" t="s">
        <v>583</v>
      </c>
      <c r="K34" s="58"/>
      <c r="L34" s="58"/>
      <c r="M34" s="153">
        <v>0</v>
      </c>
      <c r="N34" s="153">
        <v>0</v>
      </c>
      <c r="O34" s="153">
        <v>0</v>
      </c>
      <c r="P34" s="57"/>
      <c r="Q34" s="57"/>
    </row>
    <row r="35" spans="1:17" s="3" customFormat="1" ht="15.6">
      <c r="A35" s="79" t="s">
        <v>22</v>
      </c>
      <c r="B35" s="77" t="s">
        <v>23</v>
      </c>
      <c r="C35" s="78">
        <f>C33-C34</f>
        <v>0</v>
      </c>
      <c r="D35" s="78">
        <f>D33-D34</f>
        <v>4013</v>
      </c>
      <c r="E35" s="81">
        <f t="shared" si="5"/>
        <v>4013</v>
      </c>
      <c r="F35" s="68"/>
      <c r="G35" s="101"/>
      <c r="H35" s="102"/>
      <c r="I35" s="101"/>
      <c r="J35" s="174" t="s">
        <v>19</v>
      </c>
      <c r="K35" s="174" t="s">
        <v>584</v>
      </c>
      <c r="L35" s="58"/>
      <c r="M35" s="153">
        <v>3347</v>
      </c>
      <c r="N35" s="153">
        <v>4013</v>
      </c>
      <c r="O35" s="153">
        <v>1860</v>
      </c>
      <c r="P35" s="57"/>
      <c r="Q35" s="57"/>
    </row>
    <row r="36" spans="1:17" s="3" customFormat="1" ht="16.2" thickBot="1">
      <c r="A36" s="103"/>
      <c r="B36" s="104"/>
      <c r="C36" s="92"/>
      <c r="D36" s="92"/>
      <c r="E36" s="81"/>
      <c r="F36" s="68"/>
      <c r="G36" s="93"/>
      <c r="H36" s="70"/>
      <c r="I36" s="82"/>
      <c r="J36" s="174" t="s">
        <v>20</v>
      </c>
      <c r="K36" s="174" t="s">
        <v>585</v>
      </c>
      <c r="L36" s="58"/>
      <c r="M36" s="153">
        <v>0</v>
      </c>
      <c r="N36" s="153">
        <v>0</v>
      </c>
      <c r="O36" s="153">
        <v>0</v>
      </c>
      <c r="P36" s="57"/>
      <c r="Q36" s="57"/>
    </row>
    <row r="37" spans="1:17" s="3" customFormat="1" ht="13.8" thickTop="1">
      <c r="A37" s="105"/>
      <c r="B37" s="106"/>
      <c r="C37" s="92"/>
      <c r="D37" s="92"/>
      <c r="E37" s="81"/>
      <c r="F37" s="2"/>
      <c r="G37" s="72"/>
      <c r="H37" s="72"/>
      <c r="I37" s="72"/>
      <c r="J37" s="174" t="s">
        <v>22</v>
      </c>
      <c r="K37" s="174" t="s">
        <v>586</v>
      </c>
      <c r="L37" s="58"/>
      <c r="M37" s="153">
        <v>3347</v>
      </c>
      <c r="N37" s="153">
        <v>4013</v>
      </c>
      <c r="O37" s="153">
        <v>1860</v>
      </c>
      <c r="P37" s="57"/>
      <c r="Q37" s="57"/>
    </row>
    <row r="38" spans="1:17" s="3" customFormat="1" ht="15.6">
      <c r="A38" s="79"/>
      <c r="B38" s="77" t="s">
        <v>24</v>
      </c>
      <c r="C38" s="92"/>
      <c r="D38" s="92"/>
      <c r="E38" s="81"/>
      <c r="F38" s="68"/>
      <c r="G38" s="70"/>
      <c r="H38" s="82"/>
      <c r="I38" s="82"/>
      <c r="J38" s="174" t="s">
        <v>587</v>
      </c>
      <c r="K38" s="228" t="s">
        <v>588</v>
      </c>
      <c r="L38" s="246" t="s">
        <v>589</v>
      </c>
      <c r="M38" s="229" t="s">
        <v>590</v>
      </c>
      <c r="N38" s="57"/>
      <c r="O38" s="57"/>
      <c r="P38" s="57"/>
      <c r="Q38" s="57"/>
    </row>
    <row r="39" spans="1:17" s="3" customFormat="1">
      <c r="A39" s="79"/>
      <c r="B39" s="87" t="s">
        <v>6</v>
      </c>
      <c r="C39" s="107"/>
      <c r="D39" s="153">
        <v>63</v>
      </c>
      <c r="E39" s="81">
        <f t="shared" si="5"/>
        <v>63</v>
      </c>
      <c r="F39" s="89" t="e">
        <f ca="1">C39/OFFSET(C39,4,0)</f>
        <v>#DIV/0!</v>
      </c>
      <c r="G39" s="89">
        <f t="shared" ref="G39:H39" ca="1" si="18">D39/OFFSET(D39,4,0)</f>
        <v>0.22992700729927007</v>
      </c>
      <c r="H39" s="89">
        <f t="shared" ca="1" si="18"/>
        <v>0.22992700729927007</v>
      </c>
      <c r="I39" s="72"/>
      <c r="J39" s="58"/>
      <c r="K39" s="58"/>
      <c r="L39" s="174" t="s">
        <v>6</v>
      </c>
      <c r="M39" s="153">
        <v>7</v>
      </c>
      <c r="N39" s="153">
        <v>63</v>
      </c>
      <c r="O39" s="153">
        <v>76</v>
      </c>
      <c r="P39" s="57"/>
      <c r="Q39" s="57"/>
    </row>
    <row r="40" spans="1:17" s="3" customFormat="1">
      <c r="A40" s="79"/>
      <c r="B40" s="87" t="s">
        <v>7</v>
      </c>
      <c r="C40" s="107"/>
      <c r="D40" s="153">
        <v>205</v>
      </c>
      <c r="E40" s="81">
        <f t="shared" si="5"/>
        <v>205</v>
      </c>
      <c r="F40" s="89" t="e">
        <f ca="1">C40/OFFSET(C40,3,0)</f>
        <v>#DIV/0!</v>
      </c>
      <c r="G40" s="89">
        <f t="shared" ref="G40:H40" ca="1" si="19">D40/OFFSET(D40,3,0)</f>
        <v>0.74817518248175185</v>
      </c>
      <c r="H40" s="89">
        <f t="shared" ca="1" si="19"/>
        <v>0.74817518248175185</v>
      </c>
      <c r="I40" s="72"/>
      <c r="J40" s="58"/>
      <c r="K40" s="174" t="s">
        <v>571</v>
      </c>
      <c r="L40" s="58"/>
      <c r="M40" s="153">
        <v>64</v>
      </c>
      <c r="N40" s="153">
        <v>205</v>
      </c>
      <c r="O40" s="153">
        <v>90</v>
      </c>
      <c r="P40" s="57"/>
      <c r="Q40" s="57"/>
    </row>
    <row r="41" spans="1:17" s="3" customFormat="1">
      <c r="A41" s="79"/>
      <c r="B41" s="174" t="s">
        <v>592</v>
      </c>
      <c r="C41" s="107"/>
      <c r="D41" s="153">
        <v>6</v>
      </c>
      <c r="E41" s="81">
        <f t="shared" si="5"/>
        <v>6</v>
      </c>
      <c r="F41" s="89" t="e">
        <f ca="1">C41/OFFSET(C41,2,0)</f>
        <v>#DIV/0!</v>
      </c>
      <c r="G41" s="89">
        <f t="shared" ref="G41:H41" ca="1" si="20">D41/OFFSET(D41,2,0)</f>
        <v>2.1897810218978103E-2</v>
      </c>
      <c r="H41" s="89">
        <f t="shared" ca="1" si="20"/>
        <v>2.1897810218978103E-2</v>
      </c>
      <c r="I41" s="72"/>
      <c r="J41" s="58"/>
      <c r="K41" s="174" t="s">
        <v>572</v>
      </c>
      <c r="L41" s="58"/>
      <c r="M41" s="153">
        <v>0</v>
      </c>
      <c r="N41" s="153">
        <v>0</v>
      </c>
      <c r="O41" s="153">
        <v>0</v>
      </c>
      <c r="P41" s="57"/>
      <c r="Q41" s="57"/>
    </row>
    <row r="42" spans="1:17" s="3" customFormat="1">
      <c r="A42" s="79"/>
      <c r="B42" s="87" t="s">
        <v>9</v>
      </c>
      <c r="C42" s="107"/>
      <c r="D42" s="107"/>
      <c r="E42" s="81">
        <f t="shared" si="5"/>
        <v>0</v>
      </c>
      <c r="F42" s="89" t="e">
        <f ca="1">C42/OFFSET(C42,1,0)</f>
        <v>#DIV/0!</v>
      </c>
      <c r="G42" s="89">
        <f t="shared" ref="G42:H42" ca="1" si="21">D42/OFFSET(D42,1,0)</f>
        <v>0</v>
      </c>
      <c r="H42" s="94">
        <f t="shared" ca="1" si="21"/>
        <v>0</v>
      </c>
      <c r="I42" s="72"/>
      <c r="J42" s="58"/>
      <c r="K42" s="174" t="s">
        <v>573</v>
      </c>
      <c r="L42" s="58"/>
      <c r="M42" s="153">
        <v>0</v>
      </c>
      <c r="N42" s="57"/>
      <c r="O42" s="153">
        <v>0</v>
      </c>
      <c r="P42" s="57"/>
      <c r="Q42" s="57"/>
    </row>
    <row r="43" spans="1:17" s="3" customFormat="1">
      <c r="A43" s="79" t="s">
        <v>25</v>
      </c>
      <c r="B43" s="90" t="s">
        <v>26</v>
      </c>
      <c r="C43" s="78">
        <f>SUM(C39:C42)</f>
        <v>0</v>
      </c>
      <c r="D43" s="78">
        <f>SUM(D39:D42)</f>
        <v>274</v>
      </c>
      <c r="E43" s="81">
        <f t="shared" si="5"/>
        <v>274</v>
      </c>
      <c r="F43" s="89"/>
      <c r="G43" s="89"/>
      <c r="H43" s="89"/>
      <c r="I43" s="72"/>
      <c r="J43" s="174" t="s">
        <v>591</v>
      </c>
      <c r="K43" s="58"/>
      <c r="L43" s="58"/>
      <c r="M43" s="153">
        <v>71</v>
      </c>
      <c r="N43" s="153">
        <v>268</v>
      </c>
      <c r="O43" s="153">
        <v>166</v>
      </c>
      <c r="P43" s="57"/>
      <c r="Q43" s="57"/>
    </row>
    <row r="44" spans="1:17" s="3" customFormat="1">
      <c r="A44" s="79"/>
      <c r="B44" s="77"/>
      <c r="C44" s="92"/>
      <c r="D44" s="92"/>
      <c r="E44" s="81"/>
      <c r="F44" s="2"/>
      <c r="G44" s="72"/>
      <c r="H44" s="72"/>
      <c r="I44" s="72"/>
      <c r="J44" s="174" t="s">
        <v>592</v>
      </c>
      <c r="K44" s="58"/>
      <c r="L44" s="58"/>
      <c r="M44" s="57"/>
      <c r="N44" s="57"/>
      <c r="O44" s="57"/>
      <c r="P44" s="57"/>
      <c r="Q44" s="57"/>
    </row>
    <row r="45" spans="1:17" s="3" customFormat="1">
      <c r="A45" s="79"/>
      <c r="B45" s="77" t="s">
        <v>60</v>
      </c>
      <c r="C45" s="92"/>
      <c r="D45" s="92"/>
      <c r="E45" s="81"/>
      <c r="F45" s="2"/>
      <c r="G45" s="72"/>
      <c r="H45" s="72"/>
      <c r="I45" s="72"/>
      <c r="J45" s="58"/>
      <c r="K45" s="58"/>
      <c r="L45" s="174" t="s">
        <v>6</v>
      </c>
      <c r="M45" s="153">
        <v>0</v>
      </c>
      <c r="N45" s="153">
        <v>0</v>
      </c>
      <c r="O45" s="153">
        <v>0</v>
      </c>
      <c r="P45" s="57"/>
      <c r="Q45" s="57"/>
    </row>
    <row r="46" spans="1:17" s="3" customFormat="1">
      <c r="A46" s="79"/>
      <c r="B46" s="87" t="s">
        <v>6</v>
      </c>
      <c r="C46" s="108"/>
      <c r="D46" s="153">
        <v>34</v>
      </c>
      <c r="E46" s="81">
        <f t="shared" si="5"/>
        <v>34</v>
      </c>
      <c r="F46" s="89" t="e">
        <f ca="1">C46/OFFSET(C46,4,0)</f>
        <v>#DIV/0!</v>
      </c>
      <c r="G46" s="89">
        <f t="shared" ref="G46:H46" ca="1" si="22">D46/OFFSET(D46,4,0)</f>
        <v>1</v>
      </c>
      <c r="H46" s="89">
        <f t="shared" ca="1" si="22"/>
        <v>1</v>
      </c>
      <c r="I46" s="72"/>
      <c r="J46" s="58"/>
      <c r="K46" s="174" t="s">
        <v>571</v>
      </c>
      <c r="L46" s="58"/>
      <c r="M46" s="153">
        <v>0</v>
      </c>
      <c r="N46" s="153">
        <v>6</v>
      </c>
      <c r="O46" s="153">
        <v>2</v>
      </c>
      <c r="P46" s="57"/>
      <c r="Q46" s="57"/>
    </row>
    <row r="47" spans="1:17" s="3" customFormat="1">
      <c r="A47" s="79"/>
      <c r="B47" s="87" t="s">
        <v>7</v>
      </c>
      <c r="C47" s="108"/>
      <c r="D47" s="153">
        <v>0</v>
      </c>
      <c r="E47" s="81">
        <f t="shared" si="5"/>
        <v>0</v>
      </c>
      <c r="F47" s="89" t="e">
        <f ca="1">C47/OFFSET(C47,3,0)</f>
        <v>#DIV/0!</v>
      </c>
      <c r="G47" s="89">
        <f t="shared" ref="G47:H47" ca="1" si="23">D47/OFFSET(D47,3,0)</f>
        <v>0</v>
      </c>
      <c r="H47" s="89">
        <f t="shared" ca="1" si="23"/>
        <v>0</v>
      </c>
      <c r="I47" s="72"/>
      <c r="J47" s="58"/>
      <c r="K47" s="58"/>
      <c r="L47" s="216" t="s">
        <v>572</v>
      </c>
      <c r="M47" s="153">
        <v>0</v>
      </c>
      <c r="N47" s="153">
        <v>0</v>
      </c>
      <c r="O47" s="57"/>
    </row>
    <row r="48" spans="1:17" s="3" customFormat="1">
      <c r="A48" s="79"/>
      <c r="B48" s="87" t="s">
        <v>8</v>
      </c>
      <c r="C48" s="108"/>
      <c r="D48" s="153">
        <v>0</v>
      </c>
      <c r="E48" s="81">
        <f t="shared" si="5"/>
        <v>0</v>
      </c>
      <c r="F48" s="89" t="e">
        <f ca="1">C48/OFFSET(C48,2,0)</f>
        <v>#DIV/0!</v>
      </c>
      <c r="G48" s="89">
        <f t="shared" ref="G48:H48" ca="1" si="24">D48/OFFSET(D48,2,0)</f>
        <v>0</v>
      </c>
      <c r="H48" s="89">
        <f t="shared" ca="1" si="24"/>
        <v>0</v>
      </c>
      <c r="I48" s="72"/>
      <c r="J48" s="58"/>
      <c r="K48" s="58"/>
      <c r="L48" s="216" t="s">
        <v>573</v>
      </c>
      <c r="M48" s="153">
        <v>0</v>
      </c>
      <c r="N48" s="153">
        <v>0</v>
      </c>
      <c r="O48" s="57"/>
    </row>
    <row r="49" spans="1:17" s="3" customFormat="1" ht="14.4">
      <c r="A49" s="79"/>
      <c r="B49" s="87" t="s">
        <v>9</v>
      </c>
      <c r="C49" s="108"/>
      <c r="D49" s="153">
        <v>0</v>
      </c>
      <c r="E49" s="81">
        <f t="shared" si="5"/>
        <v>0</v>
      </c>
      <c r="F49" s="89" t="e">
        <f ca="1">C49/OFFSET(C49,1,0)</f>
        <v>#DIV/0!</v>
      </c>
      <c r="G49" s="89">
        <f t="shared" ref="G49:H49" ca="1" si="25">D49/OFFSET(D49,1,0)</f>
        <v>0</v>
      </c>
      <c r="H49" s="94">
        <f t="shared" ca="1" si="25"/>
        <v>0</v>
      </c>
      <c r="I49" s="109"/>
      <c r="J49" s="58"/>
      <c r="K49" s="58"/>
      <c r="L49" s="174" t="s">
        <v>593</v>
      </c>
      <c r="M49" s="153">
        <v>0</v>
      </c>
      <c r="N49" s="153">
        <v>6</v>
      </c>
      <c r="O49" s="153">
        <v>2</v>
      </c>
    </row>
    <row r="50" spans="1:17" s="3" customFormat="1">
      <c r="A50" s="79" t="s">
        <v>27</v>
      </c>
      <c r="B50" s="77" t="s">
        <v>28</v>
      </c>
      <c r="C50" s="78">
        <f>SUM(C46:C49)</f>
        <v>0</v>
      </c>
      <c r="D50" s="78">
        <f>SUM(D46:D49)</f>
        <v>34</v>
      </c>
      <c r="E50" s="81">
        <f t="shared" si="5"/>
        <v>34</v>
      </c>
      <c r="F50" s="57"/>
      <c r="G50" s="57"/>
      <c r="H50" s="57"/>
      <c r="I50" s="72"/>
      <c r="J50" s="174" t="s">
        <v>25</v>
      </c>
      <c r="K50" s="174" t="s">
        <v>26</v>
      </c>
      <c r="L50" s="58"/>
      <c r="M50" s="153">
        <v>71</v>
      </c>
      <c r="N50" s="153">
        <v>274</v>
      </c>
      <c r="O50" s="153">
        <v>168</v>
      </c>
    </row>
    <row r="51" spans="1:17" s="3" customFormat="1" ht="14.4">
      <c r="A51" s="79"/>
      <c r="B51" s="77"/>
      <c r="C51" s="92"/>
      <c r="D51" s="92"/>
      <c r="E51" s="81"/>
      <c r="F51" s="68"/>
      <c r="G51" s="109"/>
      <c r="H51" s="110"/>
      <c r="I51" s="111"/>
      <c r="J51" s="58"/>
      <c r="K51" s="58"/>
      <c r="L51" s="174" t="s">
        <v>594</v>
      </c>
      <c r="M51" s="57"/>
      <c r="N51" s="57"/>
      <c r="O51" s="57"/>
      <c r="P51" s="57"/>
      <c r="Q51" s="57"/>
    </row>
    <row r="52" spans="1:17" s="3" customFormat="1" ht="15.6">
      <c r="A52" s="79"/>
      <c r="B52" s="77" t="s">
        <v>61</v>
      </c>
      <c r="C52" s="92"/>
      <c r="D52" s="92"/>
      <c r="E52" s="81"/>
      <c r="F52" s="2"/>
      <c r="G52" s="112"/>
      <c r="H52" s="111"/>
      <c r="I52" s="113"/>
      <c r="J52" s="58"/>
      <c r="K52" s="58"/>
      <c r="L52" s="58"/>
      <c r="M52" s="57"/>
      <c r="N52" s="216" t="s">
        <v>6</v>
      </c>
      <c r="O52" s="153">
        <v>9</v>
      </c>
      <c r="P52" s="153">
        <v>34</v>
      </c>
      <c r="Q52" s="153">
        <v>12</v>
      </c>
    </row>
    <row r="53" spans="1:17" s="3" customFormat="1" ht="14.4">
      <c r="A53" s="79"/>
      <c r="B53" s="87" t="s">
        <v>6</v>
      </c>
      <c r="C53" s="114"/>
      <c r="D53" s="114"/>
      <c r="E53" s="81">
        <f t="shared" si="5"/>
        <v>0</v>
      </c>
      <c r="F53" s="89" t="e">
        <f ca="1">C53/OFFSET(C53,4,0)</f>
        <v>#DIV/0!</v>
      </c>
      <c r="G53" s="89" t="e">
        <f t="shared" ref="G53:H53" ca="1" si="26">D53/OFFSET(D53,4,0)</f>
        <v>#DIV/0!</v>
      </c>
      <c r="H53" s="89" t="e">
        <f t="shared" ca="1" si="26"/>
        <v>#DIV/0!</v>
      </c>
      <c r="I53" s="109"/>
      <c r="J53" s="58"/>
      <c r="K53" s="58"/>
      <c r="L53" s="58"/>
      <c r="M53" s="57"/>
      <c r="N53" s="216" t="s">
        <v>571</v>
      </c>
      <c r="O53" s="153">
        <v>78</v>
      </c>
      <c r="P53" s="153">
        <v>0</v>
      </c>
      <c r="Q53" s="153">
        <v>0</v>
      </c>
    </row>
    <row r="54" spans="1:17" s="3" customFormat="1">
      <c r="A54" s="79"/>
      <c r="B54" s="87" t="s">
        <v>7</v>
      </c>
      <c r="C54" s="92"/>
      <c r="D54" s="92"/>
      <c r="E54" s="81">
        <f t="shared" si="5"/>
        <v>0</v>
      </c>
      <c r="F54" s="89" t="e">
        <f ca="1">C54/OFFSET(C54,3,0)</f>
        <v>#DIV/0!</v>
      </c>
      <c r="G54" s="89" t="e">
        <f t="shared" ref="G54:H54" ca="1" si="27">D54/OFFSET(D54,3,0)</f>
        <v>#DIV/0!</v>
      </c>
      <c r="H54" s="89" t="e">
        <f t="shared" ca="1" si="27"/>
        <v>#DIV/0!</v>
      </c>
      <c r="I54" s="72"/>
      <c r="J54" s="58"/>
      <c r="K54" s="58"/>
      <c r="L54" s="58"/>
      <c r="M54" s="57"/>
      <c r="N54" s="216" t="s">
        <v>576</v>
      </c>
      <c r="O54" s="153">
        <v>0</v>
      </c>
      <c r="P54" s="153">
        <v>0</v>
      </c>
      <c r="Q54" s="153">
        <v>0</v>
      </c>
    </row>
    <row r="55" spans="1:17" s="3" customFormat="1">
      <c r="A55" s="79"/>
      <c r="B55" s="87" t="s">
        <v>8</v>
      </c>
      <c r="C55" s="92"/>
      <c r="D55" s="92"/>
      <c r="E55" s="81">
        <f t="shared" si="5"/>
        <v>0</v>
      </c>
      <c r="F55" s="89" t="e">
        <f ca="1">C55/OFFSET(C55,2,0)</f>
        <v>#DIV/0!</v>
      </c>
      <c r="G55" s="89" t="e">
        <f t="shared" ref="G55:H55" ca="1" si="28">D55/OFFSET(D55,2,0)</f>
        <v>#DIV/0!</v>
      </c>
      <c r="H55" s="89" t="e">
        <f t="shared" ca="1" si="28"/>
        <v>#DIV/0!</v>
      </c>
      <c r="I55" s="115"/>
      <c r="J55" s="58"/>
      <c r="K55" s="58"/>
      <c r="L55" s="58"/>
      <c r="M55" s="57"/>
      <c r="N55" s="216" t="s">
        <v>573</v>
      </c>
      <c r="O55" s="153">
        <v>0</v>
      </c>
      <c r="P55" s="153">
        <v>0</v>
      </c>
      <c r="Q55" s="153">
        <v>0</v>
      </c>
    </row>
    <row r="56" spans="1:17" s="3" customFormat="1">
      <c r="A56" s="79"/>
      <c r="B56" s="87" t="s">
        <v>9</v>
      </c>
      <c r="C56" s="116"/>
      <c r="D56" s="116"/>
      <c r="E56" s="81">
        <f t="shared" si="5"/>
        <v>0</v>
      </c>
      <c r="F56" s="89" t="e">
        <f ca="1">C56/OFFSET(C56,1,0)</f>
        <v>#DIV/0!</v>
      </c>
      <c r="G56" s="89" t="e">
        <f t="shared" ref="G56:H56" ca="1" si="29">D56/OFFSET(D56,1,0)</f>
        <v>#DIV/0!</v>
      </c>
      <c r="H56" s="94" t="e">
        <f t="shared" ca="1" si="29"/>
        <v>#DIV/0!</v>
      </c>
      <c r="I56" s="72"/>
      <c r="J56" s="58"/>
      <c r="K56" s="58"/>
      <c r="L56" s="174" t="s">
        <v>595</v>
      </c>
      <c r="M56" s="57"/>
      <c r="N56" s="57"/>
      <c r="O56" s="153">
        <v>87</v>
      </c>
      <c r="P56" s="153">
        <v>34</v>
      </c>
      <c r="Q56" s="153">
        <v>12</v>
      </c>
    </row>
    <row r="57" spans="1:17" s="3" customFormat="1">
      <c r="A57" s="79" t="s">
        <v>29</v>
      </c>
      <c r="B57" s="77" t="s">
        <v>30</v>
      </c>
      <c r="C57" s="78">
        <f>SUM(C53:C56)</f>
        <v>0</v>
      </c>
      <c r="D57" s="78">
        <f>SUM(D53:D56)</f>
        <v>0</v>
      </c>
      <c r="E57" s="81">
        <f t="shared" si="5"/>
        <v>0</v>
      </c>
      <c r="F57" s="57"/>
      <c r="G57" s="57"/>
      <c r="H57" s="57"/>
      <c r="I57" s="72"/>
      <c r="J57" s="58"/>
      <c r="K57" s="58"/>
      <c r="L57" s="174" t="s">
        <v>596</v>
      </c>
      <c r="M57" s="57"/>
      <c r="N57" s="57"/>
      <c r="O57" s="57"/>
      <c r="P57" s="57"/>
      <c r="Q57" s="57"/>
    </row>
    <row r="58" spans="1:17" s="3" customFormat="1">
      <c r="A58" s="79"/>
      <c r="B58" s="77"/>
      <c r="C58" s="92"/>
      <c r="D58" s="92"/>
      <c r="E58" s="81"/>
      <c r="F58" s="2"/>
      <c r="G58" s="72"/>
      <c r="H58" s="72"/>
      <c r="I58" s="72"/>
      <c r="J58" s="58"/>
      <c r="K58" s="58"/>
      <c r="L58" s="58"/>
      <c r="M58" s="57"/>
      <c r="N58" s="216" t="s">
        <v>6</v>
      </c>
      <c r="O58" s="153">
        <v>0</v>
      </c>
      <c r="P58" s="153">
        <v>0</v>
      </c>
      <c r="Q58" s="153">
        <v>0</v>
      </c>
    </row>
    <row r="59" spans="1:17" s="3" customFormat="1">
      <c r="A59" s="117" t="s">
        <v>72</v>
      </c>
      <c r="B59" s="77" t="s">
        <v>31</v>
      </c>
      <c r="C59" s="118"/>
      <c r="D59" s="118"/>
      <c r="E59" s="81">
        <f t="shared" si="5"/>
        <v>0</v>
      </c>
      <c r="F59" s="2"/>
      <c r="G59" s="72"/>
      <c r="H59" s="72"/>
      <c r="I59" s="72"/>
      <c r="J59" s="58"/>
      <c r="K59" s="58"/>
      <c r="L59" s="58"/>
      <c r="M59" s="57"/>
      <c r="N59" s="216" t="s">
        <v>571</v>
      </c>
      <c r="O59" s="153">
        <v>0</v>
      </c>
      <c r="P59" s="153">
        <v>0</v>
      </c>
      <c r="Q59" s="153">
        <v>0</v>
      </c>
    </row>
    <row r="60" spans="1:17" s="3" customFormat="1">
      <c r="A60" s="117" t="s">
        <v>73</v>
      </c>
      <c r="B60" s="119" t="s">
        <v>71</v>
      </c>
      <c r="C60" s="120"/>
      <c r="D60" s="153">
        <v>3423</v>
      </c>
      <c r="E60" s="81">
        <f t="shared" si="5"/>
        <v>3423</v>
      </c>
      <c r="F60" s="2"/>
      <c r="G60" s="72"/>
      <c r="H60" s="72"/>
      <c r="I60" s="72"/>
      <c r="J60" s="58"/>
      <c r="K60" s="58"/>
      <c r="L60" s="58"/>
      <c r="M60" s="57"/>
      <c r="N60" s="216" t="s">
        <v>576</v>
      </c>
      <c r="O60" s="153">
        <v>0</v>
      </c>
      <c r="P60" s="153">
        <v>0</v>
      </c>
      <c r="Q60" s="153">
        <v>0</v>
      </c>
    </row>
    <row r="61" spans="1:17" s="3" customFormat="1" ht="14.4">
      <c r="A61" s="79"/>
      <c r="B61" s="77" t="s">
        <v>32</v>
      </c>
      <c r="C61" s="92"/>
      <c r="D61" s="92"/>
      <c r="E61" s="81"/>
      <c r="F61" s="2"/>
      <c r="G61" s="72"/>
      <c r="H61" s="110"/>
      <c r="I61" s="109"/>
      <c r="J61" s="58"/>
      <c r="K61" s="58"/>
      <c r="L61" s="58"/>
      <c r="M61" s="57"/>
      <c r="N61" s="216" t="s">
        <v>573</v>
      </c>
      <c r="O61" s="153">
        <v>0</v>
      </c>
      <c r="P61" s="153">
        <v>0</v>
      </c>
      <c r="Q61" s="153">
        <v>0</v>
      </c>
    </row>
    <row r="62" spans="1:17" s="3" customFormat="1" ht="14.4">
      <c r="A62" s="79" t="s">
        <v>33</v>
      </c>
      <c r="B62" s="121" t="s">
        <v>34</v>
      </c>
      <c r="C62" s="122"/>
      <c r="D62" s="122"/>
      <c r="E62" s="81">
        <f t="shared" si="5"/>
        <v>0</v>
      </c>
      <c r="F62" s="89" t="e">
        <f ca="1">C62/OFFSET(C62,4,0)</f>
        <v>#DIV/0!</v>
      </c>
      <c r="G62" s="89">
        <f t="shared" ref="G62:H62" ca="1" si="30">D62/OFFSET(D62,4,0)</f>
        <v>0</v>
      </c>
      <c r="H62" s="89">
        <f t="shared" ca="1" si="30"/>
        <v>0</v>
      </c>
      <c r="I62" s="112"/>
      <c r="J62" s="58"/>
      <c r="K62" s="58"/>
      <c r="L62" s="174" t="s">
        <v>597</v>
      </c>
      <c r="M62" s="57"/>
      <c r="N62" s="57"/>
      <c r="O62" s="153">
        <v>0</v>
      </c>
      <c r="P62" s="153">
        <v>0</v>
      </c>
      <c r="Q62" s="153">
        <v>0</v>
      </c>
    </row>
    <row r="63" spans="1:17" s="3" customFormat="1">
      <c r="A63" s="79" t="s">
        <v>35</v>
      </c>
      <c r="B63" s="121" t="s">
        <v>36</v>
      </c>
      <c r="C63" s="122"/>
      <c r="D63" s="122"/>
      <c r="E63" s="81">
        <f t="shared" si="5"/>
        <v>0</v>
      </c>
      <c r="F63" s="89" t="e">
        <f ca="1">C63/OFFSET(C63,3,0)</f>
        <v>#DIV/0!</v>
      </c>
      <c r="G63" s="89">
        <f t="shared" ref="G63:H63" ca="1" si="31">D63/OFFSET(D63,3,0)</f>
        <v>0</v>
      </c>
      <c r="H63" s="89">
        <f t="shared" ca="1" si="31"/>
        <v>0</v>
      </c>
      <c r="I63" s="72"/>
      <c r="J63" s="58"/>
      <c r="K63" s="174" t="s">
        <v>333</v>
      </c>
      <c r="L63" s="58"/>
      <c r="M63" s="57"/>
      <c r="N63" s="57"/>
      <c r="O63" s="153">
        <v>2984</v>
      </c>
      <c r="P63" s="153">
        <v>3423</v>
      </c>
      <c r="Q63" s="153">
        <v>1548</v>
      </c>
    </row>
    <row r="64" spans="1:17" s="3" customFormat="1">
      <c r="A64" s="79" t="s">
        <v>37</v>
      </c>
      <c r="B64" s="121" t="s">
        <v>38</v>
      </c>
      <c r="C64" s="122"/>
      <c r="D64" s="122"/>
      <c r="E64" s="81">
        <f t="shared" si="5"/>
        <v>0</v>
      </c>
      <c r="F64" s="89" t="e">
        <f ca="1">C64/OFFSET(C64,2,0)</f>
        <v>#DIV/0!</v>
      </c>
      <c r="G64" s="89">
        <f t="shared" ref="G64:H64" ca="1" si="32">D64/OFFSET(D64,2,0)</f>
        <v>0</v>
      </c>
      <c r="H64" s="89">
        <f t="shared" ca="1" si="32"/>
        <v>0</v>
      </c>
      <c r="J64" s="58"/>
      <c r="K64" s="174" t="s">
        <v>598</v>
      </c>
      <c r="L64" s="174" t="s">
        <v>599</v>
      </c>
      <c r="M64" s="242" t="s">
        <v>600</v>
      </c>
      <c r="N64" s="216" t="s">
        <v>601</v>
      </c>
      <c r="O64" s="57"/>
      <c r="P64" s="57"/>
      <c r="Q64" s="57"/>
    </row>
    <row r="65" spans="1:17" s="3" customFormat="1">
      <c r="A65" s="79" t="s">
        <v>39</v>
      </c>
      <c r="B65" s="121" t="s">
        <v>40</v>
      </c>
      <c r="C65" s="122"/>
      <c r="D65" s="153">
        <v>239</v>
      </c>
      <c r="E65" s="81">
        <f t="shared" si="5"/>
        <v>239</v>
      </c>
      <c r="F65" s="89" t="e">
        <f ca="1">C65/OFFSET(C65,1,0)</f>
        <v>#DIV/0!</v>
      </c>
      <c r="G65" s="89">
        <f t="shared" ref="G65:H65" ca="1" si="33">D65/OFFSET(D65,1,0)</f>
        <v>1</v>
      </c>
      <c r="H65" s="94">
        <f t="shared" ca="1" si="33"/>
        <v>1</v>
      </c>
      <c r="J65" s="174" t="s">
        <v>602</v>
      </c>
      <c r="K65" s="58"/>
      <c r="L65" s="58"/>
      <c r="M65" s="57"/>
      <c r="N65" s="216" t="s">
        <v>6</v>
      </c>
      <c r="O65" s="153">
        <v>0</v>
      </c>
      <c r="P65" s="153">
        <v>0</v>
      </c>
      <c r="Q65" s="153">
        <v>0</v>
      </c>
    </row>
    <row r="66" spans="1:17" s="3" customFormat="1">
      <c r="A66" s="79" t="s">
        <v>41</v>
      </c>
      <c r="B66" s="96" t="s">
        <v>55</v>
      </c>
      <c r="C66" s="78">
        <f>SUM(C62:C65)</f>
        <v>0</v>
      </c>
      <c r="D66" s="78">
        <f>SUM(D62:D65)</f>
        <v>239</v>
      </c>
      <c r="E66" s="81">
        <f t="shared" si="5"/>
        <v>239</v>
      </c>
      <c r="F66" s="89" t="e">
        <f>C66/C33</f>
        <v>#DIV/0!</v>
      </c>
      <c r="G66" s="89">
        <f t="shared" ref="G66:H66" si="34">D66/D33</f>
        <v>5.9556441564914027E-2</v>
      </c>
      <c r="H66" s="89">
        <f t="shared" si="34"/>
        <v>5.9556441564914027E-2</v>
      </c>
      <c r="J66" s="174" t="s">
        <v>35</v>
      </c>
      <c r="K66" s="58"/>
      <c r="L66" s="58"/>
      <c r="M66" s="57"/>
      <c r="N66" s="216" t="s">
        <v>571</v>
      </c>
      <c r="O66" s="153">
        <v>0</v>
      </c>
      <c r="P66" s="153">
        <v>0</v>
      </c>
      <c r="Q66" s="153">
        <v>0</v>
      </c>
    </row>
    <row r="67" spans="1:17" s="3" customFormat="1">
      <c r="A67" s="97" t="s">
        <v>42</v>
      </c>
      <c r="B67" s="98" t="s">
        <v>21</v>
      </c>
      <c r="C67" s="99"/>
      <c r="D67" s="99"/>
      <c r="E67" s="81">
        <f t="shared" si="5"/>
        <v>0</v>
      </c>
      <c r="F67" s="2"/>
      <c r="G67" s="72"/>
      <c r="H67" s="72"/>
      <c r="J67" s="232">
        <v>0</v>
      </c>
      <c r="K67" s="58"/>
      <c r="L67" s="58"/>
      <c r="M67" s="57"/>
      <c r="N67" s="216" t="s">
        <v>576</v>
      </c>
      <c r="O67" s="153">
        <v>0</v>
      </c>
      <c r="P67" s="153">
        <v>0</v>
      </c>
      <c r="Q67" s="153">
        <v>0</v>
      </c>
    </row>
    <row r="68" spans="1:17" s="3" customFormat="1" ht="14.4">
      <c r="A68" s="79" t="s">
        <v>43</v>
      </c>
      <c r="B68" s="77" t="s">
        <v>44</v>
      </c>
      <c r="C68" s="78">
        <f>C66-C67</f>
        <v>0</v>
      </c>
      <c r="D68" s="78">
        <f>D66-D67</f>
        <v>239</v>
      </c>
      <c r="E68" s="81">
        <f t="shared" si="5"/>
        <v>239</v>
      </c>
      <c r="F68" s="2"/>
      <c r="G68" s="111"/>
      <c r="H68" s="123"/>
      <c r="J68" s="174" t="s">
        <v>39</v>
      </c>
      <c r="K68" s="58"/>
      <c r="L68" s="58"/>
      <c r="M68" s="57"/>
      <c r="N68" s="216" t="s">
        <v>573</v>
      </c>
      <c r="O68" s="153">
        <v>205</v>
      </c>
      <c r="P68" s="153">
        <v>239</v>
      </c>
      <c r="Q68" s="153">
        <v>96</v>
      </c>
    </row>
    <row r="69" spans="1:17" s="3" customFormat="1">
      <c r="A69" s="79"/>
      <c r="B69" s="77"/>
      <c r="C69" s="92"/>
      <c r="D69" s="92"/>
      <c r="E69" s="81"/>
      <c r="F69" s="2"/>
      <c r="G69" s="72"/>
      <c r="H69" s="72"/>
      <c r="J69" s="58"/>
      <c r="K69" s="174" t="s">
        <v>603</v>
      </c>
      <c r="L69" s="58"/>
      <c r="M69" s="57"/>
      <c r="N69" s="57"/>
      <c r="O69" s="153">
        <v>205</v>
      </c>
      <c r="P69" s="153">
        <v>239</v>
      </c>
      <c r="Q69" s="153">
        <v>96</v>
      </c>
    </row>
    <row r="70" spans="1:17" s="3" customFormat="1" ht="14.4">
      <c r="A70" s="79" t="s">
        <v>45</v>
      </c>
      <c r="B70" s="77" t="s">
        <v>46</v>
      </c>
      <c r="C70" s="91">
        <f>C43+C50+C57+C59+C60+C68</f>
        <v>0</v>
      </c>
      <c r="D70" s="91">
        <f>D43+D50+D57+D59+D60+D68</f>
        <v>3970</v>
      </c>
      <c r="E70" s="81">
        <f t="shared" si="5"/>
        <v>3970</v>
      </c>
      <c r="F70" s="2"/>
      <c r="G70" s="124"/>
      <c r="H70" s="112"/>
      <c r="J70" s="58"/>
      <c r="K70" s="58"/>
      <c r="L70" s="174" t="s">
        <v>604</v>
      </c>
      <c r="M70" s="57"/>
      <c r="N70" s="57"/>
      <c r="O70" s="153">
        <v>0</v>
      </c>
      <c r="P70" s="247">
        <v>0</v>
      </c>
      <c r="Q70" s="247">
        <v>0</v>
      </c>
    </row>
    <row r="71" spans="1:17" s="3" customFormat="1">
      <c r="A71" s="79"/>
      <c r="B71" s="125"/>
      <c r="C71" s="92"/>
      <c r="D71" s="92"/>
      <c r="E71" s="81"/>
      <c r="F71" s="2"/>
      <c r="G71" s="72"/>
      <c r="H71" s="72"/>
      <c r="J71" s="58"/>
      <c r="K71" s="174" t="s">
        <v>605</v>
      </c>
      <c r="L71" s="58"/>
      <c r="M71" s="57"/>
      <c r="N71" s="57"/>
      <c r="O71" s="153">
        <v>205</v>
      </c>
      <c r="P71" s="153">
        <v>239</v>
      </c>
      <c r="Q71" s="153">
        <v>96</v>
      </c>
    </row>
    <row r="72" spans="1:17" s="3" customFormat="1" ht="14.4">
      <c r="A72" s="79" t="s">
        <v>47</v>
      </c>
      <c r="B72" s="77" t="s">
        <v>48</v>
      </c>
      <c r="C72" s="78"/>
      <c r="D72" s="78"/>
      <c r="E72" s="81">
        <f t="shared" si="5"/>
        <v>0</v>
      </c>
      <c r="F72" s="68"/>
      <c r="G72" s="126"/>
      <c r="H72" s="127"/>
      <c r="J72" s="58"/>
      <c r="K72" s="174" t="s">
        <v>606</v>
      </c>
      <c r="L72" s="58"/>
      <c r="M72" s="57"/>
      <c r="N72" s="57"/>
      <c r="O72" s="153">
        <v>3347</v>
      </c>
      <c r="P72" s="153">
        <v>3970</v>
      </c>
      <c r="Q72" s="153">
        <v>1824</v>
      </c>
    </row>
    <row r="73" spans="1:17" s="3" customFormat="1">
      <c r="A73" s="79"/>
      <c r="B73" s="125"/>
      <c r="C73" s="92"/>
      <c r="D73" s="92"/>
      <c r="E73" s="81"/>
      <c r="F73" s="2"/>
      <c r="G73" s="72"/>
      <c r="H73" s="72"/>
      <c r="I73" s="72"/>
      <c r="J73" s="58"/>
      <c r="K73" s="174" t="s">
        <v>343</v>
      </c>
      <c r="L73" s="58"/>
      <c r="M73" s="57"/>
      <c r="N73" s="57"/>
      <c r="O73" s="153">
        <v>0</v>
      </c>
      <c r="P73" s="153">
        <v>0</v>
      </c>
      <c r="Q73" s="153">
        <v>0</v>
      </c>
    </row>
    <row r="74" spans="1:17" s="3" customFormat="1">
      <c r="A74" s="79" t="s">
        <v>49</v>
      </c>
      <c r="B74" s="77" t="s">
        <v>50</v>
      </c>
      <c r="C74" s="81">
        <f>C70+C72</f>
        <v>0</v>
      </c>
      <c r="D74" s="81">
        <f>D70+D72</f>
        <v>3970</v>
      </c>
      <c r="E74" s="81">
        <f>D74+C74</f>
        <v>3970</v>
      </c>
      <c r="F74" s="2"/>
      <c r="G74" s="72"/>
      <c r="H74" s="72"/>
      <c r="I74" s="72"/>
      <c r="J74" s="58"/>
      <c r="K74" s="174" t="s">
        <v>607</v>
      </c>
      <c r="L74" s="58"/>
      <c r="M74" s="57"/>
      <c r="N74" s="57"/>
      <c r="O74" s="153">
        <v>3347</v>
      </c>
      <c r="P74" s="153">
        <v>3970</v>
      </c>
      <c r="Q74" s="153">
        <v>1824</v>
      </c>
    </row>
    <row r="75" spans="1:17" s="3" customFormat="1">
      <c r="A75" s="79"/>
      <c r="B75" s="77" t="s">
        <v>94</v>
      </c>
      <c r="C75" s="92"/>
      <c r="D75" s="92"/>
      <c r="E75" s="81">
        <f>D75+C75</f>
        <v>0</v>
      </c>
      <c r="F75" s="2"/>
      <c r="G75" s="72"/>
      <c r="H75" s="72"/>
      <c r="I75" s="72"/>
      <c r="J75" s="58"/>
      <c r="K75" s="174" t="s">
        <v>278</v>
      </c>
      <c r="L75" s="58"/>
      <c r="M75" s="57"/>
      <c r="N75" s="57"/>
      <c r="O75" s="248">
        <v>0.93899999999999995</v>
      </c>
      <c r="P75" s="248">
        <v>0.94</v>
      </c>
      <c r="Q75" s="248">
        <v>0.94699999999999995</v>
      </c>
    </row>
    <row r="76" spans="1:17" s="3" customFormat="1" ht="13.8" thickBot="1">
      <c r="A76" s="128" t="s">
        <v>51</v>
      </c>
      <c r="B76" s="129" t="s">
        <v>64</v>
      </c>
      <c r="C76" s="130"/>
      <c r="D76" s="153">
        <v>43</v>
      </c>
      <c r="E76" s="81">
        <f>D76+C76</f>
        <v>43</v>
      </c>
      <c r="F76" s="2"/>
      <c r="G76" s="72"/>
      <c r="H76" s="72"/>
      <c r="I76" s="72"/>
      <c r="J76" s="58"/>
      <c r="K76" s="58"/>
      <c r="L76" s="174" t="s">
        <v>608</v>
      </c>
      <c r="M76" s="57"/>
      <c r="N76" s="57"/>
      <c r="O76" s="153">
        <v>0</v>
      </c>
      <c r="P76" s="153">
        <v>43</v>
      </c>
      <c r="Q76" s="153">
        <v>79</v>
      </c>
    </row>
    <row r="77" spans="1:17" s="3" customFormat="1" ht="30.75" customHeight="1">
      <c r="A77" s="296" t="s">
        <v>56</v>
      </c>
      <c r="B77" s="297"/>
      <c r="C77" s="131">
        <f>C6+C33-C67-C74</f>
        <v>0</v>
      </c>
      <c r="D77" s="131">
        <f>D6+D33-D67-D74</f>
        <v>43</v>
      </c>
      <c r="E77" s="132">
        <f>(E6+E33)-(E67+E74)</f>
        <v>43</v>
      </c>
      <c r="F77" s="2"/>
      <c r="G77" s="72"/>
      <c r="H77" s="72"/>
      <c r="I77" s="72"/>
      <c r="J77" s="58"/>
      <c r="K77" s="58"/>
      <c r="L77" s="58"/>
      <c r="M77" s="57"/>
      <c r="N77" s="57"/>
      <c r="O77" s="57"/>
      <c r="P77" s="57"/>
      <c r="Q77" s="57"/>
    </row>
    <row r="78" spans="1:17" s="3" customFormat="1" ht="16.2" customHeight="1">
      <c r="A78" s="133"/>
      <c r="B78" s="61" t="s">
        <v>67</v>
      </c>
      <c r="C78" s="134" t="e">
        <f>(C43+C57+C59+C60+C50)/(C43+C57+C59+C68+C60+C50)</f>
        <v>#DIV/0!</v>
      </c>
      <c r="D78" s="134">
        <f t="shared" ref="D78:E78" si="35">(D43+D57+D59+D60+D50)/(D43+D57+D59+D68+D60+D50)</f>
        <v>0.93979848866498739</v>
      </c>
      <c r="E78" s="134">
        <f t="shared" si="35"/>
        <v>0.93979848866498739</v>
      </c>
      <c r="F78" s="135"/>
      <c r="G78" s="72"/>
      <c r="H78" s="72"/>
      <c r="I78" s="72"/>
      <c r="J78" s="174" t="s">
        <v>609</v>
      </c>
      <c r="K78" s="58"/>
      <c r="L78" s="58"/>
      <c r="M78" s="57"/>
      <c r="N78" s="57"/>
      <c r="O78" s="57"/>
      <c r="P78" s="57"/>
      <c r="Q78" s="57"/>
    </row>
    <row r="79" spans="1:17" s="3" customFormat="1" ht="16.2" customHeight="1">
      <c r="A79" s="133"/>
      <c r="B79" s="61" t="s">
        <v>68</v>
      </c>
      <c r="C79" s="134" t="e">
        <f>(C43+C57+C59+C60+C50)/(C43+C57+C59+C68+C72+C67+C60+C50)</f>
        <v>#DIV/0!</v>
      </c>
      <c r="D79" s="134">
        <f t="shared" ref="D79:E79" si="36">(D43+D57+D59+D60+D50)/(D43+D57+D59+D68+D72+D67+D60+D50)</f>
        <v>0.93979848866498739</v>
      </c>
      <c r="E79" s="134">
        <f t="shared" si="36"/>
        <v>0.93979848866498739</v>
      </c>
      <c r="F79" s="2"/>
      <c r="G79" s="72"/>
      <c r="H79" s="72"/>
      <c r="I79" s="72"/>
      <c r="J79" s="174" t="s">
        <v>610</v>
      </c>
      <c r="K79" s="58"/>
      <c r="L79" s="58"/>
      <c r="M79" s="57"/>
      <c r="N79" s="57"/>
      <c r="O79" s="57"/>
      <c r="P79" s="57"/>
      <c r="Q79" s="57"/>
    </row>
    <row r="80" spans="1:17" ht="16.2" customHeight="1">
      <c r="A80" s="133"/>
      <c r="B80" s="61" t="s">
        <v>70</v>
      </c>
      <c r="C80" s="134" t="e">
        <f>C59/C35</f>
        <v>#DIV/0!</v>
      </c>
      <c r="D80" s="134">
        <f t="shared" ref="D80:E80" si="37">D59/D35</f>
        <v>0</v>
      </c>
      <c r="E80" s="134">
        <f t="shared" si="37"/>
        <v>0</v>
      </c>
      <c r="J80" s="174" t="s">
        <v>611</v>
      </c>
    </row>
    <row r="81" spans="1:17" ht="16.2" customHeight="1">
      <c r="A81" s="133"/>
      <c r="B81" s="61" t="s">
        <v>69</v>
      </c>
      <c r="C81" s="134">
        <f>D66/E66</f>
        <v>1</v>
      </c>
      <c r="D81" s="134"/>
      <c r="E81" s="134"/>
      <c r="J81" s="174" t="s">
        <v>612</v>
      </c>
    </row>
    <row r="82" spans="1:17" ht="16.2" customHeight="1">
      <c r="A82" s="133"/>
      <c r="B82" s="61" t="s">
        <v>89</v>
      </c>
      <c r="C82" s="136" t="e">
        <f>C20/C35</f>
        <v>#DIV/0!</v>
      </c>
      <c r="D82" s="136">
        <f t="shared" ref="D82:E82" si="38">D20/D35</f>
        <v>1.4951407924246199E-3</v>
      </c>
      <c r="E82" s="136">
        <f t="shared" si="38"/>
        <v>1.4951407924246199E-3</v>
      </c>
    </row>
    <row r="83" spans="1:17" ht="16.2" customHeight="1">
      <c r="A83" s="133"/>
      <c r="B83" s="61" t="s">
        <v>95</v>
      </c>
      <c r="C83" s="136" t="e">
        <f>(C43+C50+C57+C59+C60)/(C6+C33)</f>
        <v>#DIV/0!</v>
      </c>
      <c r="D83" s="136">
        <f t="shared" ref="D83:E83" si="39">(D43+D50+D57+D59+D60)/(D6+D33)</f>
        <v>0.92972838275604286</v>
      </c>
      <c r="E83" s="136">
        <f t="shared" si="39"/>
        <v>0.92972838275604286</v>
      </c>
      <c r="J83" s="174" t="s">
        <v>613</v>
      </c>
      <c r="L83" s="174" t="s">
        <v>614</v>
      </c>
      <c r="M83" s="216" t="s">
        <v>615</v>
      </c>
    </row>
    <row r="84" spans="1:17" ht="82.2" customHeight="1">
      <c r="A84" s="298" t="s">
        <v>57</v>
      </c>
      <c r="B84" s="299"/>
      <c r="C84" s="299"/>
      <c r="D84" s="299"/>
      <c r="E84" s="299"/>
      <c r="K84" s="174" t="s">
        <v>616</v>
      </c>
      <c r="L84" s="232">
        <v>0</v>
      </c>
      <c r="M84" s="153">
        <v>0</v>
      </c>
      <c r="N84" s="153">
        <v>0</v>
      </c>
    </row>
    <row r="85" spans="1:17">
      <c r="A85" s="137"/>
      <c r="K85" s="174" t="s">
        <v>617</v>
      </c>
      <c r="L85" s="232">
        <v>3347</v>
      </c>
      <c r="M85" s="153">
        <v>4013</v>
      </c>
      <c r="N85" s="153">
        <v>1903</v>
      </c>
    </row>
    <row r="86" spans="1:17" s="139" customFormat="1" ht="19.5" customHeight="1">
      <c r="A86" s="138" t="s">
        <v>62</v>
      </c>
      <c r="B86" s="62"/>
      <c r="F86" s="2"/>
      <c r="G86" s="72"/>
      <c r="H86" s="72"/>
      <c r="I86" s="72"/>
      <c r="J86" s="58"/>
      <c r="K86" s="174" t="s">
        <v>618</v>
      </c>
      <c r="L86" s="232">
        <v>3347</v>
      </c>
      <c r="M86" s="153">
        <v>4013</v>
      </c>
      <c r="N86" s="153">
        <v>1903</v>
      </c>
      <c r="O86" s="57"/>
      <c r="P86" s="57"/>
      <c r="Q86" s="57"/>
    </row>
    <row r="87" spans="1:17" s="139" customFormat="1" ht="19.5" customHeight="1">
      <c r="A87" s="138"/>
      <c r="B87" s="62"/>
      <c r="F87" s="2"/>
      <c r="G87" s="72"/>
      <c r="H87" s="72"/>
      <c r="I87" s="72"/>
      <c r="J87" s="58"/>
      <c r="K87" s="58"/>
      <c r="L87" s="58"/>
      <c r="M87" s="57"/>
      <c r="N87" s="57"/>
      <c r="O87" s="57"/>
      <c r="P87" s="57"/>
      <c r="Q87" s="57"/>
    </row>
    <row r="88" spans="1:17" s="139" customFormat="1" ht="19.5" customHeight="1">
      <c r="A88" s="138"/>
      <c r="B88" s="62"/>
      <c r="F88" s="2"/>
      <c r="G88" s="72"/>
      <c r="H88" s="72"/>
      <c r="I88" s="72"/>
      <c r="J88" s="58"/>
      <c r="K88" s="58"/>
      <c r="L88" s="58"/>
      <c r="M88" s="57"/>
      <c r="N88" s="57"/>
      <c r="O88" s="57"/>
      <c r="P88" s="57"/>
      <c r="Q88" s="57"/>
    </row>
    <row r="89" spans="1:17" s="139" customFormat="1" ht="19.5" customHeight="1">
      <c r="A89" s="138"/>
      <c r="B89" s="62"/>
      <c r="F89" s="2"/>
      <c r="G89" s="72"/>
      <c r="H89" s="72"/>
      <c r="I89" s="72"/>
      <c r="J89" s="58"/>
      <c r="K89" s="58"/>
      <c r="L89" s="58"/>
      <c r="M89" s="57"/>
      <c r="N89" s="57"/>
      <c r="O89" s="57"/>
      <c r="P89" s="57"/>
      <c r="Q89" s="57"/>
    </row>
    <row r="90" spans="1:17" s="139" customFormat="1" ht="19.5" customHeight="1">
      <c r="A90" s="138"/>
      <c r="B90" s="62"/>
      <c r="F90" s="2"/>
      <c r="G90" s="72"/>
      <c r="H90" s="72"/>
      <c r="I90" s="72"/>
      <c r="J90" s="58"/>
      <c r="K90" s="58"/>
      <c r="L90" s="58"/>
      <c r="M90" s="57"/>
      <c r="N90" s="57"/>
      <c r="O90" s="57"/>
      <c r="P90" s="57"/>
      <c r="Q90" s="57"/>
    </row>
    <row r="91" spans="1:17" s="139" customFormat="1" ht="19.5" customHeight="1">
      <c r="A91" s="138"/>
      <c r="B91" s="62"/>
      <c r="F91" s="2"/>
      <c r="G91" s="72"/>
      <c r="H91" s="72"/>
      <c r="I91" s="72"/>
      <c r="J91" s="58"/>
      <c r="K91" s="58"/>
      <c r="L91" s="58"/>
      <c r="M91" s="57"/>
      <c r="N91" s="57"/>
      <c r="O91" s="57"/>
      <c r="P91" s="57"/>
      <c r="Q91" s="57"/>
    </row>
    <row r="92" spans="1:17" s="139" customFormat="1" ht="19.5" customHeight="1">
      <c r="A92" s="138"/>
      <c r="B92" s="62"/>
      <c r="F92" s="2"/>
      <c r="G92" s="72"/>
      <c r="H92" s="72"/>
      <c r="I92" s="72"/>
      <c r="J92" s="58"/>
      <c r="K92" s="58"/>
      <c r="L92" s="58"/>
      <c r="M92" s="57"/>
      <c r="N92" s="57"/>
      <c r="O92" s="57"/>
      <c r="P92" s="57"/>
      <c r="Q92" s="57"/>
    </row>
    <row r="93" spans="1:17" s="139" customFormat="1" ht="19.5" customHeight="1">
      <c r="A93" s="138"/>
      <c r="B93" s="1" t="s">
        <v>65</v>
      </c>
      <c r="C93" s="139" t="e">
        <f>(C74-C68)/C74</f>
        <v>#DIV/0!</v>
      </c>
      <c r="D93" s="1" t="s">
        <v>66</v>
      </c>
      <c r="E93" s="139">
        <f>(D74-D68)/D74</f>
        <v>0.93979848866498739</v>
      </c>
      <c r="F93" s="2"/>
      <c r="G93" s="72"/>
      <c r="H93" s="72"/>
      <c r="I93" s="72"/>
      <c r="J93" s="58"/>
      <c r="K93" s="58"/>
      <c r="L93" s="58"/>
      <c r="M93" s="57"/>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opLeftCell="A61"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2" width="11.77734375" style="58" customWidth="1"/>
    <col min="13" max="15" width="6.109375" style="57" customWidth="1"/>
    <col min="16" max="17" width="5" style="57" bestFit="1" customWidth="1"/>
    <col min="18" max="16384" width="8.88671875" style="57"/>
  </cols>
  <sheetData>
    <row r="1" spans="1:17" s="3" customFormat="1">
      <c r="A1" s="57"/>
      <c r="B1" s="65" t="s">
        <v>90</v>
      </c>
      <c r="C1" s="57"/>
      <c r="D1" s="57"/>
      <c r="E1" s="57"/>
      <c r="F1" s="2" t="s">
        <v>91</v>
      </c>
      <c r="G1" s="66"/>
      <c r="H1" s="67"/>
      <c r="I1" s="67"/>
      <c r="J1" s="58"/>
      <c r="K1" s="58"/>
      <c r="L1" s="58"/>
      <c r="M1" s="57"/>
      <c r="N1" s="57"/>
      <c r="O1" s="57"/>
      <c r="P1" s="57"/>
      <c r="Q1" s="57"/>
    </row>
    <row r="2" spans="1:17" s="3" customFormat="1" ht="15.6">
      <c r="A2" s="57"/>
      <c r="B2" s="65" t="s">
        <v>92</v>
      </c>
      <c r="C2" s="153">
        <v>2008</v>
      </c>
      <c r="D2" s="57"/>
      <c r="E2" s="57"/>
      <c r="F2" s="68" t="s">
        <v>93</v>
      </c>
      <c r="G2" s="69"/>
      <c r="H2" s="70"/>
      <c r="I2" s="70"/>
      <c r="J2" s="228" t="s">
        <v>565</v>
      </c>
      <c r="K2" s="58"/>
      <c r="L2" s="58"/>
      <c r="M2" s="57"/>
      <c r="N2" s="57"/>
      <c r="O2" s="57"/>
      <c r="P2" s="57"/>
      <c r="Q2" s="57"/>
    </row>
    <row r="3" spans="1:17" s="3" customFormat="1" ht="13.8" thickBot="1">
      <c r="A3" s="71"/>
      <c r="B3" s="58"/>
      <c r="C3" s="57"/>
      <c r="D3" s="57"/>
      <c r="E3" s="57"/>
      <c r="F3" s="2"/>
      <c r="G3" s="72"/>
      <c r="H3" s="72"/>
      <c r="I3" s="72"/>
      <c r="J3" s="58"/>
      <c r="K3" s="58"/>
      <c r="L3" s="58"/>
      <c r="M3" s="57"/>
      <c r="N3" s="57"/>
      <c r="O3" s="57"/>
      <c r="P3" s="57"/>
      <c r="Q3" s="57"/>
    </row>
    <row r="4" spans="1:17" s="3" customFormat="1">
      <c r="A4" s="73"/>
      <c r="B4" s="60"/>
      <c r="C4" s="74" t="s">
        <v>0</v>
      </c>
      <c r="D4" s="74" t="s">
        <v>1</v>
      </c>
      <c r="E4" s="75" t="s">
        <v>2</v>
      </c>
      <c r="F4" s="2"/>
      <c r="G4" s="72"/>
      <c r="H4" s="72"/>
      <c r="I4" s="72"/>
      <c r="J4" s="174" t="s">
        <v>566</v>
      </c>
      <c r="K4" s="58"/>
      <c r="L4" s="58"/>
      <c r="M4" s="57"/>
      <c r="N4" s="57"/>
      <c r="O4" s="57"/>
      <c r="P4" s="57"/>
      <c r="Q4" s="57"/>
    </row>
    <row r="5" spans="1:17" s="3" customFormat="1">
      <c r="A5" s="76"/>
      <c r="B5" s="77"/>
      <c r="C5" s="78"/>
      <c r="D5" s="78"/>
      <c r="E5" s="78"/>
      <c r="F5" s="4"/>
      <c r="G5" s="72"/>
      <c r="H5" s="72"/>
      <c r="I5" s="72"/>
      <c r="J5" s="245" t="s">
        <v>567</v>
      </c>
      <c r="K5" s="58"/>
      <c r="L5" s="58"/>
      <c r="M5" s="57"/>
      <c r="N5" s="57"/>
      <c r="O5" s="57"/>
      <c r="P5" s="57"/>
      <c r="Q5" s="57"/>
    </row>
    <row r="6" spans="1:17" s="3" customFormat="1" ht="15.6">
      <c r="A6" s="79" t="s">
        <v>3</v>
      </c>
      <c r="B6" s="77" t="s">
        <v>63</v>
      </c>
      <c r="C6" s="80"/>
      <c r="D6" s="153">
        <v>43</v>
      </c>
      <c r="E6" s="81">
        <f>D6+C6</f>
        <v>43</v>
      </c>
      <c r="F6" s="68"/>
      <c r="G6" s="82"/>
      <c r="H6" s="70"/>
      <c r="I6" s="70"/>
      <c r="J6" s="174" t="s">
        <v>568</v>
      </c>
      <c r="K6" s="58"/>
      <c r="L6" s="58"/>
      <c r="M6" s="57"/>
      <c r="N6" s="57"/>
      <c r="O6" s="57"/>
      <c r="P6" s="57"/>
      <c r="Q6" s="57"/>
    </row>
    <row r="7" spans="1:17" s="3" customFormat="1" ht="15.6">
      <c r="A7" s="79"/>
      <c r="B7" s="77"/>
      <c r="C7" s="83"/>
      <c r="D7" s="83"/>
      <c r="E7" s="81"/>
      <c r="F7" s="68"/>
      <c r="G7" s="82"/>
      <c r="H7" s="82"/>
      <c r="I7" s="70"/>
      <c r="J7" s="58"/>
      <c r="K7" s="58"/>
      <c r="L7" s="58"/>
      <c r="M7" s="57"/>
      <c r="N7" s="57"/>
      <c r="O7" s="57"/>
      <c r="P7" s="57"/>
      <c r="Q7" s="57"/>
    </row>
    <row r="8" spans="1:17" s="3" customFormat="1" ht="15.6">
      <c r="A8" s="79"/>
      <c r="B8" s="77" t="s">
        <v>4</v>
      </c>
      <c r="C8" s="83"/>
      <c r="D8" s="83"/>
      <c r="E8" s="81"/>
      <c r="F8" s="68"/>
      <c r="G8" s="82"/>
      <c r="H8" s="70"/>
      <c r="I8" s="82"/>
      <c r="J8" s="58"/>
      <c r="K8" s="58"/>
      <c r="L8" s="58"/>
      <c r="M8" s="153">
        <v>2008</v>
      </c>
      <c r="N8" s="57"/>
      <c r="O8" s="57"/>
    </row>
    <row r="9" spans="1:17" s="3" customFormat="1" ht="15.6">
      <c r="A9" s="79"/>
      <c r="B9" s="84" t="s">
        <v>5</v>
      </c>
      <c r="C9" s="85"/>
      <c r="D9" s="85"/>
      <c r="E9" s="81"/>
      <c r="F9" s="2"/>
      <c r="G9" s="82"/>
      <c r="H9" s="86"/>
      <c r="I9" s="70"/>
      <c r="J9" s="174" t="s">
        <v>569</v>
      </c>
      <c r="K9" s="58"/>
      <c r="L9" s="58"/>
      <c r="M9" s="153">
        <v>43</v>
      </c>
      <c r="N9" s="57"/>
      <c r="O9" s="57"/>
    </row>
    <row r="10" spans="1:17" s="3" customFormat="1" ht="15.6">
      <c r="A10" s="79"/>
      <c r="B10" s="87" t="s">
        <v>6</v>
      </c>
      <c r="C10" s="88"/>
      <c r="D10" s="153">
        <v>1598</v>
      </c>
      <c r="E10" s="81">
        <f>D10+C10</f>
        <v>1598</v>
      </c>
      <c r="F10" s="89" t="e">
        <f ca="1">C10/OFFSET(C10,4,0)</f>
        <v>#DIV/0!</v>
      </c>
      <c r="G10" s="89">
        <f t="shared" ref="G10:H10" ca="1" si="0">D10/OFFSET(D10,4,0)</f>
        <v>0.86006458557588805</v>
      </c>
      <c r="H10" s="89">
        <f t="shared" ca="1" si="0"/>
        <v>0.86006458557588805</v>
      </c>
      <c r="I10" s="70"/>
      <c r="J10" s="174" t="s">
        <v>464</v>
      </c>
      <c r="K10" s="174" t="s">
        <v>570</v>
      </c>
      <c r="L10" s="58"/>
      <c r="M10" s="57"/>
      <c r="N10" s="57"/>
      <c r="O10" s="57"/>
    </row>
    <row r="11" spans="1:17" s="3" customFormat="1">
      <c r="A11" s="79"/>
      <c r="B11" s="87" t="s">
        <v>7</v>
      </c>
      <c r="C11" s="88"/>
      <c r="D11" s="153">
        <v>164</v>
      </c>
      <c r="E11" s="81">
        <f t="shared" ref="E11:E14" si="1">D11+C11</f>
        <v>164</v>
      </c>
      <c r="F11" s="89" t="e">
        <f ca="1">C11/OFFSET(C11,3,0)</f>
        <v>#DIV/0!</v>
      </c>
      <c r="G11" s="89">
        <f t="shared" ref="G11:H11" ca="1" si="2">D11/OFFSET(D11,3,0)</f>
        <v>8.8266953713670618E-2</v>
      </c>
      <c r="H11" s="89">
        <f t="shared" ca="1" si="2"/>
        <v>8.8266953713670618E-2</v>
      </c>
      <c r="I11" s="72"/>
      <c r="J11" s="174" t="s">
        <v>5</v>
      </c>
      <c r="K11" s="58"/>
      <c r="L11" s="58"/>
      <c r="M11" s="57"/>
      <c r="N11" s="57"/>
      <c r="O11" s="57"/>
    </row>
    <row r="12" spans="1:17" s="3" customFormat="1">
      <c r="A12" s="79"/>
      <c r="B12" s="87" t="s">
        <v>8</v>
      </c>
      <c r="C12" s="88"/>
      <c r="D12" s="153">
        <v>0</v>
      </c>
      <c r="E12" s="81">
        <f t="shared" si="1"/>
        <v>0</v>
      </c>
      <c r="F12" s="89" t="e">
        <f ca="1">C12/OFFSET(C12,2,0)</f>
        <v>#DIV/0!</v>
      </c>
      <c r="G12" s="89">
        <f t="shared" ref="G12:H12" ca="1" si="3">D12/OFFSET(D12,2,0)</f>
        <v>0</v>
      </c>
      <c r="H12" s="89">
        <f t="shared" ca="1" si="3"/>
        <v>0</v>
      </c>
      <c r="I12" s="72"/>
      <c r="J12" s="58"/>
      <c r="K12" s="58"/>
      <c r="L12" s="174" t="s">
        <v>6</v>
      </c>
      <c r="M12" s="153">
        <v>1598</v>
      </c>
      <c r="N12" s="57"/>
      <c r="O12" s="57"/>
    </row>
    <row r="13" spans="1:17" s="3" customFormat="1">
      <c r="A13" s="79"/>
      <c r="B13" s="87" t="s">
        <v>9</v>
      </c>
      <c r="C13" s="88"/>
      <c r="D13" s="153">
        <v>96</v>
      </c>
      <c r="E13" s="81">
        <f t="shared" si="1"/>
        <v>96</v>
      </c>
      <c r="F13" s="89" t="e">
        <f ca="1">C13/OFFSET(C13,1,0)</f>
        <v>#DIV/0!</v>
      </c>
      <c r="G13" s="89">
        <f t="shared" ref="G13:H13" ca="1" si="4">D13/OFFSET(D13,1,0)</f>
        <v>5.1668460710441337E-2</v>
      </c>
      <c r="H13" s="89">
        <f t="shared" ca="1" si="4"/>
        <v>5.1668460710441337E-2</v>
      </c>
      <c r="I13" s="72"/>
      <c r="J13" s="58"/>
      <c r="K13" s="174" t="s">
        <v>571</v>
      </c>
      <c r="L13" s="58"/>
      <c r="M13" s="153">
        <v>164</v>
      </c>
      <c r="N13" s="57"/>
      <c r="O13" s="57"/>
    </row>
    <row r="14" spans="1:17" s="3" customFormat="1">
      <c r="A14" s="79" t="s">
        <v>10</v>
      </c>
      <c r="B14" s="90" t="s">
        <v>11</v>
      </c>
      <c r="C14" s="91">
        <f>SUM(C10:C13)</f>
        <v>0</v>
      </c>
      <c r="D14" s="91">
        <f>SUM(D10:D13)</f>
        <v>1858</v>
      </c>
      <c r="E14" s="81">
        <f t="shared" si="1"/>
        <v>1858</v>
      </c>
      <c r="F14" s="89"/>
      <c r="G14" s="89"/>
      <c r="H14" s="89"/>
      <c r="I14" s="72"/>
      <c r="J14" s="58"/>
      <c r="K14" s="174" t="s">
        <v>572</v>
      </c>
      <c r="L14" s="58"/>
      <c r="M14" s="153">
        <v>0</v>
      </c>
      <c r="N14" s="57"/>
      <c r="O14" s="57"/>
    </row>
    <row r="15" spans="1:17" s="3" customFormat="1">
      <c r="A15" s="79"/>
      <c r="B15" s="84" t="s">
        <v>58</v>
      </c>
      <c r="C15" s="92"/>
      <c r="D15" s="92"/>
      <c r="E15" s="81"/>
      <c r="F15" s="2"/>
      <c r="G15" s="72"/>
      <c r="H15" s="72"/>
      <c r="I15" s="72"/>
      <c r="J15" s="58"/>
      <c r="K15" s="174" t="s">
        <v>573</v>
      </c>
      <c r="L15" s="58"/>
      <c r="M15" s="153">
        <v>96</v>
      </c>
      <c r="N15" s="57"/>
      <c r="O15" s="57"/>
    </row>
    <row r="16" spans="1:17" s="3" customFormat="1">
      <c r="A16" s="79"/>
      <c r="B16" s="87" t="s">
        <v>6</v>
      </c>
      <c r="C16" s="92"/>
      <c r="D16" s="153">
        <v>0</v>
      </c>
      <c r="E16" s="81">
        <f t="shared" ref="E16:E72" si="5">D16+C16</f>
        <v>0</v>
      </c>
      <c r="F16" s="89" t="e">
        <f ca="1">C16/OFFSET(C16,4,0)</f>
        <v>#DIV/0!</v>
      </c>
      <c r="G16" s="89">
        <f t="shared" ref="G16:H16" ca="1" si="6">D16/OFFSET(D16,4,0)</f>
        <v>0</v>
      </c>
      <c r="H16" s="89">
        <f t="shared" ca="1" si="6"/>
        <v>0</v>
      </c>
      <c r="I16" s="72"/>
      <c r="J16" s="174" t="s">
        <v>574</v>
      </c>
      <c r="K16" s="58"/>
      <c r="L16" s="58"/>
      <c r="M16" s="153">
        <v>1858</v>
      </c>
      <c r="N16" s="57"/>
      <c r="O16" s="57"/>
    </row>
    <row r="17" spans="1:15" s="3" customFormat="1">
      <c r="A17" s="79"/>
      <c r="B17" s="87" t="s">
        <v>7</v>
      </c>
      <c r="C17" s="92"/>
      <c r="D17" s="153">
        <v>2</v>
      </c>
      <c r="E17" s="81">
        <f t="shared" si="5"/>
        <v>2</v>
      </c>
      <c r="F17" s="89" t="e">
        <f ca="1">C17/OFFSET(C17,3,0)</f>
        <v>#DIV/0!</v>
      </c>
      <c r="G17" s="89">
        <f t="shared" ref="G17:H17" ca="1" si="7">D17/OFFSET(D17,3,0)</f>
        <v>1</v>
      </c>
      <c r="H17" s="89">
        <f t="shared" ca="1" si="7"/>
        <v>1</v>
      </c>
      <c r="I17" s="72"/>
      <c r="J17" s="174" t="s">
        <v>575</v>
      </c>
      <c r="K17" s="58"/>
      <c r="L17" s="58"/>
      <c r="M17" s="57"/>
      <c r="N17" s="57"/>
      <c r="O17" s="57"/>
    </row>
    <row r="18" spans="1:15" s="3" customFormat="1" ht="15.6">
      <c r="A18" s="79"/>
      <c r="B18" s="87" t="s">
        <v>8</v>
      </c>
      <c r="C18" s="92"/>
      <c r="D18" s="92"/>
      <c r="E18" s="81">
        <f t="shared" si="5"/>
        <v>0</v>
      </c>
      <c r="F18" s="89" t="e">
        <f ca="1">C18/OFFSET(C18,2,0)</f>
        <v>#DIV/0!</v>
      </c>
      <c r="G18" s="89">
        <f t="shared" ref="G18:H18" ca="1" si="8">D18/OFFSET(D18,2,0)</f>
        <v>0</v>
      </c>
      <c r="H18" s="89">
        <f t="shared" ca="1" si="8"/>
        <v>0</v>
      </c>
      <c r="I18" s="93"/>
      <c r="J18" s="58"/>
      <c r="K18" s="58"/>
      <c r="L18" s="174" t="s">
        <v>6</v>
      </c>
      <c r="M18" s="153">
        <v>0</v>
      </c>
      <c r="N18" s="57"/>
      <c r="O18" s="57"/>
    </row>
    <row r="19" spans="1:15" s="3" customFormat="1">
      <c r="A19" s="79"/>
      <c r="B19" s="87" t="s">
        <v>9</v>
      </c>
      <c r="C19" s="92"/>
      <c r="D19" s="92"/>
      <c r="E19" s="81">
        <f t="shared" si="5"/>
        <v>0</v>
      </c>
      <c r="F19" s="89" t="e">
        <f ca="1">C19/OFFSET(C19,1,0)</f>
        <v>#DIV/0!</v>
      </c>
      <c r="G19" s="89">
        <f t="shared" ref="G19:H19" ca="1" si="9">D19/OFFSET(D19,1,0)</f>
        <v>0</v>
      </c>
      <c r="H19" s="94">
        <f t="shared" ca="1" si="9"/>
        <v>0</v>
      </c>
      <c r="I19" s="72"/>
      <c r="J19" s="58"/>
      <c r="K19" s="174" t="s">
        <v>571</v>
      </c>
      <c r="L19" s="58"/>
      <c r="M19" s="153">
        <v>2</v>
      </c>
      <c r="N19" s="57"/>
      <c r="O19" s="57"/>
    </row>
    <row r="20" spans="1:15" s="3" customFormat="1">
      <c r="A20" s="79" t="s">
        <v>12</v>
      </c>
      <c r="B20" s="90" t="s">
        <v>13</v>
      </c>
      <c r="C20" s="81">
        <f>SUM(C16:C19)</f>
        <v>0</v>
      </c>
      <c r="D20" s="81">
        <f>SUM(D16:D19)</f>
        <v>2</v>
      </c>
      <c r="E20" s="81">
        <f t="shared" si="5"/>
        <v>2</v>
      </c>
      <c r="F20" s="89"/>
      <c r="G20" s="89"/>
      <c r="H20" s="89"/>
      <c r="I20" s="72"/>
      <c r="J20" s="58"/>
      <c r="K20" s="174" t="s">
        <v>576</v>
      </c>
      <c r="L20" s="58"/>
      <c r="M20" s="57"/>
      <c r="N20" s="57"/>
      <c r="O20" s="57"/>
    </row>
    <row r="21" spans="1:15" s="3" customFormat="1">
      <c r="A21" s="79"/>
      <c r="B21" s="84" t="s">
        <v>59</v>
      </c>
      <c r="C21" s="92"/>
      <c r="D21" s="92"/>
      <c r="E21" s="81"/>
      <c r="F21" s="2"/>
      <c r="G21" s="72"/>
      <c r="H21" s="72"/>
      <c r="I21" s="72"/>
      <c r="J21" s="58"/>
      <c r="K21" s="174" t="s">
        <v>577</v>
      </c>
      <c r="L21" s="58"/>
      <c r="M21" s="153">
        <v>0</v>
      </c>
      <c r="N21" s="57"/>
      <c r="O21" s="57"/>
    </row>
    <row r="22" spans="1:15"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174" t="s">
        <v>578</v>
      </c>
      <c r="K22" s="58"/>
      <c r="L22" s="58"/>
      <c r="M22" s="153">
        <v>2</v>
      </c>
      <c r="N22" s="57"/>
      <c r="O22" s="57"/>
    </row>
    <row r="23" spans="1:15" s="3" customFormat="1">
      <c r="A23" s="79"/>
      <c r="B23" s="87" t="s">
        <v>7</v>
      </c>
      <c r="C23" s="95"/>
      <c r="D23" s="95"/>
      <c r="E23" s="81">
        <f t="shared" si="5"/>
        <v>0</v>
      </c>
      <c r="F23" s="89" t="e">
        <f ca="1">C23/OFFSET(C23,3,0)</f>
        <v>#DIV/0!</v>
      </c>
      <c r="G23" s="89" t="e">
        <f t="shared" ref="G23:H23" ca="1" si="11">D23/OFFSET(D23,3,0)</f>
        <v>#DIV/0!</v>
      </c>
      <c r="H23" s="89" t="e">
        <f t="shared" ca="1" si="11"/>
        <v>#DIV/0!</v>
      </c>
      <c r="I23" s="72"/>
      <c r="J23" s="174" t="s">
        <v>579</v>
      </c>
      <c r="K23" s="58"/>
      <c r="L23" s="58"/>
      <c r="M23" s="57"/>
      <c r="N23" s="57"/>
      <c r="O23" s="57"/>
    </row>
    <row r="24" spans="1:15"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58"/>
      <c r="L24" s="174" t="s">
        <v>6</v>
      </c>
      <c r="M24" s="153">
        <v>0</v>
      </c>
      <c r="N24" s="57"/>
      <c r="O24" s="57"/>
    </row>
    <row r="25" spans="1:15" s="3" customFormat="1">
      <c r="A25" s="79"/>
      <c r="B25" s="87" t="s">
        <v>9</v>
      </c>
      <c r="C25" s="95"/>
      <c r="D25" s="95"/>
      <c r="E25" s="81">
        <f t="shared" si="5"/>
        <v>0</v>
      </c>
      <c r="F25" s="89" t="e">
        <f ca="1">C25/OFFSET(C25,1,0)</f>
        <v>#DIV/0!</v>
      </c>
      <c r="G25" s="89" t="e">
        <f t="shared" ref="G25:H25" ca="1" si="13">D25/OFFSET(D25,1,0)</f>
        <v>#DIV/0!</v>
      </c>
      <c r="H25" s="94" t="e">
        <f t="shared" ca="1" si="13"/>
        <v>#DIV/0!</v>
      </c>
      <c r="I25" s="72"/>
      <c r="J25" s="58"/>
      <c r="K25" s="174" t="s">
        <v>571</v>
      </c>
      <c r="L25" s="58"/>
      <c r="M25" s="57"/>
      <c r="N25" s="57"/>
      <c r="O25" s="57"/>
    </row>
    <row r="26" spans="1:15" s="3" customFormat="1">
      <c r="A26" s="79" t="s">
        <v>14</v>
      </c>
      <c r="B26" s="90" t="s">
        <v>15</v>
      </c>
      <c r="C26" s="81">
        <f>SUM(C22:C25)</f>
        <v>0</v>
      </c>
      <c r="D26" s="81">
        <f>SUM(D22:D25)</f>
        <v>0</v>
      </c>
      <c r="E26" s="81">
        <f t="shared" si="5"/>
        <v>0</v>
      </c>
      <c r="F26" s="89"/>
      <c r="G26" s="89"/>
      <c r="H26" s="89"/>
      <c r="I26" s="72"/>
      <c r="J26" s="58"/>
      <c r="K26" s="174" t="s">
        <v>572</v>
      </c>
      <c r="L26" s="58"/>
      <c r="M26" s="153">
        <v>0</v>
      </c>
      <c r="N26" s="57"/>
      <c r="O26" s="57"/>
    </row>
    <row r="27" spans="1:15" s="3" customFormat="1">
      <c r="A27" s="79"/>
      <c r="B27" s="84" t="s">
        <v>16</v>
      </c>
      <c r="C27" s="92"/>
      <c r="D27" s="92"/>
      <c r="E27" s="81"/>
      <c r="F27" s="2"/>
      <c r="G27" s="72"/>
      <c r="H27" s="72"/>
      <c r="I27" s="72"/>
      <c r="J27" s="58"/>
      <c r="K27" s="174" t="s">
        <v>573</v>
      </c>
      <c r="L27" s="58"/>
      <c r="M27" s="153">
        <v>0</v>
      </c>
      <c r="N27" s="57"/>
      <c r="O27" s="57"/>
    </row>
    <row r="28" spans="1:15" s="3" customFormat="1">
      <c r="A28" s="79"/>
      <c r="B28" s="87" t="s">
        <v>6</v>
      </c>
      <c r="C28" s="92"/>
      <c r="D28" s="92"/>
      <c r="E28" s="81">
        <f t="shared" si="5"/>
        <v>0</v>
      </c>
      <c r="F28" s="89" t="e">
        <f ca="1">C28/OFFSET(C28,4,0)</f>
        <v>#DIV/0!</v>
      </c>
      <c r="G28" s="89" t="e">
        <f t="shared" ref="G28:H28" ca="1" si="14">D28/OFFSET(D28,4,0)</f>
        <v>#DIV/0!</v>
      </c>
      <c r="H28" s="89" t="e">
        <f t="shared" ca="1" si="14"/>
        <v>#DIV/0!</v>
      </c>
      <c r="I28" s="72"/>
      <c r="J28" s="174" t="s">
        <v>580</v>
      </c>
      <c r="K28" s="58"/>
      <c r="L28" s="58"/>
      <c r="M28" s="153">
        <v>0</v>
      </c>
      <c r="N28" s="57"/>
      <c r="O28" s="57"/>
    </row>
    <row r="29" spans="1:15" s="3" customFormat="1" ht="15.6">
      <c r="A29" s="79"/>
      <c r="B29" s="87" t="s">
        <v>7</v>
      </c>
      <c r="C29" s="92"/>
      <c r="D29" s="92"/>
      <c r="E29" s="81">
        <f t="shared" si="5"/>
        <v>0</v>
      </c>
      <c r="F29" s="89" t="e">
        <f ca="1">C29/OFFSET(C29,3,0)</f>
        <v>#DIV/0!</v>
      </c>
      <c r="G29" s="89" t="e">
        <f t="shared" ref="G29:H29" ca="1" si="15">D29/OFFSET(D29,3,0)</f>
        <v>#DIV/0!</v>
      </c>
      <c r="H29" s="89" t="e">
        <f t="shared" ca="1" si="15"/>
        <v>#DIV/0!</v>
      </c>
      <c r="I29" s="70"/>
      <c r="J29" s="174" t="s">
        <v>581</v>
      </c>
      <c r="K29" s="58"/>
      <c r="L29" s="58"/>
      <c r="M29" s="57"/>
      <c r="N29" s="57"/>
      <c r="O29" s="57"/>
    </row>
    <row r="30" spans="1:15" s="3" customFormat="1">
      <c r="A30" s="79"/>
      <c r="B30" s="87" t="s">
        <v>8</v>
      </c>
      <c r="C30" s="92"/>
      <c r="D30" s="92"/>
      <c r="E30" s="81">
        <f t="shared" si="5"/>
        <v>0</v>
      </c>
      <c r="F30" s="89" t="e">
        <f ca="1">C30/OFFSET(C30,2,0)</f>
        <v>#DIV/0!</v>
      </c>
      <c r="G30" s="89" t="e">
        <f t="shared" ref="G30:H30" ca="1" si="16">D30/OFFSET(D30,2,0)</f>
        <v>#DIV/0!</v>
      </c>
      <c r="H30" s="89" t="e">
        <f t="shared" ca="1" si="16"/>
        <v>#DIV/0!</v>
      </c>
      <c r="I30" s="72"/>
      <c r="J30" s="58"/>
      <c r="K30" s="58"/>
      <c r="L30" s="174" t="s">
        <v>6</v>
      </c>
      <c r="M30" s="57"/>
      <c r="N30" s="57"/>
      <c r="O30" s="57"/>
    </row>
    <row r="31" spans="1:15" s="3" customFormat="1" ht="15.6">
      <c r="A31" s="79"/>
      <c r="B31" s="87" t="s">
        <v>9</v>
      </c>
      <c r="C31" s="92"/>
      <c r="D31" s="92"/>
      <c r="E31" s="81">
        <f t="shared" si="5"/>
        <v>0</v>
      </c>
      <c r="F31" s="89" t="e">
        <f ca="1">C31/OFFSET(C31,1,0)</f>
        <v>#DIV/0!</v>
      </c>
      <c r="G31" s="89" t="e">
        <f t="shared" ref="G31:H31" ca="1" si="17">D31/OFFSET(D31,1,0)</f>
        <v>#DIV/0!</v>
      </c>
      <c r="H31" s="94" t="e">
        <f t="shared" ca="1" si="17"/>
        <v>#DIV/0!</v>
      </c>
      <c r="I31" s="70"/>
      <c r="J31" s="58"/>
      <c r="K31" s="174" t="s">
        <v>582</v>
      </c>
      <c r="L31" s="58"/>
      <c r="M31" s="153">
        <v>0</v>
      </c>
      <c r="N31" s="57"/>
      <c r="O31" s="57"/>
    </row>
    <row r="32" spans="1:15" s="3" customFormat="1">
      <c r="A32" s="79" t="s">
        <v>17</v>
      </c>
      <c r="B32" s="90" t="s">
        <v>18</v>
      </c>
      <c r="C32" s="81">
        <f>SUM(C28:C31)</f>
        <v>0</v>
      </c>
      <c r="D32" s="81">
        <f>SUM(D28:D31)</f>
        <v>0</v>
      </c>
      <c r="E32" s="81">
        <f t="shared" si="5"/>
        <v>0</v>
      </c>
      <c r="F32" s="2"/>
      <c r="G32" s="72"/>
      <c r="H32" s="72"/>
      <c r="I32" s="72"/>
      <c r="J32" s="58"/>
      <c r="K32" s="174" t="s">
        <v>572</v>
      </c>
      <c r="L32" s="58"/>
      <c r="M32" s="153">
        <v>0</v>
      </c>
      <c r="N32" s="57"/>
      <c r="O32" s="57"/>
    </row>
    <row r="33" spans="1:15" s="3" customFormat="1">
      <c r="A33" s="79" t="s">
        <v>19</v>
      </c>
      <c r="B33" s="96" t="s">
        <v>54</v>
      </c>
      <c r="C33" s="78">
        <f>C14+C20+C26+C32</f>
        <v>0</v>
      </c>
      <c r="D33" s="78">
        <f>D14+D20+D26+D32</f>
        <v>1860</v>
      </c>
      <c r="E33" s="81">
        <f t="shared" si="5"/>
        <v>1860</v>
      </c>
      <c r="F33" s="68"/>
      <c r="G33" s="72"/>
      <c r="H33" s="72"/>
      <c r="I33" s="72"/>
      <c r="J33" s="58"/>
      <c r="K33" s="174" t="s">
        <v>573</v>
      </c>
      <c r="L33" s="58"/>
      <c r="M33" s="153">
        <v>0</v>
      </c>
      <c r="N33" s="57"/>
      <c r="O33" s="57"/>
    </row>
    <row r="34" spans="1:15" s="3" customFormat="1" ht="15.6">
      <c r="A34" s="97" t="s">
        <v>20</v>
      </c>
      <c r="B34" s="98" t="s">
        <v>21</v>
      </c>
      <c r="C34" s="99"/>
      <c r="D34" s="99"/>
      <c r="E34" s="81">
        <f t="shared" si="5"/>
        <v>0</v>
      </c>
      <c r="F34" s="68"/>
      <c r="G34" s="82"/>
      <c r="H34" s="100"/>
      <c r="I34" s="82"/>
      <c r="J34" s="174" t="s">
        <v>583</v>
      </c>
      <c r="K34" s="58"/>
      <c r="L34" s="58"/>
      <c r="M34" s="153">
        <v>0</v>
      </c>
      <c r="N34" s="57"/>
      <c r="O34" s="57"/>
    </row>
    <row r="35" spans="1:15" s="3" customFormat="1" ht="15.6">
      <c r="A35" s="79" t="s">
        <v>22</v>
      </c>
      <c r="B35" s="77" t="s">
        <v>23</v>
      </c>
      <c r="C35" s="78">
        <f>C33-C34</f>
        <v>0</v>
      </c>
      <c r="D35" s="78">
        <f>D33-D34</f>
        <v>1860</v>
      </c>
      <c r="E35" s="81">
        <f t="shared" si="5"/>
        <v>1860</v>
      </c>
      <c r="F35" s="68"/>
      <c r="G35" s="101"/>
      <c r="H35" s="102"/>
      <c r="I35" s="101"/>
      <c r="J35" s="174" t="s">
        <v>19</v>
      </c>
      <c r="K35" s="174" t="s">
        <v>584</v>
      </c>
      <c r="L35" s="58"/>
      <c r="M35" s="153">
        <v>1860</v>
      </c>
      <c r="N35" s="57"/>
      <c r="O35" s="57"/>
    </row>
    <row r="36" spans="1:15" s="3" customFormat="1" ht="16.2" thickBot="1">
      <c r="A36" s="103"/>
      <c r="B36" s="104"/>
      <c r="C36" s="92"/>
      <c r="D36" s="92"/>
      <c r="E36" s="81"/>
      <c r="F36" s="68"/>
      <c r="G36" s="93"/>
      <c r="H36" s="70"/>
      <c r="I36" s="82"/>
      <c r="J36" s="174" t="s">
        <v>20</v>
      </c>
      <c r="K36" s="174" t="s">
        <v>585</v>
      </c>
      <c r="L36" s="58"/>
      <c r="M36" s="153">
        <v>0</v>
      </c>
      <c r="N36" s="57"/>
      <c r="O36" s="57"/>
    </row>
    <row r="37" spans="1:15" s="3" customFormat="1" ht="13.8" thickTop="1">
      <c r="A37" s="105"/>
      <c r="B37" s="106"/>
      <c r="C37" s="92"/>
      <c r="D37" s="92"/>
      <c r="E37" s="81"/>
      <c r="F37" s="2"/>
      <c r="G37" s="72"/>
      <c r="H37" s="72"/>
      <c r="I37" s="72"/>
      <c r="J37" s="174" t="s">
        <v>22</v>
      </c>
      <c r="K37" s="174" t="s">
        <v>586</v>
      </c>
      <c r="L37" s="58"/>
      <c r="M37" s="153">
        <v>1860</v>
      </c>
      <c r="N37" s="57"/>
      <c r="O37" s="57"/>
    </row>
    <row r="38" spans="1:15" s="3" customFormat="1" ht="15.6">
      <c r="A38" s="79"/>
      <c r="B38" s="77" t="s">
        <v>24</v>
      </c>
      <c r="C38" s="92"/>
      <c r="D38" s="92"/>
      <c r="E38" s="81"/>
      <c r="F38" s="68"/>
      <c r="G38" s="70"/>
      <c r="H38" s="82"/>
      <c r="I38" s="82"/>
      <c r="J38" s="174" t="s">
        <v>587</v>
      </c>
      <c r="K38" s="228" t="s">
        <v>588</v>
      </c>
      <c r="L38" s="246" t="s">
        <v>589</v>
      </c>
      <c r="M38" s="57"/>
      <c r="N38" s="57"/>
      <c r="O38" s="57"/>
    </row>
    <row r="39" spans="1:15" s="3" customFormat="1">
      <c r="A39" s="79"/>
      <c r="B39" s="87" t="s">
        <v>6</v>
      </c>
      <c r="C39" s="107"/>
      <c r="D39" s="153">
        <v>76</v>
      </c>
      <c r="E39" s="81">
        <f t="shared" si="5"/>
        <v>76</v>
      </c>
      <c r="F39" s="89" t="e">
        <f ca="1">C39/OFFSET(C39,4,0)</f>
        <v>#DIV/0!</v>
      </c>
      <c r="G39" s="89">
        <f t="shared" ref="G39:H39" ca="1" si="18">D39/OFFSET(D39,4,0)</f>
        <v>0.45238095238095238</v>
      </c>
      <c r="H39" s="89">
        <f t="shared" ca="1" si="18"/>
        <v>0.45238095238095238</v>
      </c>
      <c r="I39" s="72"/>
      <c r="J39" s="58"/>
      <c r="K39" s="58"/>
      <c r="L39" s="174" t="s">
        <v>6</v>
      </c>
      <c r="M39" s="153">
        <v>76</v>
      </c>
      <c r="N39" s="57"/>
      <c r="O39" s="57"/>
    </row>
    <row r="40" spans="1:15" s="3" customFormat="1">
      <c r="A40" s="79"/>
      <c r="B40" s="87" t="s">
        <v>7</v>
      </c>
      <c r="C40" s="107"/>
      <c r="D40" s="153">
        <v>90</v>
      </c>
      <c r="E40" s="81">
        <f t="shared" si="5"/>
        <v>90</v>
      </c>
      <c r="F40" s="89" t="e">
        <f ca="1">C40/OFFSET(C40,3,0)</f>
        <v>#DIV/0!</v>
      </c>
      <c r="G40" s="89">
        <f t="shared" ref="G40:H40" ca="1" si="19">D40/OFFSET(D40,3,0)</f>
        <v>0.5357142857142857</v>
      </c>
      <c r="H40" s="89">
        <f t="shared" ca="1" si="19"/>
        <v>0.5357142857142857</v>
      </c>
      <c r="I40" s="72"/>
      <c r="J40" s="58"/>
      <c r="K40" s="174" t="s">
        <v>571</v>
      </c>
      <c r="L40" s="58"/>
      <c r="M40" s="153">
        <v>90</v>
      </c>
      <c r="N40" s="57"/>
      <c r="O40" s="57"/>
    </row>
    <row r="41" spans="1:15" s="3" customFormat="1">
      <c r="A41" s="79"/>
      <c r="B41" s="174" t="s">
        <v>592</v>
      </c>
      <c r="C41" s="107"/>
      <c r="D41" s="153">
        <v>2</v>
      </c>
      <c r="E41" s="81">
        <f t="shared" si="5"/>
        <v>2</v>
      </c>
      <c r="F41" s="89" t="e">
        <f ca="1">C41/OFFSET(C41,2,0)</f>
        <v>#DIV/0!</v>
      </c>
      <c r="G41" s="89">
        <f t="shared" ref="G41:H41" ca="1" si="20">D41/OFFSET(D41,2,0)</f>
        <v>1.1904761904761904E-2</v>
      </c>
      <c r="H41" s="89">
        <f t="shared" ca="1" si="20"/>
        <v>1.1904761904761904E-2</v>
      </c>
      <c r="I41" s="72"/>
      <c r="J41" s="58"/>
      <c r="K41" s="174" t="s">
        <v>572</v>
      </c>
      <c r="L41" s="58"/>
      <c r="M41" s="153">
        <v>0</v>
      </c>
      <c r="N41" s="57"/>
      <c r="O41" s="57"/>
    </row>
    <row r="42" spans="1:15" s="3" customFormat="1">
      <c r="A42" s="79"/>
      <c r="B42" s="87" t="s">
        <v>9</v>
      </c>
      <c r="C42" s="107"/>
      <c r="D42" s="107"/>
      <c r="E42" s="81">
        <f t="shared" si="5"/>
        <v>0</v>
      </c>
      <c r="F42" s="89" t="e">
        <f ca="1">C42/OFFSET(C42,1,0)</f>
        <v>#DIV/0!</v>
      </c>
      <c r="G42" s="89">
        <f t="shared" ref="G42:H42" ca="1" si="21">D42/OFFSET(D42,1,0)</f>
        <v>0</v>
      </c>
      <c r="H42" s="94">
        <f t="shared" ca="1" si="21"/>
        <v>0</v>
      </c>
      <c r="I42" s="72"/>
      <c r="J42" s="58"/>
      <c r="K42" s="174" t="s">
        <v>573</v>
      </c>
      <c r="L42" s="58"/>
      <c r="M42" s="153">
        <v>0</v>
      </c>
      <c r="N42" s="57"/>
      <c r="O42" s="57"/>
    </row>
    <row r="43" spans="1:15" s="3" customFormat="1">
      <c r="A43" s="79" t="s">
        <v>25</v>
      </c>
      <c r="B43" s="90" t="s">
        <v>26</v>
      </c>
      <c r="C43" s="78">
        <f>SUM(C39:C42)</f>
        <v>0</v>
      </c>
      <c r="D43" s="78">
        <f>SUM(D39:D42)</f>
        <v>168</v>
      </c>
      <c r="E43" s="81">
        <f t="shared" si="5"/>
        <v>168</v>
      </c>
      <c r="F43" s="89"/>
      <c r="G43" s="89"/>
      <c r="H43" s="89"/>
      <c r="I43" s="72"/>
      <c r="J43" s="174" t="s">
        <v>591</v>
      </c>
      <c r="K43" s="58"/>
      <c r="L43" s="58"/>
      <c r="M43" s="153">
        <v>166</v>
      </c>
      <c r="N43" s="57"/>
      <c r="O43" s="57"/>
    </row>
    <row r="44" spans="1:15" s="3" customFormat="1">
      <c r="A44" s="79"/>
      <c r="B44" s="77"/>
      <c r="C44" s="92"/>
      <c r="D44" s="92"/>
      <c r="E44" s="81"/>
      <c r="F44" s="2"/>
      <c r="G44" s="72"/>
      <c r="H44" s="72"/>
      <c r="I44" s="72"/>
      <c r="J44" s="174" t="s">
        <v>592</v>
      </c>
      <c r="K44" s="58"/>
      <c r="L44" s="58"/>
      <c r="M44" s="57"/>
      <c r="N44" s="57"/>
      <c r="O44" s="57"/>
    </row>
    <row r="45" spans="1:15" s="3" customFormat="1">
      <c r="A45" s="79"/>
      <c r="B45" s="77" t="s">
        <v>60</v>
      </c>
      <c r="C45" s="92"/>
      <c r="D45" s="92"/>
      <c r="E45" s="81"/>
      <c r="F45" s="2"/>
      <c r="G45" s="72"/>
      <c r="H45" s="72"/>
      <c r="I45" s="72"/>
      <c r="J45" s="58"/>
      <c r="K45" s="58"/>
      <c r="L45" s="174" t="s">
        <v>6</v>
      </c>
      <c r="M45" s="153">
        <v>0</v>
      </c>
      <c r="N45" s="57"/>
      <c r="O45" s="57"/>
    </row>
    <row r="46" spans="1:15" s="3" customFormat="1">
      <c r="A46" s="79"/>
      <c r="B46" s="87" t="s">
        <v>6</v>
      </c>
      <c r="C46" s="108"/>
      <c r="D46" s="108"/>
      <c r="E46" s="81">
        <f t="shared" si="5"/>
        <v>0</v>
      </c>
      <c r="F46" s="89" t="e">
        <f ca="1">C46/OFFSET(C46,4,0)</f>
        <v>#DIV/0!</v>
      </c>
      <c r="G46" s="89" t="e">
        <f t="shared" ref="G46:H46" ca="1" si="22">D46/OFFSET(D46,4,0)</f>
        <v>#DIV/0!</v>
      </c>
      <c r="H46" s="89" t="e">
        <f t="shared" ca="1" si="22"/>
        <v>#DIV/0!</v>
      </c>
      <c r="I46" s="72"/>
      <c r="J46" s="58"/>
      <c r="K46" s="174" t="s">
        <v>571</v>
      </c>
      <c r="L46" s="58"/>
      <c r="M46" s="153">
        <v>2</v>
      </c>
      <c r="N46" s="57"/>
      <c r="O46" s="57"/>
    </row>
    <row r="47" spans="1:15" s="3" customFormat="1">
      <c r="A47" s="79"/>
      <c r="B47" s="87" t="s">
        <v>7</v>
      </c>
      <c r="C47" s="108"/>
      <c r="D47" s="108"/>
      <c r="E47" s="81">
        <f t="shared" si="5"/>
        <v>0</v>
      </c>
      <c r="F47" s="89" t="e">
        <f ca="1">C47/OFFSET(C47,3,0)</f>
        <v>#DIV/0!</v>
      </c>
      <c r="G47" s="89" t="e">
        <f t="shared" ref="G47:H47" ca="1" si="23">D47/OFFSET(D47,3,0)</f>
        <v>#DIV/0!</v>
      </c>
      <c r="H47" s="89" t="e">
        <f t="shared" ca="1" si="23"/>
        <v>#DIV/0!</v>
      </c>
      <c r="I47" s="72"/>
      <c r="J47" s="58"/>
      <c r="K47" s="58"/>
      <c r="L47" s="216" t="s">
        <v>572</v>
      </c>
      <c r="M47" s="57"/>
    </row>
    <row r="48" spans="1:15" s="3" customFormat="1">
      <c r="A48" s="79"/>
      <c r="B48" s="87" t="s">
        <v>8</v>
      </c>
      <c r="C48" s="108"/>
      <c r="D48" s="108"/>
      <c r="E48" s="81">
        <f t="shared" si="5"/>
        <v>0</v>
      </c>
      <c r="F48" s="89" t="e">
        <f ca="1">C48/OFFSET(C48,2,0)</f>
        <v>#DIV/0!</v>
      </c>
      <c r="G48" s="89" t="e">
        <f t="shared" ref="G48:H48" ca="1" si="24">D48/OFFSET(D48,2,0)</f>
        <v>#DIV/0!</v>
      </c>
      <c r="H48" s="89" t="e">
        <f t="shared" ca="1" si="24"/>
        <v>#DIV/0!</v>
      </c>
      <c r="I48" s="72"/>
      <c r="J48" s="58"/>
      <c r="K48" s="58"/>
      <c r="L48" s="216" t="s">
        <v>573</v>
      </c>
      <c r="M48" s="57"/>
    </row>
    <row r="49" spans="1:17" s="3" customFormat="1" ht="14.4">
      <c r="A49" s="79"/>
      <c r="B49" s="87" t="s">
        <v>9</v>
      </c>
      <c r="C49" s="108"/>
      <c r="D49" s="108"/>
      <c r="E49" s="81">
        <f t="shared" si="5"/>
        <v>0</v>
      </c>
      <c r="F49" s="89" t="e">
        <f ca="1">C49/OFFSET(C49,1,0)</f>
        <v>#DIV/0!</v>
      </c>
      <c r="G49" s="89" t="e">
        <f t="shared" ref="G49:H49" ca="1" si="25">D49/OFFSET(D49,1,0)</f>
        <v>#DIV/0!</v>
      </c>
      <c r="H49" s="94" t="e">
        <f t="shared" ca="1" si="25"/>
        <v>#DIV/0!</v>
      </c>
      <c r="I49" s="109"/>
      <c r="J49" s="58"/>
      <c r="K49" s="58"/>
      <c r="L49" s="174" t="s">
        <v>593</v>
      </c>
      <c r="M49" s="153">
        <v>2</v>
      </c>
    </row>
    <row r="50" spans="1:17" s="3" customFormat="1">
      <c r="A50" s="79" t="s">
        <v>27</v>
      </c>
      <c r="B50" s="77" t="s">
        <v>28</v>
      </c>
      <c r="C50" s="78">
        <f>SUM(C46:C49)</f>
        <v>0</v>
      </c>
      <c r="D50" s="78">
        <f>SUM(D46:D49)</f>
        <v>0</v>
      </c>
      <c r="E50" s="81">
        <f t="shared" si="5"/>
        <v>0</v>
      </c>
      <c r="F50" s="57"/>
      <c r="G50" s="57"/>
      <c r="H50" s="57"/>
      <c r="I50" s="72"/>
      <c r="J50" s="174" t="s">
        <v>25</v>
      </c>
      <c r="K50" s="174" t="s">
        <v>26</v>
      </c>
      <c r="L50" s="58"/>
      <c r="M50" s="153">
        <v>168</v>
      </c>
    </row>
    <row r="51" spans="1:17" s="3" customFormat="1" ht="14.4">
      <c r="A51" s="79"/>
      <c r="B51" s="77"/>
      <c r="C51" s="92"/>
      <c r="D51" s="92"/>
      <c r="E51" s="81"/>
      <c r="F51" s="68"/>
      <c r="G51" s="109"/>
      <c r="H51" s="110"/>
      <c r="I51" s="111"/>
      <c r="J51" s="58"/>
      <c r="K51" s="58"/>
      <c r="L51" s="174" t="s">
        <v>594</v>
      </c>
      <c r="M51" s="57"/>
      <c r="N51" s="57"/>
      <c r="O51" s="57"/>
      <c r="P51" s="57"/>
      <c r="Q51" s="57"/>
    </row>
    <row r="52" spans="1:17" s="3" customFormat="1" ht="15.6">
      <c r="A52" s="79"/>
      <c r="B52" s="77" t="s">
        <v>61</v>
      </c>
      <c r="C52" s="92"/>
      <c r="D52" s="92"/>
      <c r="E52" s="81"/>
      <c r="F52" s="2"/>
      <c r="G52" s="112"/>
      <c r="H52" s="111"/>
      <c r="I52" s="113"/>
      <c r="J52" s="58"/>
      <c r="K52" s="58"/>
      <c r="L52" s="216" t="s">
        <v>6</v>
      </c>
      <c r="M52" s="153">
        <v>12</v>
      </c>
    </row>
    <row r="53" spans="1:17" s="3" customFormat="1" ht="14.4">
      <c r="A53" s="79"/>
      <c r="B53" s="87" t="s">
        <v>6</v>
      </c>
      <c r="C53" s="114"/>
      <c r="D53" s="153">
        <v>12</v>
      </c>
      <c r="E53" s="81">
        <f t="shared" si="5"/>
        <v>12</v>
      </c>
      <c r="F53" s="89" t="e">
        <f ca="1">C53/OFFSET(C53,4,0)</f>
        <v>#DIV/0!</v>
      </c>
      <c r="G53" s="89">
        <f t="shared" ref="G53:H53" ca="1" si="26">D53/OFFSET(D53,4,0)</f>
        <v>1</v>
      </c>
      <c r="H53" s="89">
        <f t="shared" ca="1" si="26"/>
        <v>1</v>
      </c>
      <c r="I53" s="109"/>
      <c r="J53" s="58"/>
      <c r="K53" s="58"/>
      <c r="L53" s="216" t="s">
        <v>571</v>
      </c>
      <c r="M53" s="153">
        <v>0</v>
      </c>
    </row>
    <row r="54" spans="1:17" s="3" customFormat="1">
      <c r="A54" s="79"/>
      <c r="B54" s="87" t="s">
        <v>7</v>
      </c>
      <c r="C54" s="92"/>
      <c r="D54" s="153">
        <v>0</v>
      </c>
      <c r="E54" s="81">
        <f t="shared" si="5"/>
        <v>0</v>
      </c>
      <c r="F54" s="89" t="e">
        <f ca="1">C54/OFFSET(C54,3,0)</f>
        <v>#DIV/0!</v>
      </c>
      <c r="G54" s="89">
        <f t="shared" ref="G54:H54" ca="1" si="27">D54/OFFSET(D54,3,0)</f>
        <v>0</v>
      </c>
      <c r="H54" s="89">
        <f t="shared" ca="1" si="27"/>
        <v>0</v>
      </c>
      <c r="I54" s="72"/>
      <c r="J54" s="58"/>
      <c r="K54" s="58"/>
      <c r="L54" s="216" t="s">
        <v>576</v>
      </c>
      <c r="M54" s="153">
        <v>0</v>
      </c>
    </row>
    <row r="55" spans="1:17" s="3" customFormat="1">
      <c r="A55" s="79"/>
      <c r="B55" s="87" t="s">
        <v>8</v>
      </c>
      <c r="C55" s="92"/>
      <c r="D55" s="153">
        <v>0</v>
      </c>
      <c r="E55" s="81">
        <f t="shared" si="5"/>
        <v>0</v>
      </c>
      <c r="F55" s="89" t="e">
        <f ca="1">C55/OFFSET(C55,2,0)</f>
        <v>#DIV/0!</v>
      </c>
      <c r="G55" s="89">
        <f t="shared" ref="G55:H55" ca="1" si="28">D55/OFFSET(D55,2,0)</f>
        <v>0</v>
      </c>
      <c r="H55" s="89">
        <f t="shared" ca="1" si="28"/>
        <v>0</v>
      </c>
      <c r="I55" s="115"/>
      <c r="J55" s="58"/>
      <c r="K55" s="58"/>
      <c r="L55" s="216" t="s">
        <v>573</v>
      </c>
      <c r="M55" s="153">
        <v>0</v>
      </c>
    </row>
    <row r="56" spans="1:17" s="3" customFormat="1">
      <c r="A56" s="79"/>
      <c r="B56" s="87" t="s">
        <v>9</v>
      </c>
      <c r="C56" s="116"/>
      <c r="D56" s="153">
        <v>0</v>
      </c>
      <c r="E56" s="81">
        <f t="shared" si="5"/>
        <v>0</v>
      </c>
      <c r="F56" s="89" t="e">
        <f ca="1">C56/OFFSET(C56,1,0)</f>
        <v>#DIV/0!</v>
      </c>
      <c r="G56" s="89">
        <f t="shared" ref="G56:H56" ca="1" si="29">D56/OFFSET(D56,1,0)</f>
        <v>0</v>
      </c>
      <c r="H56" s="94">
        <f t="shared" ca="1" si="29"/>
        <v>0</v>
      </c>
      <c r="I56" s="72"/>
      <c r="J56" s="58"/>
      <c r="K56" s="58"/>
      <c r="L56" s="174" t="s">
        <v>595</v>
      </c>
      <c r="M56" s="153">
        <v>87</v>
      </c>
      <c r="N56" s="153">
        <v>34</v>
      </c>
      <c r="O56" s="153">
        <v>12</v>
      </c>
    </row>
    <row r="57" spans="1:17" s="3" customFormat="1">
      <c r="A57" s="79" t="s">
        <v>29</v>
      </c>
      <c r="B57" s="77" t="s">
        <v>30</v>
      </c>
      <c r="C57" s="78">
        <f>SUM(C53:C56)</f>
        <v>0</v>
      </c>
      <c r="D57" s="78">
        <f>SUM(D53:D56)</f>
        <v>12</v>
      </c>
      <c r="E57" s="81">
        <f t="shared" si="5"/>
        <v>12</v>
      </c>
      <c r="F57" s="57"/>
      <c r="G57" s="57"/>
      <c r="H57" s="57"/>
      <c r="I57" s="72"/>
      <c r="J57" s="58"/>
      <c r="K57" s="58"/>
      <c r="L57" s="174" t="s">
        <v>596</v>
      </c>
      <c r="M57" s="57"/>
      <c r="N57" s="57"/>
      <c r="O57" s="57"/>
    </row>
    <row r="58" spans="1:17" s="3" customFormat="1">
      <c r="A58" s="79"/>
      <c r="B58" s="77"/>
      <c r="C58" s="92"/>
      <c r="D58" s="92"/>
      <c r="E58" s="81"/>
      <c r="F58" s="2"/>
      <c r="G58" s="72"/>
      <c r="H58" s="72"/>
      <c r="I58" s="72"/>
      <c r="J58" s="58"/>
      <c r="K58" s="58"/>
      <c r="L58" s="216" t="s">
        <v>6</v>
      </c>
      <c r="M58" s="153">
        <v>0</v>
      </c>
    </row>
    <row r="59" spans="1:17" s="3" customFormat="1">
      <c r="A59" s="117" t="s">
        <v>72</v>
      </c>
      <c r="B59" s="77" t="s">
        <v>31</v>
      </c>
      <c r="C59" s="118"/>
      <c r="D59" s="118"/>
      <c r="E59" s="81">
        <f t="shared" si="5"/>
        <v>0</v>
      </c>
      <c r="F59" s="2"/>
      <c r="G59" s="72"/>
      <c r="H59" s="72"/>
      <c r="I59" s="72"/>
      <c r="J59" s="58"/>
      <c r="K59" s="58"/>
      <c r="L59" s="216" t="s">
        <v>571</v>
      </c>
      <c r="M59" s="153">
        <v>0</v>
      </c>
    </row>
    <row r="60" spans="1:17" s="3" customFormat="1">
      <c r="A60" s="117" t="s">
        <v>73</v>
      </c>
      <c r="B60" s="119" t="s">
        <v>71</v>
      </c>
      <c r="C60" s="120"/>
      <c r="D60" s="153">
        <v>1548</v>
      </c>
      <c r="E60" s="81">
        <f t="shared" si="5"/>
        <v>1548</v>
      </c>
      <c r="F60" s="2"/>
      <c r="G60" s="72"/>
      <c r="H60" s="72"/>
      <c r="I60" s="72"/>
      <c r="J60" s="58"/>
      <c r="K60" s="58"/>
      <c r="L60" s="216" t="s">
        <v>576</v>
      </c>
      <c r="M60" s="153">
        <v>0</v>
      </c>
    </row>
    <row r="61" spans="1:17" s="3" customFormat="1" ht="14.4">
      <c r="A61" s="79"/>
      <c r="B61" s="77" t="s">
        <v>32</v>
      </c>
      <c r="C61" s="92"/>
      <c r="D61" s="92"/>
      <c r="E61" s="81"/>
      <c r="F61" s="2"/>
      <c r="G61" s="72"/>
      <c r="H61" s="110"/>
      <c r="I61" s="109"/>
      <c r="J61" s="58"/>
      <c r="K61" s="58"/>
      <c r="L61" s="216" t="s">
        <v>573</v>
      </c>
      <c r="M61" s="153">
        <v>0</v>
      </c>
    </row>
    <row r="62" spans="1:17" s="3" customFormat="1" ht="14.4">
      <c r="A62" s="79" t="s">
        <v>33</v>
      </c>
      <c r="B62" s="121" t="s">
        <v>34</v>
      </c>
      <c r="C62" s="122"/>
      <c r="D62" s="122"/>
      <c r="E62" s="81">
        <f t="shared" si="5"/>
        <v>0</v>
      </c>
      <c r="F62" s="89" t="e">
        <f ca="1">C62/OFFSET(C62,4,0)</f>
        <v>#DIV/0!</v>
      </c>
      <c r="G62" s="89">
        <f t="shared" ref="G62:H62" ca="1" si="30">D62/OFFSET(D62,4,0)</f>
        <v>0</v>
      </c>
      <c r="H62" s="89">
        <f t="shared" ca="1" si="30"/>
        <v>0</v>
      </c>
      <c r="I62" s="112"/>
      <c r="J62" s="58"/>
      <c r="K62" s="58"/>
      <c r="L62" s="174" t="s">
        <v>597</v>
      </c>
      <c r="M62" s="153">
        <v>0</v>
      </c>
    </row>
    <row r="63" spans="1:17" s="3" customFormat="1">
      <c r="A63" s="79" t="s">
        <v>35</v>
      </c>
      <c r="B63" s="121" t="s">
        <v>36</v>
      </c>
      <c r="C63" s="122"/>
      <c r="D63" s="122"/>
      <c r="E63" s="81">
        <f t="shared" si="5"/>
        <v>0</v>
      </c>
      <c r="F63" s="89" t="e">
        <f ca="1">C63/OFFSET(C63,3,0)</f>
        <v>#DIV/0!</v>
      </c>
      <c r="G63" s="89">
        <f t="shared" ref="G63:H63" ca="1" si="31">D63/OFFSET(D63,3,0)</f>
        <v>0</v>
      </c>
      <c r="H63" s="89">
        <f t="shared" ca="1" si="31"/>
        <v>0</v>
      </c>
      <c r="I63" s="72"/>
      <c r="J63" s="58"/>
      <c r="K63" s="174" t="s">
        <v>333</v>
      </c>
      <c r="L63" s="58"/>
      <c r="M63" s="153">
        <v>1548</v>
      </c>
    </row>
    <row r="64" spans="1:17" s="3" customFormat="1">
      <c r="A64" s="79" t="s">
        <v>37</v>
      </c>
      <c r="B64" s="121" t="s">
        <v>38</v>
      </c>
      <c r="C64" s="122"/>
      <c r="D64" s="122"/>
      <c r="E64" s="81">
        <f t="shared" si="5"/>
        <v>0</v>
      </c>
      <c r="F64" s="89" t="e">
        <f ca="1">C64/OFFSET(C64,2,0)</f>
        <v>#DIV/0!</v>
      </c>
      <c r="G64" s="89">
        <f t="shared" ref="G64:H64" ca="1" si="32">D64/OFFSET(D64,2,0)</f>
        <v>0</v>
      </c>
      <c r="H64" s="89">
        <f t="shared" ca="1" si="32"/>
        <v>0</v>
      </c>
      <c r="J64" s="58"/>
      <c r="K64" s="174" t="s">
        <v>598</v>
      </c>
      <c r="L64" s="174" t="s">
        <v>599</v>
      </c>
      <c r="M64" s="57"/>
    </row>
    <row r="65" spans="1:17" s="3" customFormat="1">
      <c r="A65" s="79" t="s">
        <v>39</v>
      </c>
      <c r="B65" s="121" t="s">
        <v>40</v>
      </c>
      <c r="C65" s="122"/>
      <c r="D65" s="153">
        <v>96</v>
      </c>
      <c r="E65" s="81">
        <f t="shared" si="5"/>
        <v>96</v>
      </c>
      <c r="F65" s="89" t="e">
        <f ca="1">C65/OFFSET(C65,1,0)</f>
        <v>#DIV/0!</v>
      </c>
      <c r="G65" s="89">
        <f t="shared" ref="G65:H65" ca="1" si="33">D65/OFFSET(D65,1,0)</f>
        <v>1</v>
      </c>
      <c r="H65" s="94">
        <f t="shared" ca="1" si="33"/>
        <v>1</v>
      </c>
      <c r="J65" s="174" t="s">
        <v>602</v>
      </c>
      <c r="K65" s="58"/>
      <c r="L65" s="216" t="s">
        <v>6</v>
      </c>
      <c r="M65" s="153">
        <v>0</v>
      </c>
    </row>
    <row r="66" spans="1:17" s="3" customFormat="1">
      <c r="A66" s="79" t="s">
        <v>41</v>
      </c>
      <c r="B66" s="96" t="s">
        <v>55</v>
      </c>
      <c r="C66" s="78">
        <f>SUM(C62:C65)</f>
        <v>0</v>
      </c>
      <c r="D66" s="78">
        <f>SUM(D62:D65)</f>
        <v>96</v>
      </c>
      <c r="E66" s="81">
        <f t="shared" si="5"/>
        <v>96</v>
      </c>
      <c r="F66" s="89" t="e">
        <f>C66/C33</f>
        <v>#DIV/0!</v>
      </c>
      <c r="G66" s="89">
        <f t="shared" ref="G66:H66" si="34">D66/D33</f>
        <v>5.1612903225806452E-2</v>
      </c>
      <c r="H66" s="89">
        <f t="shared" si="34"/>
        <v>5.1612903225806452E-2</v>
      </c>
      <c r="J66" s="174" t="s">
        <v>35</v>
      </c>
      <c r="K66" s="58"/>
      <c r="L66" s="216" t="s">
        <v>571</v>
      </c>
      <c r="M66" s="153">
        <v>0</v>
      </c>
    </row>
    <row r="67" spans="1:17" s="3" customFormat="1">
      <c r="A67" s="97" t="s">
        <v>42</v>
      </c>
      <c r="B67" s="98" t="s">
        <v>21</v>
      </c>
      <c r="C67" s="99"/>
      <c r="D67" s="99"/>
      <c r="E67" s="81">
        <f t="shared" si="5"/>
        <v>0</v>
      </c>
      <c r="F67" s="2"/>
      <c r="G67" s="72"/>
      <c r="H67" s="72"/>
      <c r="J67" s="232">
        <v>0</v>
      </c>
      <c r="K67" s="58"/>
      <c r="L67" s="216" t="s">
        <v>576</v>
      </c>
      <c r="M67" s="153">
        <v>0</v>
      </c>
    </row>
    <row r="68" spans="1:17" s="3" customFormat="1" ht="14.4">
      <c r="A68" s="79" t="s">
        <v>43</v>
      </c>
      <c r="B68" s="77" t="s">
        <v>44</v>
      </c>
      <c r="C68" s="78">
        <f>C66-C67</f>
        <v>0</v>
      </c>
      <c r="D68" s="78">
        <f>D66-D67</f>
        <v>96</v>
      </c>
      <c r="E68" s="81">
        <f t="shared" si="5"/>
        <v>96</v>
      </c>
      <c r="F68" s="2"/>
      <c r="G68" s="111"/>
      <c r="H68" s="123"/>
      <c r="J68" s="174" t="s">
        <v>39</v>
      </c>
      <c r="K68" s="58"/>
      <c r="L68" s="216" t="s">
        <v>573</v>
      </c>
      <c r="M68" s="153">
        <v>96</v>
      </c>
    </row>
    <row r="69" spans="1:17" s="3" customFormat="1">
      <c r="A69" s="79"/>
      <c r="B69" s="77"/>
      <c r="C69" s="92"/>
      <c r="D69" s="92"/>
      <c r="E69" s="81"/>
      <c r="F69" s="2"/>
      <c r="G69" s="72"/>
      <c r="H69" s="72"/>
      <c r="J69" s="58"/>
      <c r="K69" s="174" t="s">
        <v>603</v>
      </c>
      <c r="L69" s="57"/>
      <c r="M69" s="153">
        <v>96</v>
      </c>
    </row>
    <row r="70" spans="1:17" s="3" customFormat="1" ht="14.4">
      <c r="A70" s="79" t="s">
        <v>45</v>
      </c>
      <c r="B70" s="77" t="s">
        <v>46</v>
      </c>
      <c r="C70" s="91">
        <f>C43+C50+C57+C59+C60+C68</f>
        <v>0</v>
      </c>
      <c r="D70" s="91">
        <f>D43+D50+D57+D59+D60+D68</f>
        <v>1824</v>
      </c>
      <c r="E70" s="81">
        <f t="shared" si="5"/>
        <v>1824</v>
      </c>
      <c r="F70" s="2"/>
      <c r="G70" s="124"/>
      <c r="H70" s="112"/>
      <c r="J70" s="58"/>
      <c r="K70" s="58"/>
      <c r="L70" s="174" t="s">
        <v>604</v>
      </c>
      <c r="M70" s="153">
        <v>0</v>
      </c>
      <c r="N70" s="247">
        <v>0</v>
      </c>
      <c r="O70" s="247">
        <v>0</v>
      </c>
    </row>
    <row r="71" spans="1:17" s="3" customFormat="1">
      <c r="A71" s="79"/>
      <c r="B71" s="125"/>
      <c r="C71" s="92"/>
      <c r="D71" s="92"/>
      <c r="E71" s="81"/>
      <c r="F71" s="2"/>
      <c r="G71" s="72"/>
      <c r="H71" s="72"/>
      <c r="J71" s="58"/>
      <c r="K71" s="174" t="s">
        <v>605</v>
      </c>
      <c r="L71" s="57"/>
      <c r="M71" s="153">
        <v>96</v>
      </c>
    </row>
    <row r="72" spans="1:17" s="3" customFormat="1" ht="14.4">
      <c r="A72" s="79" t="s">
        <v>47</v>
      </c>
      <c r="B72" s="77" t="s">
        <v>48</v>
      </c>
      <c r="C72" s="78"/>
      <c r="D72" s="78"/>
      <c r="E72" s="81">
        <f t="shared" si="5"/>
        <v>0</v>
      </c>
      <c r="F72" s="68"/>
      <c r="G72" s="126"/>
      <c r="H72" s="127"/>
      <c r="J72" s="58"/>
      <c r="K72" s="174" t="s">
        <v>606</v>
      </c>
      <c r="L72" s="57"/>
      <c r="M72" s="153">
        <v>1824</v>
      </c>
    </row>
    <row r="73" spans="1:17" s="3" customFormat="1">
      <c r="A73" s="79"/>
      <c r="B73" s="125"/>
      <c r="C73" s="92"/>
      <c r="D73" s="92"/>
      <c r="E73" s="81"/>
      <c r="F73" s="2"/>
      <c r="G73" s="72"/>
      <c r="H73" s="72"/>
      <c r="I73" s="72"/>
      <c r="J73" s="58"/>
      <c r="K73" s="174" t="s">
        <v>343</v>
      </c>
      <c r="L73" s="57"/>
      <c r="M73" s="153">
        <v>0</v>
      </c>
    </row>
    <row r="74" spans="1:17" s="3" customFormat="1">
      <c r="A74" s="79" t="s">
        <v>49</v>
      </c>
      <c r="B74" s="77" t="s">
        <v>50</v>
      </c>
      <c r="C74" s="81">
        <f>C70+C72</f>
        <v>0</v>
      </c>
      <c r="D74" s="81">
        <f>D70+D72</f>
        <v>1824</v>
      </c>
      <c r="E74" s="81">
        <f>D74+C74</f>
        <v>1824</v>
      </c>
      <c r="F74" s="2"/>
      <c r="G74" s="72"/>
      <c r="H74" s="72"/>
      <c r="I74" s="72"/>
      <c r="J74" s="58"/>
      <c r="K74" s="174" t="s">
        <v>607</v>
      </c>
      <c r="L74" s="57"/>
      <c r="M74" s="153">
        <v>1824</v>
      </c>
    </row>
    <row r="75" spans="1:17" s="3" customFormat="1">
      <c r="A75" s="79"/>
      <c r="B75" s="77" t="s">
        <v>94</v>
      </c>
      <c r="C75" s="92"/>
      <c r="D75" s="92"/>
      <c r="E75" s="81">
        <f>D75+C75</f>
        <v>0</v>
      </c>
      <c r="F75" s="2"/>
      <c r="G75" s="72"/>
      <c r="H75" s="72"/>
      <c r="I75" s="72"/>
      <c r="J75" s="58"/>
      <c r="K75" s="174" t="s">
        <v>278</v>
      </c>
      <c r="L75" s="57"/>
      <c r="M75" s="248">
        <v>0.94699999999999995</v>
      </c>
    </row>
    <row r="76" spans="1:17" s="3" customFormat="1" ht="13.8" thickBot="1">
      <c r="A76" s="128" t="s">
        <v>51</v>
      </c>
      <c r="B76" s="129" t="s">
        <v>64</v>
      </c>
      <c r="C76" s="130"/>
      <c r="D76" s="153">
        <v>79</v>
      </c>
      <c r="E76" s="81">
        <f>D76+C76</f>
        <v>79</v>
      </c>
      <c r="F76" s="2"/>
      <c r="G76" s="72"/>
      <c r="H76" s="72"/>
      <c r="I76" s="72"/>
      <c r="J76" s="58"/>
      <c r="K76" s="58"/>
      <c r="L76" s="174" t="s">
        <v>608</v>
      </c>
      <c r="M76" s="153">
        <v>0</v>
      </c>
      <c r="N76" s="153">
        <v>43</v>
      </c>
      <c r="O76" s="153">
        <v>79</v>
      </c>
    </row>
    <row r="77" spans="1:17" s="3" customFormat="1" ht="30.75" customHeight="1">
      <c r="A77" s="296" t="s">
        <v>56</v>
      </c>
      <c r="B77" s="297"/>
      <c r="C77" s="131">
        <f>C6+C33-C67-C74</f>
        <v>0</v>
      </c>
      <c r="D77" s="131">
        <f>D6+D33-D67-D74</f>
        <v>79</v>
      </c>
      <c r="E77" s="132">
        <f>(E6+E33)-(E67+E74)</f>
        <v>79</v>
      </c>
      <c r="F77" s="2"/>
      <c r="G77" s="72"/>
      <c r="H77" s="72"/>
      <c r="I77" s="72"/>
      <c r="J77" s="58"/>
      <c r="K77" s="58"/>
      <c r="L77" s="58"/>
      <c r="M77" s="57"/>
      <c r="N77" s="57"/>
      <c r="O77" s="57"/>
      <c r="P77" s="57"/>
      <c r="Q77" s="57"/>
    </row>
    <row r="78" spans="1:17" s="3" customFormat="1" ht="16.2" customHeight="1">
      <c r="A78" s="133"/>
      <c r="B78" s="61" t="s">
        <v>67</v>
      </c>
      <c r="C78" s="134" t="e">
        <f>(C43+C57+C59+C60+C50)/(C43+C57+C59+C68+C60+C50)</f>
        <v>#DIV/0!</v>
      </c>
      <c r="D78" s="134">
        <f t="shared" ref="D78:E78" si="35">(D43+D57+D59+D60+D50)/(D43+D57+D59+D68+D60+D50)</f>
        <v>0.94736842105263153</v>
      </c>
      <c r="E78" s="134">
        <f t="shared" si="35"/>
        <v>0.94736842105263153</v>
      </c>
      <c r="F78" s="135"/>
      <c r="G78" s="72"/>
      <c r="H78" s="72"/>
      <c r="I78" s="72"/>
      <c r="J78" s="174" t="s">
        <v>609</v>
      </c>
      <c r="K78" s="58"/>
      <c r="L78" s="58"/>
      <c r="M78" s="57"/>
      <c r="N78" s="57"/>
      <c r="O78" s="57"/>
      <c r="P78" s="57"/>
      <c r="Q78" s="57"/>
    </row>
    <row r="79" spans="1:17" s="3" customFormat="1" ht="16.2" customHeight="1">
      <c r="A79" s="133"/>
      <c r="B79" s="61" t="s">
        <v>68</v>
      </c>
      <c r="C79" s="134" t="e">
        <f>(C43+C57+C59+C60+C50)/(C43+C57+C59+C68+C72+C67+C60+C50)</f>
        <v>#DIV/0!</v>
      </c>
      <c r="D79" s="134">
        <f t="shared" ref="D79:E79" si="36">(D43+D57+D59+D60+D50)/(D43+D57+D59+D68+D72+D67+D60+D50)</f>
        <v>0.94736842105263153</v>
      </c>
      <c r="E79" s="134">
        <f t="shared" si="36"/>
        <v>0.94736842105263153</v>
      </c>
      <c r="F79" s="2"/>
      <c r="G79" s="72"/>
      <c r="H79" s="72"/>
      <c r="I79" s="72"/>
      <c r="J79" s="174" t="s">
        <v>610</v>
      </c>
      <c r="K79" s="58"/>
      <c r="L79" s="58"/>
      <c r="M79" s="57"/>
      <c r="N79" s="57"/>
      <c r="O79" s="57"/>
      <c r="P79" s="57"/>
      <c r="Q79" s="57"/>
    </row>
    <row r="80" spans="1:17" ht="16.2" customHeight="1">
      <c r="A80" s="133"/>
      <c r="B80" s="61" t="s">
        <v>70</v>
      </c>
      <c r="C80" s="134" t="e">
        <f>C59/C35</f>
        <v>#DIV/0!</v>
      </c>
      <c r="D80" s="134">
        <f t="shared" ref="D80:E80" si="37">D59/D35</f>
        <v>0</v>
      </c>
      <c r="E80" s="134">
        <f t="shared" si="37"/>
        <v>0</v>
      </c>
      <c r="J80" s="174" t="s">
        <v>611</v>
      </c>
    </row>
    <row r="81" spans="1:17" ht="16.2" customHeight="1">
      <c r="A81" s="133"/>
      <c r="B81" s="61" t="s">
        <v>69</v>
      </c>
      <c r="C81" s="134">
        <f>D66/E66</f>
        <v>1</v>
      </c>
      <c r="D81" s="134"/>
      <c r="E81" s="134"/>
      <c r="J81" s="174" t="s">
        <v>612</v>
      </c>
    </row>
    <row r="82" spans="1:17" ht="16.2" customHeight="1">
      <c r="A82" s="133"/>
      <c r="B82" s="61" t="s">
        <v>89</v>
      </c>
      <c r="C82" s="136" t="e">
        <f>C20/C35</f>
        <v>#DIV/0!</v>
      </c>
      <c r="D82" s="136">
        <f t="shared" ref="D82:E82" si="38">D20/D35</f>
        <v>1.0752688172043011E-3</v>
      </c>
      <c r="E82" s="136">
        <f t="shared" si="38"/>
        <v>1.0752688172043011E-3</v>
      </c>
    </row>
    <row r="83" spans="1:17" ht="16.2" customHeight="1">
      <c r="A83" s="133"/>
      <c r="B83" s="61" t="s">
        <v>95</v>
      </c>
      <c r="C83" s="136" t="e">
        <f>(C43+C50+C57+C59+C60)/(C6+C33)</f>
        <v>#DIV/0!</v>
      </c>
      <c r="D83" s="136">
        <f t="shared" ref="D83:E83" si="39">(D43+D50+D57+D59+D60)/(D6+D33)</f>
        <v>0.90803993694167107</v>
      </c>
      <c r="E83" s="136">
        <f t="shared" si="39"/>
        <v>0.90803993694167107</v>
      </c>
      <c r="J83" s="174" t="s">
        <v>613</v>
      </c>
      <c r="L83" s="174" t="s">
        <v>614</v>
      </c>
      <c r="M83" s="216" t="s">
        <v>615</v>
      </c>
    </row>
    <row r="84" spans="1:17" ht="82.2" customHeight="1">
      <c r="A84" s="298" t="s">
        <v>57</v>
      </c>
      <c r="B84" s="299"/>
      <c r="C84" s="299"/>
      <c r="D84" s="299"/>
      <c r="E84" s="299"/>
      <c r="K84" s="174" t="s">
        <v>616</v>
      </c>
      <c r="L84" s="232">
        <v>0</v>
      </c>
      <c r="M84" s="153">
        <v>0</v>
      </c>
      <c r="N84" s="153">
        <v>0</v>
      </c>
    </row>
    <row r="85" spans="1:17">
      <c r="A85" s="137"/>
      <c r="K85" s="174" t="s">
        <v>617</v>
      </c>
      <c r="L85" s="232">
        <v>3347</v>
      </c>
      <c r="M85" s="153">
        <v>4013</v>
      </c>
      <c r="N85" s="153">
        <v>1903</v>
      </c>
    </row>
    <row r="86" spans="1:17" s="139" customFormat="1" ht="19.5" customHeight="1">
      <c r="A86" s="138" t="s">
        <v>62</v>
      </c>
      <c r="B86" s="62"/>
      <c r="F86" s="2"/>
      <c r="G86" s="72"/>
      <c r="H86" s="72"/>
      <c r="I86" s="72"/>
      <c r="J86" s="58"/>
      <c r="K86" s="174" t="s">
        <v>618</v>
      </c>
      <c r="L86" s="232">
        <v>3347</v>
      </c>
      <c r="M86" s="153">
        <v>4013</v>
      </c>
      <c r="N86" s="153">
        <v>1903</v>
      </c>
      <c r="O86" s="57"/>
      <c r="P86" s="57"/>
      <c r="Q86" s="57"/>
    </row>
    <row r="87" spans="1:17" s="139" customFormat="1" ht="19.5" customHeight="1">
      <c r="A87" s="138"/>
      <c r="B87" s="62"/>
      <c r="F87" s="2"/>
      <c r="G87" s="72"/>
      <c r="H87" s="72"/>
      <c r="I87" s="72"/>
      <c r="J87" s="58"/>
      <c r="K87" s="58"/>
      <c r="L87" s="58"/>
      <c r="M87" s="57"/>
      <c r="N87" s="57"/>
      <c r="O87" s="57"/>
      <c r="P87" s="57"/>
      <c r="Q87" s="57"/>
    </row>
    <row r="88" spans="1:17" s="139" customFormat="1" ht="19.5" customHeight="1">
      <c r="A88" s="138"/>
      <c r="B88" s="62"/>
      <c r="F88" s="2"/>
      <c r="G88" s="72"/>
      <c r="H88" s="72"/>
      <c r="I88" s="72"/>
      <c r="J88" s="58"/>
      <c r="K88" s="58"/>
      <c r="L88" s="58"/>
      <c r="M88" s="57"/>
      <c r="N88" s="57"/>
      <c r="O88" s="57"/>
      <c r="P88" s="57"/>
      <c r="Q88" s="57"/>
    </row>
    <row r="89" spans="1:17" s="139" customFormat="1" ht="19.5" customHeight="1">
      <c r="A89" s="138"/>
      <c r="B89" s="62"/>
      <c r="F89" s="2"/>
      <c r="G89" s="72"/>
      <c r="H89" s="72"/>
      <c r="I89" s="72"/>
      <c r="J89" s="58"/>
      <c r="K89" s="58"/>
      <c r="L89" s="58"/>
      <c r="M89" s="57"/>
      <c r="N89" s="57"/>
      <c r="O89" s="57"/>
      <c r="P89" s="57"/>
      <c r="Q89" s="57"/>
    </row>
    <row r="90" spans="1:17" s="139" customFormat="1" ht="19.5" customHeight="1">
      <c r="A90" s="138"/>
      <c r="B90" s="62"/>
      <c r="F90" s="2"/>
      <c r="G90" s="72"/>
      <c r="H90" s="72"/>
      <c r="I90" s="72"/>
      <c r="J90" s="58"/>
      <c r="K90" s="58"/>
      <c r="L90" s="58"/>
      <c r="M90" s="57"/>
      <c r="N90" s="57"/>
      <c r="O90" s="57"/>
      <c r="P90" s="57"/>
      <c r="Q90" s="57"/>
    </row>
    <row r="91" spans="1:17" s="139" customFormat="1" ht="19.5" customHeight="1">
      <c r="A91" s="138"/>
      <c r="B91" s="62"/>
      <c r="F91" s="2"/>
      <c r="G91" s="72"/>
      <c r="H91" s="72"/>
      <c r="I91" s="72"/>
      <c r="J91" s="58"/>
      <c r="K91" s="58"/>
      <c r="L91" s="58"/>
      <c r="M91" s="57"/>
      <c r="N91" s="57"/>
      <c r="O91" s="57"/>
      <c r="P91" s="57"/>
      <c r="Q91" s="57"/>
    </row>
    <row r="92" spans="1:17" s="139" customFormat="1" ht="19.5" customHeight="1">
      <c r="A92" s="138"/>
      <c r="B92" s="62"/>
      <c r="F92" s="2"/>
      <c r="G92" s="72"/>
      <c r="H92" s="72"/>
      <c r="I92" s="72"/>
      <c r="J92" s="58"/>
      <c r="K92" s="58"/>
      <c r="L92" s="58"/>
      <c r="M92" s="57"/>
      <c r="N92" s="57"/>
      <c r="O92" s="57"/>
      <c r="P92" s="57"/>
      <c r="Q92" s="57"/>
    </row>
    <row r="93" spans="1:17" s="139" customFormat="1" ht="19.5" customHeight="1">
      <c r="A93" s="138"/>
      <c r="B93" s="1" t="s">
        <v>65</v>
      </c>
      <c r="C93" s="139" t="e">
        <f>(C74-C68)/C74</f>
        <v>#DIV/0!</v>
      </c>
      <c r="D93" s="1" t="s">
        <v>66</v>
      </c>
      <c r="E93" s="139">
        <f>(D74-D68)/D74</f>
        <v>0.94736842105263153</v>
      </c>
      <c r="F93" s="2"/>
      <c r="G93" s="72"/>
      <c r="H93" s="72"/>
      <c r="I93" s="72"/>
      <c r="J93" s="58"/>
      <c r="K93" s="58"/>
      <c r="L93" s="58"/>
      <c r="M93" s="57"/>
      <c r="N93" s="57"/>
      <c r="O93" s="57"/>
      <c r="P93" s="57"/>
      <c r="Q93" s="57"/>
    </row>
    <row r="94" spans="1:17" ht="68.25" customHeight="1">
      <c r="A94" s="300" t="s">
        <v>52</v>
      </c>
      <c r="B94" s="300"/>
      <c r="C94" s="300"/>
      <c r="D94" s="300"/>
      <c r="E94" s="300"/>
    </row>
    <row r="95" spans="1:17" ht="25.5" customHeight="1"/>
    <row r="96" spans="1:17" ht="18.75" customHeight="1">
      <c r="A96" s="140" t="s">
        <v>53</v>
      </c>
    </row>
  </sheetData>
  <mergeCells count="3">
    <mergeCell ref="A77:B77"/>
    <mergeCell ref="A84:E84"/>
    <mergeCell ref="A94:E9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
  <sheetViews>
    <sheetView topLeftCell="A57"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5.33203125" style="72" customWidth="1"/>
    <col min="10" max="10" width="5.33203125" style="58" customWidth="1"/>
    <col min="11" max="12" width="9.109375" style="58" customWidth="1"/>
    <col min="13" max="16" width="4.44140625" style="57" customWidth="1"/>
    <col min="17" max="16384" width="8.88671875" style="57"/>
  </cols>
  <sheetData>
    <row r="1" spans="1:16" s="3" customFormat="1">
      <c r="A1" s="57"/>
      <c r="B1" s="65" t="s">
        <v>90</v>
      </c>
      <c r="C1" s="57" t="s">
        <v>564</v>
      </c>
      <c r="D1" s="57"/>
      <c r="E1" s="57"/>
      <c r="F1" s="2" t="s">
        <v>91</v>
      </c>
      <c r="G1" s="66"/>
      <c r="H1" s="67"/>
      <c r="I1" s="67"/>
      <c r="J1" s="58"/>
      <c r="K1" s="58"/>
      <c r="L1" s="58"/>
      <c r="M1" s="57"/>
      <c r="N1" s="57"/>
      <c r="O1" s="57"/>
      <c r="P1" s="57"/>
    </row>
    <row r="2" spans="1:16" s="3" customFormat="1" ht="15.6">
      <c r="A2" s="57"/>
      <c r="B2" s="65" t="s">
        <v>92</v>
      </c>
      <c r="C2" s="57" t="s">
        <v>158</v>
      </c>
      <c r="D2" s="57"/>
      <c r="E2" s="57"/>
      <c r="F2" s="68" t="s">
        <v>93</v>
      </c>
      <c r="G2" s="69"/>
      <c r="H2" s="70"/>
      <c r="I2" s="70"/>
      <c r="J2" s="205" t="s">
        <v>224</v>
      </c>
      <c r="K2" s="58"/>
      <c r="L2" s="58"/>
      <c r="M2" s="57"/>
      <c r="N2" s="57"/>
      <c r="O2" s="57"/>
      <c r="P2" s="57"/>
    </row>
    <row r="3" spans="1:16" s="3" customFormat="1" ht="13.8" thickBot="1">
      <c r="A3" s="71"/>
      <c r="B3" s="58"/>
      <c r="C3" s="57"/>
      <c r="D3" s="57"/>
      <c r="E3" s="57"/>
      <c r="F3" s="2"/>
      <c r="G3" s="72"/>
      <c r="H3" s="72"/>
      <c r="I3" s="72"/>
      <c r="J3" s="58"/>
      <c r="K3" s="58"/>
      <c r="L3" s="58"/>
      <c r="M3" s="57"/>
      <c r="N3" s="57"/>
      <c r="O3" s="57"/>
      <c r="P3" s="57"/>
    </row>
    <row r="4" spans="1:16" s="3" customFormat="1">
      <c r="A4" s="73"/>
      <c r="B4" s="60"/>
      <c r="C4" s="74" t="s">
        <v>0</v>
      </c>
      <c r="D4" s="74" t="s">
        <v>1</v>
      </c>
      <c r="E4" s="75" t="s">
        <v>2</v>
      </c>
      <c r="F4" s="2"/>
      <c r="G4" s="72"/>
      <c r="H4" s="72"/>
      <c r="I4" s="72"/>
      <c r="J4" s="58"/>
      <c r="K4" s="58"/>
      <c r="L4" s="175" t="s">
        <v>562</v>
      </c>
      <c r="M4" s="206" t="s">
        <v>0</v>
      </c>
      <c r="N4" s="206" t="s">
        <v>1</v>
      </c>
      <c r="O4" s="206" t="s">
        <v>2</v>
      </c>
      <c r="P4" s="57"/>
    </row>
    <row r="5" spans="1:16" s="3" customFormat="1">
      <c r="A5" s="76"/>
      <c r="B5" s="77"/>
      <c r="C5" s="78"/>
      <c r="D5" s="78"/>
      <c r="E5" s="78"/>
      <c r="F5" s="4"/>
      <c r="G5" s="72"/>
      <c r="H5" s="72"/>
      <c r="I5" s="72"/>
      <c r="J5" s="58"/>
      <c r="K5" s="58"/>
      <c r="L5" s="175" t="s">
        <v>226</v>
      </c>
      <c r="M5" s="57"/>
      <c r="N5" s="57"/>
      <c r="O5" s="57"/>
      <c r="P5" s="57"/>
    </row>
    <row r="6" spans="1:16" s="3" customFormat="1" ht="15.6">
      <c r="A6" s="79" t="s">
        <v>3</v>
      </c>
      <c r="B6" s="77" t="s">
        <v>63</v>
      </c>
      <c r="C6" s="151">
        <v>0</v>
      </c>
      <c r="D6" s="151">
        <v>10</v>
      </c>
      <c r="E6" s="81">
        <f>D6+C6</f>
        <v>10</v>
      </c>
      <c r="F6" s="68"/>
      <c r="G6" s="82"/>
      <c r="H6" s="70"/>
      <c r="I6" s="70"/>
      <c r="J6" s="175" t="s">
        <v>3</v>
      </c>
      <c r="K6" s="58"/>
      <c r="L6" s="175" t="s">
        <v>227</v>
      </c>
      <c r="M6" s="151">
        <v>0</v>
      </c>
      <c r="N6" s="151">
        <v>10</v>
      </c>
      <c r="O6" s="151">
        <v>10</v>
      </c>
      <c r="P6" s="57"/>
    </row>
    <row r="7" spans="1:16" s="3" customFormat="1" ht="15.6">
      <c r="A7" s="79"/>
      <c r="B7" s="77"/>
      <c r="C7" s="83"/>
      <c r="D7" s="83"/>
      <c r="E7" s="81"/>
      <c r="F7" s="68"/>
      <c r="G7" s="82"/>
      <c r="H7" s="82"/>
      <c r="I7" s="70"/>
      <c r="J7" s="58"/>
      <c r="K7" s="175" t="s">
        <v>4</v>
      </c>
      <c r="L7" s="58"/>
      <c r="M7" s="57"/>
      <c r="N7" s="57"/>
      <c r="O7" s="57"/>
      <c r="P7" s="57"/>
    </row>
    <row r="8" spans="1:16" s="3" customFormat="1" ht="15.6">
      <c r="A8" s="79"/>
      <c r="B8" s="77" t="s">
        <v>4</v>
      </c>
      <c r="C8" s="83"/>
      <c r="D8" s="83"/>
      <c r="E8" s="81"/>
      <c r="F8" s="68"/>
      <c r="G8" s="82"/>
      <c r="H8" s="70"/>
      <c r="I8" s="82"/>
      <c r="J8" s="58"/>
      <c r="K8" s="207" t="s">
        <v>5</v>
      </c>
      <c r="L8" s="58"/>
      <c r="M8" s="57"/>
      <c r="N8" s="57"/>
      <c r="O8" s="57"/>
      <c r="P8" s="57"/>
    </row>
    <row r="9" spans="1:16" s="3" customFormat="1" ht="15.6">
      <c r="A9" s="79"/>
      <c r="B9" s="84" t="s">
        <v>5</v>
      </c>
      <c r="C9" s="85"/>
      <c r="D9" s="85"/>
      <c r="E9" s="81"/>
      <c r="F9" s="2"/>
      <c r="G9" s="82"/>
      <c r="H9" s="86"/>
      <c r="I9" s="70"/>
      <c r="J9" s="174" t="s">
        <v>6</v>
      </c>
      <c r="K9" s="58"/>
      <c r="L9" s="58"/>
      <c r="M9" s="153">
        <v>0</v>
      </c>
      <c r="N9" s="153">
        <v>1445</v>
      </c>
      <c r="O9" s="151">
        <v>1445</v>
      </c>
      <c r="P9" s="57"/>
    </row>
    <row r="10" spans="1:16" s="3" customFormat="1" ht="15.6">
      <c r="A10" s="79"/>
      <c r="B10" s="87" t="s">
        <v>6</v>
      </c>
      <c r="C10" s="153">
        <v>0</v>
      </c>
      <c r="D10" s="153">
        <v>1445</v>
      </c>
      <c r="E10" s="81">
        <f>D10+C10</f>
        <v>1445</v>
      </c>
      <c r="F10" s="89" t="e">
        <f ca="1">C10/OFFSET(C10,4,0)</f>
        <v>#DIV/0!</v>
      </c>
      <c r="G10" s="89">
        <f t="shared" ref="G10:H10" ca="1" si="0">D10/OFFSET(D10,4,0)</f>
        <v>0.95885865958858663</v>
      </c>
      <c r="H10" s="89">
        <f t="shared" ca="1" si="0"/>
        <v>0.95885865958858663</v>
      </c>
      <c r="I10" s="70"/>
      <c r="J10" s="58"/>
      <c r="K10" s="174" t="s">
        <v>228</v>
      </c>
      <c r="L10" s="58"/>
      <c r="M10" s="153">
        <v>0</v>
      </c>
      <c r="N10" s="153">
        <v>0</v>
      </c>
      <c r="O10" s="151">
        <v>0</v>
      </c>
      <c r="P10" s="57"/>
    </row>
    <row r="11" spans="1:16" s="3" customFormat="1">
      <c r="A11" s="79"/>
      <c r="B11" s="87" t="s">
        <v>7</v>
      </c>
      <c r="C11" s="153">
        <v>0</v>
      </c>
      <c r="D11" s="153">
        <v>0</v>
      </c>
      <c r="E11" s="81">
        <f t="shared" ref="E11:E14" si="1">D11+C11</f>
        <v>0</v>
      </c>
      <c r="F11" s="89" t="e">
        <f ca="1">C11/OFFSET(C11,3,0)</f>
        <v>#DIV/0!</v>
      </c>
      <c r="G11" s="89">
        <f t="shared" ref="G11:H11" ca="1" si="2">D11/OFFSET(D11,3,0)</f>
        <v>0</v>
      </c>
      <c r="H11" s="89">
        <f t="shared" ca="1" si="2"/>
        <v>0</v>
      </c>
      <c r="I11" s="72"/>
      <c r="J11" s="58"/>
      <c r="K11" s="174" t="s">
        <v>229</v>
      </c>
      <c r="L11" s="58"/>
      <c r="M11" s="153">
        <v>0</v>
      </c>
      <c r="N11" s="153">
        <v>0</v>
      </c>
      <c r="O11" s="151">
        <v>0</v>
      </c>
      <c r="P11" s="57"/>
    </row>
    <row r="12" spans="1:16" s="3" customFormat="1">
      <c r="A12" s="79"/>
      <c r="B12" s="87" t="s">
        <v>8</v>
      </c>
      <c r="C12" s="153">
        <v>0</v>
      </c>
      <c r="D12" s="153">
        <v>0</v>
      </c>
      <c r="E12" s="81">
        <f t="shared" si="1"/>
        <v>0</v>
      </c>
      <c r="F12" s="89" t="e">
        <f ca="1">C12/OFFSET(C12,2,0)</f>
        <v>#DIV/0!</v>
      </c>
      <c r="G12" s="89">
        <f t="shared" ref="G12:H12" ca="1" si="3">D12/OFFSET(D12,2,0)</f>
        <v>0</v>
      </c>
      <c r="H12" s="89">
        <f t="shared" ca="1" si="3"/>
        <v>0</v>
      </c>
      <c r="I12" s="72"/>
      <c r="J12" s="58"/>
      <c r="K12" s="174" t="s">
        <v>9</v>
      </c>
      <c r="L12" s="58"/>
      <c r="M12" s="153">
        <v>0</v>
      </c>
      <c r="N12" s="153">
        <v>62</v>
      </c>
      <c r="O12" s="151">
        <v>62</v>
      </c>
      <c r="P12" s="57"/>
    </row>
    <row r="13" spans="1:16" s="3" customFormat="1">
      <c r="A13" s="79"/>
      <c r="B13" s="87" t="s">
        <v>9</v>
      </c>
      <c r="C13" s="153">
        <v>0</v>
      </c>
      <c r="D13" s="153">
        <v>62</v>
      </c>
      <c r="E13" s="81">
        <f t="shared" si="1"/>
        <v>62</v>
      </c>
      <c r="F13" s="89" t="e">
        <f ca="1">C13/OFFSET(C13,1,0)</f>
        <v>#DIV/0!</v>
      </c>
      <c r="G13" s="89">
        <f t="shared" ref="G13:H13" ca="1" si="4">D13/OFFSET(D13,1,0)</f>
        <v>4.1141340411413402E-2</v>
      </c>
      <c r="H13" s="89">
        <f t="shared" ca="1" si="4"/>
        <v>4.1141340411413402E-2</v>
      </c>
      <c r="I13" s="72"/>
      <c r="J13" s="175" t="s">
        <v>10</v>
      </c>
      <c r="K13" s="175" t="s">
        <v>11</v>
      </c>
      <c r="L13" s="58"/>
      <c r="M13" s="151">
        <v>0</v>
      </c>
      <c r="N13" s="151">
        <v>1507</v>
      </c>
      <c r="O13" s="151">
        <v>1507</v>
      </c>
      <c r="P13" s="57"/>
    </row>
    <row r="14" spans="1:16" s="3" customFormat="1">
      <c r="A14" s="79" t="s">
        <v>10</v>
      </c>
      <c r="B14" s="90" t="s">
        <v>11</v>
      </c>
      <c r="C14" s="91">
        <f>SUM(C10:C13)</f>
        <v>0</v>
      </c>
      <c r="D14" s="91">
        <f>SUM(D10:D13)</f>
        <v>1507</v>
      </c>
      <c r="E14" s="81">
        <f t="shared" si="1"/>
        <v>1507</v>
      </c>
      <c r="F14" s="89"/>
      <c r="G14" s="89"/>
      <c r="H14" s="89"/>
      <c r="I14" s="72"/>
      <c r="J14" s="58"/>
      <c r="K14" s="58"/>
      <c r="L14" s="207" t="s">
        <v>58</v>
      </c>
      <c r="M14" s="57"/>
      <c r="N14" s="57"/>
      <c r="O14" s="57"/>
      <c r="P14" s="57"/>
    </row>
    <row r="15" spans="1:16" s="3" customFormat="1">
      <c r="A15" s="79"/>
      <c r="B15" s="84" t="s">
        <v>58</v>
      </c>
      <c r="C15" s="92"/>
      <c r="D15" s="92"/>
      <c r="E15" s="81"/>
      <c r="F15" s="2"/>
      <c r="G15" s="72"/>
      <c r="H15" s="72"/>
      <c r="I15" s="72"/>
      <c r="J15" s="174" t="s">
        <v>6</v>
      </c>
      <c r="K15" s="58"/>
      <c r="L15" s="58"/>
      <c r="M15" s="153">
        <v>0</v>
      </c>
      <c r="N15" s="153">
        <v>0</v>
      </c>
      <c r="O15" s="151">
        <v>0</v>
      </c>
      <c r="P15" s="57"/>
    </row>
    <row r="16" spans="1:16"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c r="J16" s="58"/>
      <c r="K16" s="174" t="s">
        <v>228</v>
      </c>
      <c r="L16" s="58"/>
      <c r="M16" s="153">
        <v>0</v>
      </c>
      <c r="N16" s="153">
        <v>0</v>
      </c>
      <c r="O16" s="151">
        <v>0</v>
      </c>
      <c r="P16" s="57"/>
    </row>
    <row r="17" spans="1:16" s="3" customFormat="1">
      <c r="A17" s="79"/>
      <c r="B17" s="87" t="s">
        <v>7</v>
      </c>
      <c r="C17" s="92"/>
      <c r="D17" s="92"/>
      <c r="E17" s="81">
        <f t="shared" si="5"/>
        <v>0</v>
      </c>
      <c r="F17" s="89" t="e">
        <f ca="1">C17/OFFSET(C17,3,0)</f>
        <v>#DIV/0!</v>
      </c>
      <c r="G17" s="89" t="e">
        <f t="shared" ref="G17:H17" ca="1" si="7">D17/OFFSET(D17,3,0)</f>
        <v>#DIV/0!</v>
      </c>
      <c r="H17" s="89" t="e">
        <f t="shared" ca="1" si="7"/>
        <v>#DIV/0!</v>
      </c>
      <c r="I17" s="72"/>
      <c r="J17" s="58"/>
      <c r="K17" s="174" t="s">
        <v>229</v>
      </c>
      <c r="L17" s="58"/>
      <c r="M17" s="153">
        <v>0</v>
      </c>
      <c r="N17" s="153">
        <v>0</v>
      </c>
      <c r="O17" s="151">
        <v>0</v>
      </c>
      <c r="P17" s="57"/>
    </row>
    <row r="18" spans="1:16" s="3" customFormat="1" ht="15.6">
      <c r="A18" s="79"/>
      <c r="B18" s="87" t="s">
        <v>8</v>
      </c>
      <c r="C18" s="92"/>
      <c r="D18" s="92"/>
      <c r="E18" s="81">
        <f t="shared" si="5"/>
        <v>0</v>
      </c>
      <c r="F18" s="89" t="e">
        <f ca="1">C18/OFFSET(C18,2,0)</f>
        <v>#DIV/0!</v>
      </c>
      <c r="G18" s="89" t="e">
        <f t="shared" ref="G18:H18" ca="1" si="8">D18/OFFSET(D18,2,0)</f>
        <v>#DIV/0!</v>
      </c>
      <c r="H18" s="89" t="e">
        <f t="shared" ca="1" si="8"/>
        <v>#DIV/0!</v>
      </c>
      <c r="I18" s="93"/>
      <c r="J18" s="58"/>
      <c r="K18" s="174" t="s">
        <v>9</v>
      </c>
      <c r="L18" s="58"/>
      <c r="M18" s="153">
        <v>0</v>
      </c>
      <c r="N18" s="153">
        <v>0</v>
      </c>
      <c r="O18" s="151">
        <v>0</v>
      </c>
      <c r="P18" s="57"/>
    </row>
    <row r="19" spans="1:16" s="3" customFormat="1">
      <c r="A19" s="79"/>
      <c r="B19" s="87" t="s">
        <v>9</v>
      </c>
      <c r="C19" s="92"/>
      <c r="D19" s="92"/>
      <c r="E19" s="81">
        <f t="shared" si="5"/>
        <v>0</v>
      </c>
      <c r="F19" s="89" t="e">
        <f ca="1">C19/OFFSET(C19,1,0)</f>
        <v>#DIV/0!</v>
      </c>
      <c r="G19" s="89" t="e">
        <f t="shared" ref="G19:H19" ca="1" si="9">D19/OFFSET(D19,1,0)</f>
        <v>#DIV/0!</v>
      </c>
      <c r="H19" s="94" t="e">
        <f t="shared" ca="1" si="9"/>
        <v>#DIV/0!</v>
      </c>
      <c r="I19" s="72"/>
      <c r="J19" s="175" t="s">
        <v>12</v>
      </c>
      <c r="K19" s="58"/>
      <c r="L19" s="175" t="s">
        <v>13</v>
      </c>
      <c r="M19" s="151">
        <v>0</v>
      </c>
      <c r="N19" s="151">
        <v>0</v>
      </c>
      <c r="O19" s="151">
        <v>0</v>
      </c>
      <c r="P19" s="57"/>
    </row>
    <row r="20" spans="1:16" s="3" customFormat="1">
      <c r="A20" s="79" t="s">
        <v>12</v>
      </c>
      <c r="B20" s="90" t="s">
        <v>13</v>
      </c>
      <c r="C20" s="81">
        <f>SUM(C16:C19)</f>
        <v>0</v>
      </c>
      <c r="D20" s="81">
        <f>SUM(D16:D19)</f>
        <v>0</v>
      </c>
      <c r="E20" s="81">
        <f t="shared" si="5"/>
        <v>0</v>
      </c>
      <c r="F20" s="89"/>
      <c r="G20" s="89"/>
      <c r="H20" s="89"/>
      <c r="I20" s="72"/>
      <c r="J20" s="58"/>
      <c r="K20" s="58"/>
      <c r="L20" s="207" t="s">
        <v>59</v>
      </c>
      <c r="M20" s="57"/>
      <c r="N20" s="57"/>
      <c r="O20" s="57"/>
      <c r="P20" s="57"/>
    </row>
    <row r="21" spans="1:16" s="3" customFormat="1">
      <c r="A21" s="79"/>
      <c r="B21" s="84" t="s">
        <v>59</v>
      </c>
      <c r="C21" s="92"/>
      <c r="D21" s="92"/>
      <c r="E21" s="81"/>
      <c r="F21" s="2"/>
      <c r="G21" s="72"/>
      <c r="H21" s="72"/>
      <c r="I21" s="72"/>
      <c r="J21" s="174" t="s">
        <v>6</v>
      </c>
      <c r="K21" s="58"/>
      <c r="L21" s="58"/>
      <c r="M21" s="153">
        <v>0</v>
      </c>
      <c r="N21" s="153">
        <v>0</v>
      </c>
      <c r="O21" s="151">
        <v>0</v>
      </c>
      <c r="P21" s="57"/>
    </row>
    <row r="22" spans="1:16" s="3" customFormat="1" ht="15.6">
      <c r="A22" s="79"/>
      <c r="B22" s="87" t="s">
        <v>6</v>
      </c>
      <c r="C22" s="95"/>
      <c r="D22" s="95"/>
      <c r="E22" s="81">
        <f t="shared" si="5"/>
        <v>0</v>
      </c>
      <c r="F22" s="89" t="e">
        <f ca="1">C22/OFFSET(C22,4,0)</f>
        <v>#DIV/0!</v>
      </c>
      <c r="G22" s="89" t="e">
        <f t="shared" ref="G22:H22" ca="1" si="10">D22/OFFSET(D22,4,0)</f>
        <v>#DIV/0!</v>
      </c>
      <c r="H22" s="89" t="e">
        <f t="shared" ca="1" si="10"/>
        <v>#DIV/0!</v>
      </c>
      <c r="I22" s="93"/>
      <c r="J22" s="58"/>
      <c r="K22" s="174" t="s">
        <v>228</v>
      </c>
      <c r="L22" s="58"/>
      <c r="M22" s="153">
        <v>0</v>
      </c>
      <c r="N22" s="153">
        <v>0</v>
      </c>
      <c r="O22" s="151">
        <v>0</v>
      </c>
      <c r="P22" s="57"/>
    </row>
    <row r="23" spans="1:16" s="3" customFormat="1">
      <c r="A23" s="79"/>
      <c r="B23" s="87" t="s">
        <v>7</v>
      </c>
      <c r="C23" s="95"/>
      <c r="D23" s="95"/>
      <c r="E23" s="81">
        <f t="shared" si="5"/>
        <v>0</v>
      </c>
      <c r="F23" s="89" t="e">
        <f ca="1">C23/OFFSET(C23,3,0)</f>
        <v>#DIV/0!</v>
      </c>
      <c r="G23" s="89" t="e">
        <f t="shared" ref="G23:H23" ca="1" si="11">D23/OFFSET(D23,3,0)</f>
        <v>#DIV/0!</v>
      </c>
      <c r="H23" s="89" t="e">
        <f t="shared" ca="1" si="11"/>
        <v>#DIV/0!</v>
      </c>
      <c r="I23" s="72"/>
      <c r="J23" s="58"/>
      <c r="K23" s="174" t="s">
        <v>229</v>
      </c>
      <c r="L23" s="58"/>
      <c r="M23" s="153">
        <v>0</v>
      </c>
      <c r="N23" s="153">
        <v>0</v>
      </c>
      <c r="O23" s="151">
        <v>0</v>
      </c>
      <c r="P23" s="57"/>
    </row>
    <row r="24" spans="1:16" s="3" customFormat="1">
      <c r="A24" s="79"/>
      <c r="B24" s="87" t="s">
        <v>8</v>
      </c>
      <c r="C24" s="95"/>
      <c r="D24" s="95"/>
      <c r="E24" s="81">
        <f t="shared" si="5"/>
        <v>0</v>
      </c>
      <c r="F24" s="89" t="e">
        <f ca="1">C24/OFFSET(C24,2,0)</f>
        <v>#DIV/0!</v>
      </c>
      <c r="G24" s="89" t="e">
        <f t="shared" ref="G24:H24" ca="1" si="12">D24/OFFSET(D24,2,0)</f>
        <v>#DIV/0!</v>
      </c>
      <c r="H24" s="89" t="e">
        <f t="shared" ca="1" si="12"/>
        <v>#DIV/0!</v>
      </c>
      <c r="I24" s="72"/>
      <c r="J24" s="58"/>
      <c r="K24" s="174" t="s">
        <v>9</v>
      </c>
      <c r="L24" s="58"/>
      <c r="M24" s="153">
        <v>0</v>
      </c>
      <c r="N24" s="153">
        <v>0</v>
      </c>
      <c r="O24" s="151">
        <v>0</v>
      </c>
      <c r="P24" s="57"/>
    </row>
    <row r="25" spans="1:16" s="3" customFormat="1">
      <c r="A25" s="79"/>
      <c r="B25" s="87" t="s">
        <v>9</v>
      </c>
      <c r="C25" s="95"/>
      <c r="D25" s="95"/>
      <c r="E25" s="81">
        <f t="shared" si="5"/>
        <v>0</v>
      </c>
      <c r="F25" s="89" t="e">
        <f ca="1">C25/OFFSET(C25,1,0)</f>
        <v>#DIV/0!</v>
      </c>
      <c r="G25" s="89" t="e">
        <f t="shared" ref="G25:H25" ca="1" si="13">D25/OFFSET(D25,1,0)</f>
        <v>#DIV/0!</v>
      </c>
      <c r="H25" s="94" t="e">
        <f t="shared" ca="1" si="13"/>
        <v>#DIV/0!</v>
      </c>
      <c r="I25" s="72"/>
      <c r="J25" s="175" t="s">
        <v>14</v>
      </c>
      <c r="K25" s="58"/>
      <c r="L25" s="175" t="s">
        <v>15</v>
      </c>
      <c r="M25" s="151">
        <v>0</v>
      </c>
      <c r="N25" s="151">
        <v>0</v>
      </c>
      <c r="O25" s="151">
        <v>0</v>
      </c>
      <c r="P25" s="57"/>
    </row>
    <row r="26" spans="1:16" s="3" customFormat="1">
      <c r="A26" s="79" t="s">
        <v>14</v>
      </c>
      <c r="B26" s="90" t="s">
        <v>15</v>
      </c>
      <c r="C26" s="81">
        <f>SUM(C22:C25)</f>
        <v>0</v>
      </c>
      <c r="D26" s="81">
        <f>SUM(D22:D25)</f>
        <v>0</v>
      </c>
      <c r="E26" s="81">
        <f t="shared" si="5"/>
        <v>0</v>
      </c>
      <c r="F26" s="89"/>
      <c r="G26" s="89"/>
      <c r="H26" s="89"/>
      <c r="I26" s="72"/>
      <c r="J26" s="58"/>
      <c r="K26" s="58"/>
      <c r="L26" s="207" t="s">
        <v>16</v>
      </c>
      <c r="M26" s="57"/>
      <c r="N26" s="57"/>
      <c r="O26" s="57"/>
      <c r="P26" s="57"/>
    </row>
    <row r="27" spans="1:16" s="3" customFormat="1">
      <c r="A27" s="79"/>
      <c r="B27" s="84" t="s">
        <v>16</v>
      </c>
      <c r="C27" s="92"/>
      <c r="D27" s="92"/>
      <c r="E27" s="81"/>
      <c r="F27" s="2"/>
      <c r="G27" s="72"/>
      <c r="H27" s="72"/>
      <c r="I27" s="72"/>
      <c r="J27" s="174" t="s">
        <v>6</v>
      </c>
      <c r="K27" s="58"/>
      <c r="L27" s="58"/>
      <c r="M27" s="153">
        <v>0</v>
      </c>
      <c r="N27" s="153">
        <v>0</v>
      </c>
      <c r="O27" s="151">
        <v>0</v>
      </c>
      <c r="P27" s="57"/>
    </row>
    <row r="28" spans="1:16" s="3" customFormat="1">
      <c r="A28" s="79"/>
      <c r="B28" s="87" t="s">
        <v>6</v>
      </c>
      <c r="C28" s="92"/>
      <c r="D28" s="92"/>
      <c r="E28" s="81">
        <f t="shared" si="5"/>
        <v>0</v>
      </c>
      <c r="F28" s="89" t="e">
        <f ca="1">C28/OFFSET(C28,4,0)</f>
        <v>#DIV/0!</v>
      </c>
      <c r="G28" s="89" t="e">
        <f t="shared" ref="G28:H28" ca="1" si="14">D28/OFFSET(D28,4,0)</f>
        <v>#DIV/0!</v>
      </c>
      <c r="H28" s="89" t="e">
        <f t="shared" ca="1" si="14"/>
        <v>#DIV/0!</v>
      </c>
      <c r="I28" s="72"/>
      <c r="J28" s="58"/>
      <c r="K28" s="174" t="s">
        <v>228</v>
      </c>
      <c r="L28" s="58"/>
      <c r="M28" s="153">
        <v>0</v>
      </c>
      <c r="N28" s="153">
        <v>0</v>
      </c>
      <c r="O28" s="151">
        <v>0</v>
      </c>
      <c r="P28" s="57"/>
    </row>
    <row r="29" spans="1:16" s="3" customFormat="1" ht="15.6">
      <c r="A29" s="79"/>
      <c r="B29" s="87" t="s">
        <v>7</v>
      </c>
      <c r="C29" s="92"/>
      <c r="D29" s="92"/>
      <c r="E29" s="81">
        <f t="shared" si="5"/>
        <v>0</v>
      </c>
      <c r="F29" s="89" t="e">
        <f ca="1">C29/OFFSET(C29,3,0)</f>
        <v>#DIV/0!</v>
      </c>
      <c r="G29" s="89" t="e">
        <f t="shared" ref="G29:H29" ca="1" si="15">D29/OFFSET(D29,3,0)</f>
        <v>#DIV/0!</v>
      </c>
      <c r="H29" s="89" t="e">
        <f t="shared" ca="1" si="15"/>
        <v>#DIV/0!</v>
      </c>
      <c r="I29" s="70"/>
      <c r="J29" s="58"/>
      <c r="K29" s="174" t="s">
        <v>229</v>
      </c>
      <c r="L29" s="58"/>
      <c r="M29" s="153">
        <v>0</v>
      </c>
      <c r="N29" s="153">
        <v>0</v>
      </c>
      <c r="O29" s="151">
        <v>0</v>
      </c>
      <c r="P29" s="57"/>
    </row>
    <row r="30" spans="1:16" s="3" customFormat="1">
      <c r="A30" s="79"/>
      <c r="B30" s="87" t="s">
        <v>8</v>
      </c>
      <c r="C30" s="92"/>
      <c r="D30" s="92"/>
      <c r="E30" s="81">
        <f t="shared" si="5"/>
        <v>0</v>
      </c>
      <c r="F30" s="89" t="e">
        <f ca="1">C30/OFFSET(C30,2,0)</f>
        <v>#DIV/0!</v>
      </c>
      <c r="G30" s="89" t="e">
        <f t="shared" ref="G30:H30" ca="1" si="16">D30/OFFSET(D30,2,0)</f>
        <v>#DIV/0!</v>
      </c>
      <c r="H30" s="89" t="e">
        <f t="shared" ca="1" si="16"/>
        <v>#DIV/0!</v>
      </c>
      <c r="I30" s="72"/>
      <c r="J30" s="58"/>
      <c r="K30" s="174" t="s">
        <v>9</v>
      </c>
      <c r="L30" s="58"/>
      <c r="M30" s="153">
        <v>0</v>
      </c>
      <c r="N30" s="153">
        <v>0</v>
      </c>
      <c r="O30" s="151">
        <v>0</v>
      </c>
      <c r="P30" s="57"/>
    </row>
    <row r="31" spans="1:16" s="3" customFormat="1" ht="15.6">
      <c r="A31" s="79"/>
      <c r="B31" s="87" t="s">
        <v>9</v>
      </c>
      <c r="C31" s="92"/>
      <c r="D31" s="92"/>
      <c r="E31" s="81">
        <f t="shared" si="5"/>
        <v>0</v>
      </c>
      <c r="F31" s="89" t="e">
        <f ca="1">C31/OFFSET(C31,1,0)</f>
        <v>#DIV/0!</v>
      </c>
      <c r="G31" s="89" t="e">
        <f t="shared" ref="G31:H31" ca="1" si="17">D31/OFFSET(D31,1,0)</f>
        <v>#DIV/0!</v>
      </c>
      <c r="H31" s="94" t="e">
        <f t="shared" ca="1" si="17"/>
        <v>#DIV/0!</v>
      </c>
      <c r="I31" s="70"/>
      <c r="J31" s="175" t="s">
        <v>17</v>
      </c>
      <c r="K31" s="58"/>
      <c r="L31" s="175" t="s">
        <v>18</v>
      </c>
      <c r="M31" s="151">
        <v>0</v>
      </c>
      <c r="N31" s="151">
        <v>0</v>
      </c>
      <c r="O31" s="151">
        <v>0</v>
      </c>
      <c r="P31" s="57"/>
    </row>
    <row r="32" spans="1:16" s="3" customFormat="1">
      <c r="A32" s="79" t="s">
        <v>17</v>
      </c>
      <c r="B32" s="90" t="s">
        <v>18</v>
      </c>
      <c r="C32" s="81">
        <f>SUM(C28:C31)</f>
        <v>0</v>
      </c>
      <c r="D32" s="81">
        <f>SUM(D28:D31)</f>
        <v>0</v>
      </c>
      <c r="E32" s="81">
        <f t="shared" si="5"/>
        <v>0</v>
      </c>
      <c r="F32" s="2"/>
      <c r="G32" s="72"/>
      <c r="H32" s="72"/>
      <c r="I32" s="72"/>
      <c r="J32" s="175" t="s">
        <v>19</v>
      </c>
      <c r="K32" s="175" t="s">
        <v>230</v>
      </c>
      <c r="L32" s="174" t="s">
        <v>231</v>
      </c>
      <c r="M32" s="151">
        <v>0</v>
      </c>
      <c r="N32" s="151">
        <v>1507</v>
      </c>
      <c r="O32" s="151">
        <v>1507</v>
      </c>
      <c r="P32" s="57"/>
    </row>
    <row r="33" spans="1:16" s="3" customFormat="1">
      <c r="A33" s="79" t="s">
        <v>19</v>
      </c>
      <c r="B33" s="96" t="s">
        <v>54</v>
      </c>
      <c r="C33" s="78">
        <f>C14+C20+C26+C32</f>
        <v>0</v>
      </c>
      <c r="D33" s="78">
        <f>D14+D20+D26+D32</f>
        <v>1507</v>
      </c>
      <c r="E33" s="81">
        <f t="shared" si="5"/>
        <v>1507</v>
      </c>
      <c r="F33" s="68"/>
      <c r="G33" s="72"/>
      <c r="H33" s="72"/>
      <c r="I33" s="72"/>
      <c r="J33" s="208" t="s">
        <v>20</v>
      </c>
      <c r="K33" s="58"/>
      <c r="L33" s="221" t="s">
        <v>232</v>
      </c>
      <c r="M33" s="152">
        <v>0</v>
      </c>
      <c r="N33" s="152">
        <v>0</v>
      </c>
      <c r="O33" s="152">
        <v>0</v>
      </c>
      <c r="P33" s="57"/>
    </row>
    <row r="34" spans="1:16" s="3" customFormat="1" ht="15.6">
      <c r="A34" s="97" t="s">
        <v>20</v>
      </c>
      <c r="B34" s="98" t="s">
        <v>21</v>
      </c>
      <c r="C34" s="99"/>
      <c r="D34" s="99"/>
      <c r="E34" s="81">
        <f t="shared" si="5"/>
        <v>0</v>
      </c>
      <c r="F34" s="68"/>
      <c r="G34" s="82"/>
      <c r="H34" s="100"/>
      <c r="I34" s="82"/>
      <c r="J34" s="175" t="s">
        <v>22</v>
      </c>
      <c r="K34" s="58"/>
      <c r="L34" s="175" t="s">
        <v>233</v>
      </c>
      <c r="M34" s="151">
        <v>0</v>
      </c>
      <c r="N34" s="151">
        <v>1507</v>
      </c>
      <c r="O34" s="151">
        <v>1507</v>
      </c>
      <c r="P34" s="57"/>
    </row>
    <row r="35" spans="1:16" s="3" customFormat="1" ht="15.6">
      <c r="A35" s="79" t="s">
        <v>22</v>
      </c>
      <c r="B35" s="77" t="s">
        <v>23</v>
      </c>
      <c r="C35" s="78">
        <f>C33-C34</f>
        <v>0</v>
      </c>
      <c r="D35" s="78">
        <f>D33-D34</f>
        <v>1507</v>
      </c>
      <c r="E35" s="81">
        <f t="shared" si="5"/>
        <v>1507</v>
      </c>
      <c r="F35" s="68"/>
      <c r="G35" s="101"/>
      <c r="H35" s="102"/>
      <c r="I35" s="101"/>
      <c r="J35" s="58"/>
      <c r="K35" s="58"/>
      <c r="L35" s="175" t="s">
        <v>234</v>
      </c>
      <c r="M35" s="57"/>
      <c r="N35" s="57"/>
      <c r="O35" s="57"/>
      <c r="P35" s="57"/>
    </row>
    <row r="36" spans="1:16" s="3" customFormat="1" ht="16.2" thickBot="1">
      <c r="A36" s="103"/>
      <c r="B36" s="104"/>
      <c r="C36" s="92"/>
      <c r="D36" s="92"/>
      <c r="E36" s="81"/>
      <c r="F36" s="68"/>
      <c r="G36" s="93"/>
      <c r="H36" s="70"/>
      <c r="I36" s="82"/>
      <c r="J36" s="174" t="s">
        <v>6</v>
      </c>
      <c r="K36" s="58"/>
      <c r="L36" s="58"/>
      <c r="M36" s="153">
        <v>0</v>
      </c>
      <c r="N36" s="153">
        <v>30</v>
      </c>
      <c r="O36" s="151">
        <v>30</v>
      </c>
      <c r="P36" s="57"/>
    </row>
    <row r="37" spans="1:16" s="3" customFormat="1" ht="13.8" thickTop="1">
      <c r="A37" s="105"/>
      <c r="B37" s="106"/>
      <c r="C37" s="92"/>
      <c r="D37" s="92"/>
      <c r="E37" s="81"/>
      <c r="F37" s="2"/>
      <c r="G37" s="72"/>
      <c r="H37" s="72"/>
      <c r="I37" s="72"/>
      <c r="J37" s="58"/>
      <c r="K37" s="174" t="s">
        <v>228</v>
      </c>
      <c r="L37" s="58"/>
      <c r="M37" s="153">
        <v>0</v>
      </c>
      <c r="N37" s="153">
        <v>0</v>
      </c>
      <c r="O37" s="151">
        <v>0</v>
      </c>
      <c r="P37" s="57"/>
    </row>
    <row r="38" spans="1:16" s="3" customFormat="1" ht="15.6">
      <c r="A38" s="79"/>
      <c r="B38" s="77" t="s">
        <v>24</v>
      </c>
      <c r="C38" s="92"/>
      <c r="D38" s="92"/>
      <c r="E38" s="81"/>
      <c r="F38" s="68"/>
      <c r="G38" s="70"/>
      <c r="H38" s="82"/>
      <c r="I38" s="82"/>
      <c r="J38" s="58"/>
      <c r="K38" s="174" t="s">
        <v>229</v>
      </c>
      <c r="L38" s="58"/>
      <c r="M38" s="153">
        <v>0</v>
      </c>
      <c r="N38" s="153">
        <v>0</v>
      </c>
      <c r="O38" s="151">
        <v>0</v>
      </c>
      <c r="P38" s="57"/>
    </row>
    <row r="39" spans="1:16" s="3" customFormat="1">
      <c r="A39" s="79"/>
      <c r="B39" s="87" t="s">
        <v>6</v>
      </c>
      <c r="C39" s="153">
        <v>0</v>
      </c>
      <c r="D39" s="153">
        <v>30</v>
      </c>
      <c r="E39" s="81">
        <f t="shared" si="5"/>
        <v>30</v>
      </c>
      <c r="F39" s="89" t="e">
        <f ca="1">C39/OFFSET(C39,4,0)</f>
        <v>#DIV/0!</v>
      </c>
      <c r="G39" s="89">
        <f t="shared" ref="G39:H39" ca="1" si="18">D39/OFFSET(D39,4,0)</f>
        <v>1</v>
      </c>
      <c r="H39" s="89">
        <f t="shared" ca="1" si="18"/>
        <v>1</v>
      </c>
      <c r="I39" s="72"/>
      <c r="J39" s="58"/>
      <c r="K39" s="174" t="s">
        <v>9</v>
      </c>
      <c r="L39" s="58"/>
      <c r="M39" s="153">
        <v>0</v>
      </c>
      <c r="N39" s="153">
        <v>0</v>
      </c>
      <c r="O39" s="151">
        <v>0</v>
      </c>
      <c r="P39" s="57"/>
    </row>
    <row r="40" spans="1:16" s="3" customFormat="1">
      <c r="A40" s="79"/>
      <c r="B40" s="87" t="s">
        <v>7</v>
      </c>
      <c r="C40" s="153">
        <v>0</v>
      </c>
      <c r="D40" s="153">
        <v>0</v>
      </c>
      <c r="E40" s="81">
        <f t="shared" si="5"/>
        <v>0</v>
      </c>
      <c r="F40" s="89" t="e">
        <f ca="1">C40/OFFSET(C40,3,0)</f>
        <v>#DIV/0!</v>
      </c>
      <c r="G40" s="89">
        <f t="shared" ref="G40:H40" ca="1" si="19">D40/OFFSET(D40,3,0)</f>
        <v>0</v>
      </c>
      <c r="H40" s="89">
        <f t="shared" ca="1" si="19"/>
        <v>0</v>
      </c>
      <c r="I40" s="72"/>
      <c r="J40" s="175" t="s">
        <v>25</v>
      </c>
      <c r="K40" s="175" t="s">
        <v>26</v>
      </c>
      <c r="L40" s="58"/>
      <c r="M40" s="151">
        <v>0</v>
      </c>
      <c r="N40" s="151">
        <v>30</v>
      </c>
      <c r="O40" s="151">
        <v>30</v>
      </c>
      <c r="P40" s="57"/>
    </row>
    <row r="41" spans="1:16" s="3" customFormat="1">
      <c r="A41" s="79"/>
      <c r="B41" s="87" t="s">
        <v>8</v>
      </c>
      <c r="C41" s="153">
        <v>0</v>
      </c>
      <c r="D41" s="153">
        <v>0</v>
      </c>
      <c r="E41" s="81">
        <f t="shared" si="5"/>
        <v>0</v>
      </c>
      <c r="F41" s="89" t="e">
        <f ca="1">C41/OFFSET(C41,2,0)</f>
        <v>#DIV/0!</v>
      </c>
      <c r="G41" s="89">
        <f t="shared" ref="G41:H41" ca="1" si="20">D41/OFFSET(D41,2,0)</f>
        <v>0</v>
      </c>
      <c r="H41" s="89">
        <f t="shared" ca="1" si="20"/>
        <v>0</v>
      </c>
      <c r="I41" s="72"/>
      <c r="J41" s="58"/>
      <c r="K41" s="58"/>
      <c r="L41" s="175" t="s">
        <v>235</v>
      </c>
      <c r="M41" s="57"/>
      <c r="N41" s="57"/>
      <c r="O41" s="57"/>
      <c r="P41" s="57"/>
    </row>
    <row r="42" spans="1:16" s="3" customFormat="1">
      <c r="A42" s="79"/>
      <c r="B42" s="87" t="s">
        <v>9</v>
      </c>
      <c r="C42" s="153">
        <v>0</v>
      </c>
      <c r="D42" s="153">
        <v>0</v>
      </c>
      <c r="E42" s="81">
        <f t="shared" si="5"/>
        <v>0</v>
      </c>
      <c r="F42" s="89" t="e">
        <f ca="1">C42/OFFSET(C42,1,0)</f>
        <v>#DIV/0!</v>
      </c>
      <c r="G42" s="89">
        <f t="shared" ref="G42:H42" ca="1" si="21">D42/OFFSET(D42,1,0)</f>
        <v>0</v>
      </c>
      <c r="H42" s="94">
        <f t="shared" ca="1" si="21"/>
        <v>0</v>
      </c>
      <c r="I42" s="72"/>
      <c r="J42" s="174" t="s">
        <v>6</v>
      </c>
      <c r="K42" s="58"/>
      <c r="L42" s="58"/>
      <c r="M42" s="153">
        <v>0</v>
      </c>
      <c r="N42" s="153">
        <v>14</v>
      </c>
      <c r="O42" s="151">
        <v>14</v>
      </c>
      <c r="P42" s="57"/>
    </row>
    <row r="43" spans="1:16" s="3" customFormat="1">
      <c r="A43" s="79" t="s">
        <v>25</v>
      </c>
      <c r="B43" s="90" t="s">
        <v>26</v>
      </c>
      <c r="C43" s="78">
        <f>SUM(C39:C42)</f>
        <v>0</v>
      </c>
      <c r="D43" s="78">
        <f>SUM(D39:D42)</f>
        <v>30</v>
      </c>
      <c r="E43" s="81">
        <f t="shared" si="5"/>
        <v>30</v>
      </c>
      <c r="F43" s="89"/>
      <c r="G43" s="89"/>
      <c r="H43" s="89"/>
      <c r="I43" s="72"/>
      <c r="J43" s="58"/>
      <c r="K43" s="174" t="s">
        <v>228</v>
      </c>
      <c r="L43" s="58"/>
      <c r="M43" s="153">
        <v>0</v>
      </c>
      <c r="N43" s="153">
        <v>0</v>
      </c>
      <c r="O43" s="151">
        <v>0</v>
      </c>
      <c r="P43" s="57"/>
    </row>
    <row r="44" spans="1:16" s="3" customFormat="1">
      <c r="A44" s="79"/>
      <c r="B44" s="77"/>
      <c r="C44" s="92"/>
      <c r="D44" s="92"/>
      <c r="E44" s="81"/>
      <c r="F44" s="2"/>
      <c r="G44" s="72"/>
      <c r="H44" s="72"/>
      <c r="I44" s="72"/>
      <c r="J44" s="58"/>
      <c r="K44" s="174" t="s">
        <v>229</v>
      </c>
      <c r="L44" s="58"/>
      <c r="M44" s="153">
        <v>0</v>
      </c>
      <c r="N44" s="153">
        <v>0</v>
      </c>
      <c r="O44" s="151">
        <v>0</v>
      </c>
      <c r="P44" s="57"/>
    </row>
    <row r="45" spans="1:16" s="3" customFormat="1">
      <c r="A45" s="79"/>
      <c r="B45" s="77" t="s">
        <v>60</v>
      </c>
      <c r="C45" s="92"/>
      <c r="D45" s="92"/>
      <c r="E45" s="81"/>
      <c r="F45" s="2"/>
      <c r="G45" s="72"/>
      <c r="H45" s="72"/>
      <c r="I45" s="72"/>
      <c r="J45" s="58"/>
      <c r="K45" s="174" t="s">
        <v>9</v>
      </c>
      <c r="L45" s="58"/>
      <c r="M45" s="153">
        <v>0</v>
      </c>
      <c r="N45" s="153">
        <v>0</v>
      </c>
      <c r="O45" s="151">
        <v>0</v>
      </c>
      <c r="P45" s="57"/>
    </row>
    <row r="46" spans="1:16" s="3" customFormat="1">
      <c r="A46" s="79"/>
      <c r="B46" s="87" t="s">
        <v>6</v>
      </c>
      <c r="C46" s="153">
        <v>0</v>
      </c>
      <c r="D46" s="153">
        <v>14</v>
      </c>
      <c r="E46" s="81">
        <f t="shared" si="5"/>
        <v>14</v>
      </c>
      <c r="F46" s="89" t="e">
        <f ca="1">C46/OFFSET(C46,4,0)</f>
        <v>#DIV/0!</v>
      </c>
      <c r="G46" s="89">
        <f t="shared" ref="G46:H46" ca="1" si="22">D46/OFFSET(D46,4,0)</f>
        <v>1</v>
      </c>
      <c r="H46" s="89">
        <f t="shared" ca="1" si="22"/>
        <v>1</v>
      </c>
      <c r="I46" s="72"/>
      <c r="J46" s="175" t="s">
        <v>27</v>
      </c>
      <c r="K46" s="58"/>
      <c r="L46" s="175" t="s">
        <v>236</v>
      </c>
      <c r="M46" s="151">
        <v>0</v>
      </c>
      <c r="N46" s="151">
        <v>14</v>
      </c>
      <c r="O46" s="151">
        <v>14</v>
      </c>
      <c r="P46" s="57"/>
    </row>
    <row r="47" spans="1:16" s="3" customFormat="1">
      <c r="A47" s="79"/>
      <c r="B47" s="87" t="s">
        <v>7</v>
      </c>
      <c r="C47" s="153">
        <v>0</v>
      </c>
      <c r="D47" s="153">
        <v>0</v>
      </c>
      <c r="E47" s="81">
        <f t="shared" si="5"/>
        <v>0</v>
      </c>
      <c r="F47" s="89" t="e">
        <f ca="1">C47/OFFSET(C47,3,0)</f>
        <v>#DIV/0!</v>
      </c>
      <c r="G47" s="89">
        <f t="shared" ref="G47:H47" ca="1" si="23">D47/OFFSET(D47,3,0)</f>
        <v>0</v>
      </c>
      <c r="H47" s="89">
        <f t="shared" ca="1" si="23"/>
        <v>0</v>
      </c>
      <c r="I47" s="72"/>
      <c r="J47" s="58"/>
      <c r="K47" s="58"/>
      <c r="L47" s="175" t="s">
        <v>237</v>
      </c>
      <c r="M47" s="57"/>
      <c r="N47" s="57"/>
      <c r="O47" s="57"/>
      <c r="P47" s="57"/>
    </row>
    <row r="48" spans="1:16" s="3" customFormat="1">
      <c r="A48" s="79"/>
      <c r="B48" s="87" t="s">
        <v>8</v>
      </c>
      <c r="C48" s="153">
        <v>0</v>
      </c>
      <c r="D48" s="153">
        <v>0</v>
      </c>
      <c r="E48" s="81">
        <f t="shared" si="5"/>
        <v>0</v>
      </c>
      <c r="F48" s="89" t="e">
        <f ca="1">C48/OFFSET(C48,2,0)</f>
        <v>#DIV/0!</v>
      </c>
      <c r="G48" s="89">
        <f t="shared" ref="G48:H48" ca="1" si="24">D48/OFFSET(D48,2,0)</f>
        <v>0</v>
      </c>
      <c r="H48" s="89">
        <f t="shared" ca="1" si="24"/>
        <v>0</v>
      </c>
      <c r="I48" s="72"/>
      <c r="J48" s="174" t="s">
        <v>6</v>
      </c>
      <c r="K48" s="58"/>
      <c r="L48" s="58"/>
      <c r="M48" s="153">
        <v>0</v>
      </c>
      <c r="N48" s="153">
        <v>0</v>
      </c>
      <c r="O48" s="151">
        <v>0</v>
      </c>
      <c r="P48" s="57"/>
    </row>
    <row r="49" spans="1:16" s="3" customFormat="1" ht="14.4">
      <c r="A49" s="79"/>
      <c r="B49" s="87" t="s">
        <v>9</v>
      </c>
      <c r="C49" s="153">
        <v>0</v>
      </c>
      <c r="D49" s="153">
        <v>0</v>
      </c>
      <c r="E49" s="81">
        <f t="shared" si="5"/>
        <v>0</v>
      </c>
      <c r="F49" s="89" t="e">
        <f ca="1">C49/OFFSET(C49,1,0)</f>
        <v>#DIV/0!</v>
      </c>
      <c r="G49" s="89">
        <f t="shared" ref="G49:H49" ca="1" si="25">D49/OFFSET(D49,1,0)</f>
        <v>0</v>
      </c>
      <c r="H49" s="94">
        <f t="shared" ca="1" si="25"/>
        <v>0</v>
      </c>
      <c r="I49" s="109"/>
      <c r="J49" s="58"/>
      <c r="K49" s="174" t="s">
        <v>228</v>
      </c>
      <c r="L49" s="58"/>
      <c r="M49" s="153">
        <v>0</v>
      </c>
      <c r="N49" s="153">
        <v>0</v>
      </c>
      <c r="O49" s="151">
        <v>0</v>
      </c>
      <c r="P49" s="57"/>
    </row>
    <row r="50" spans="1:16" s="3" customFormat="1">
      <c r="A50" s="79" t="s">
        <v>27</v>
      </c>
      <c r="B50" s="77" t="s">
        <v>28</v>
      </c>
      <c r="C50" s="78">
        <f>SUM(C46:C49)</f>
        <v>0</v>
      </c>
      <c r="D50" s="78">
        <f>SUM(D46:D49)</f>
        <v>14</v>
      </c>
      <c r="E50" s="81">
        <f t="shared" si="5"/>
        <v>14</v>
      </c>
      <c r="F50" s="57"/>
      <c r="G50" s="57"/>
      <c r="H50" s="57"/>
      <c r="I50" s="72"/>
      <c r="J50" s="58"/>
      <c r="K50" s="174" t="s">
        <v>229</v>
      </c>
      <c r="L50" s="58"/>
      <c r="M50" s="153">
        <v>0</v>
      </c>
      <c r="N50" s="153">
        <v>0</v>
      </c>
      <c r="O50" s="151">
        <v>0</v>
      </c>
      <c r="P50" s="57"/>
    </row>
    <row r="51" spans="1:16" s="3" customFormat="1" ht="14.4">
      <c r="A51" s="79"/>
      <c r="B51" s="77"/>
      <c r="C51" s="92"/>
      <c r="D51" s="92"/>
      <c r="E51" s="81"/>
      <c r="F51" s="68"/>
      <c r="G51" s="109"/>
      <c r="H51" s="110"/>
      <c r="I51" s="111"/>
      <c r="J51" s="58"/>
      <c r="K51" s="174" t="s">
        <v>9</v>
      </c>
      <c r="L51" s="58"/>
      <c r="M51" s="153">
        <v>0</v>
      </c>
      <c r="N51" s="153">
        <v>0</v>
      </c>
      <c r="O51" s="151">
        <v>0</v>
      </c>
      <c r="P51" s="57"/>
    </row>
    <row r="52" spans="1:16" s="3" customFormat="1" ht="15.6">
      <c r="A52" s="79"/>
      <c r="B52" s="77" t="s">
        <v>61</v>
      </c>
      <c r="C52" s="92"/>
      <c r="D52" s="92"/>
      <c r="E52" s="81"/>
      <c r="F52" s="2"/>
      <c r="G52" s="112"/>
      <c r="H52" s="111"/>
      <c r="I52" s="113"/>
      <c r="J52" s="175" t="s">
        <v>29</v>
      </c>
      <c r="K52" s="58"/>
      <c r="L52" s="175" t="s">
        <v>238</v>
      </c>
      <c r="M52" s="151">
        <v>0</v>
      </c>
      <c r="N52" s="151">
        <v>0</v>
      </c>
      <c r="O52" s="151">
        <v>0</v>
      </c>
      <c r="P52" s="57"/>
    </row>
    <row r="53" spans="1:16" s="3" customFormat="1" ht="14.4">
      <c r="A53" s="79"/>
      <c r="B53" s="87" t="s">
        <v>6</v>
      </c>
      <c r="C53" s="114"/>
      <c r="D53" s="114"/>
      <c r="E53" s="81">
        <f t="shared" si="5"/>
        <v>0</v>
      </c>
      <c r="F53" s="89" t="e">
        <f ca="1">C53/OFFSET(C53,4,0)</f>
        <v>#DIV/0!</v>
      </c>
      <c r="G53" s="89" t="e">
        <f t="shared" ref="G53:H53" ca="1" si="26">D53/OFFSET(D53,4,0)</f>
        <v>#DIV/0!</v>
      </c>
      <c r="H53" s="89" t="e">
        <f t="shared" ca="1" si="26"/>
        <v>#DIV/0!</v>
      </c>
      <c r="I53" s="109"/>
      <c r="J53" s="175" t="s">
        <v>239</v>
      </c>
      <c r="K53" s="58"/>
      <c r="L53" s="175" t="s">
        <v>563</v>
      </c>
      <c r="M53" s="151">
        <v>0</v>
      </c>
      <c r="N53" s="151">
        <v>1401</v>
      </c>
      <c r="O53" s="151">
        <v>1401</v>
      </c>
      <c r="P53" s="57"/>
    </row>
    <row r="54" spans="1:16" s="3" customFormat="1">
      <c r="A54" s="79"/>
      <c r="B54" s="87" t="s">
        <v>7</v>
      </c>
      <c r="C54" s="92"/>
      <c r="D54" s="92"/>
      <c r="E54" s="81">
        <f t="shared" si="5"/>
        <v>0</v>
      </c>
      <c r="F54" s="89" t="e">
        <f ca="1">C54/OFFSET(C54,3,0)</f>
        <v>#DIV/0!</v>
      </c>
      <c r="G54" s="89" t="e">
        <f t="shared" ref="G54:H54" ca="1" si="27">D54/OFFSET(D54,3,0)</f>
        <v>#DIV/0!</v>
      </c>
      <c r="H54" s="89" t="e">
        <f t="shared" ca="1" si="27"/>
        <v>#DIV/0!</v>
      </c>
      <c r="I54" s="72"/>
      <c r="J54" s="58"/>
      <c r="K54" s="58"/>
      <c r="L54" s="58"/>
      <c r="M54" s="57"/>
      <c r="N54" s="57"/>
      <c r="O54" s="57"/>
      <c r="P54" s="57"/>
    </row>
    <row r="55" spans="1:16" s="3" customFormat="1">
      <c r="A55" s="79"/>
      <c r="B55" s="87" t="s">
        <v>8</v>
      </c>
      <c r="C55" s="92"/>
      <c r="D55" s="92"/>
      <c r="E55" s="81">
        <f t="shared" si="5"/>
        <v>0</v>
      </c>
      <c r="F55" s="89" t="e">
        <f ca="1">C55/OFFSET(C55,2,0)</f>
        <v>#DIV/0!</v>
      </c>
      <c r="G55" s="89" t="e">
        <f t="shared" ref="G55:H55" ca="1" si="28">D55/OFFSET(D55,2,0)</f>
        <v>#DIV/0!</v>
      </c>
      <c r="H55" s="89" t="e">
        <f t="shared" ca="1" si="28"/>
        <v>#DIV/0!</v>
      </c>
      <c r="I55" s="115"/>
      <c r="J55" s="175" t="s">
        <v>240</v>
      </c>
      <c r="K55" s="58"/>
      <c r="L55" s="58"/>
      <c r="M55" s="57"/>
      <c r="N55" s="57"/>
      <c r="O55" s="57"/>
      <c r="P55" s="57"/>
    </row>
    <row r="56" spans="1:16" s="3" customFormat="1">
      <c r="A56" s="79"/>
      <c r="B56" s="87" t="s">
        <v>9</v>
      </c>
      <c r="C56" s="116"/>
      <c r="D56" s="116"/>
      <c r="E56" s="81">
        <f t="shared" si="5"/>
        <v>0</v>
      </c>
      <c r="F56" s="89" t="e">
        <f ca="1">C56/OFFSET(C56,1,0)</f>
        <v>#DIV/0!</v>
      </c>
      <c r="G56" s="89" t="e">
        <f t="shared" ref="G56:H56" ca="1" si="29">D56/OFFSET(D56,1,0)</f>
        <v>#DIV/0!</v>
      </c>
      <c r="H56" s="94" t="e">
        <f t="shared" ca="1" si="29"/>
        <v>#DIV/0!</v>
      </c>
      <c r="I56" s="72"/>
      <c r="J56" s="175" t="s">
        <v>33</v>
      </c>
      <c r="K56" s="174" t="s">
        <v>6</v>
      </c>
      <c r="L56" s="207" t="s">
        <v>241</v>
      </c>
      <c r="M56" s="153">
        <v>0</v>
      </c>
      <c r="N56" s="153">
        <v>0</v>
      </c>
      <c r="O56" s="151">
        <v>0</v>
      </c>
      <c r="P56" s="57"/>
    </row>
    <row r="57" spans="1:16" s="3" customFormat="1">
      <c r="A57" s="79" t="s">
        <v>29</v>
      </c>
      <c r="B57" s="77" t="s">
        <v>30</v>
      </c>
      <c r="C57" s="78">
        <f>SUM(C53:C56)</f>
        <v>0</v>
      </c>
      <c r="D57" s="78">
        <f>SUM(D53:D56)</f>
        <v>0</v>
      </c>
      <c r="E57" s="81">
        <f t="shared" si="5"/>
        <v>0</v>
      </c>
      <c r="F57" s="57"/>
      <c r="G57" s="57"/>
      <c r="H57" s="57"/>
      <c r="I57" s="72"/>
      <c r="J57" s="175" t="s">
        <v>35</v>
      </c>
      <c r="K57" s="174" t="s">
        <v>228</v>
      </c>
      <c r="L57" s="207" t="s">
        <v>241</v>
      </c>
      <c r="M57" s="153">
        <v>0</v>
      </c>
      <c r="N57" s="153">
        <v>0</v>
      </c>
      <c r="O57" s="151">
        <v>0</v>
      </c>
      <c r="P57" s="57"/>
    </row>
    <row r="58" spans="1:16" s="3" customFormat="1">
      <c r="A58" s="79"/>
      <c r="B58" s="77"/>
      <c r="C58" s="92"/>
      <c r="D58" s="92"/>
      <c r="E58" s="81"/>
      <c r="F58" s="2"/>
      <c r="G58" s="72"/>
      <c r="H58" s="72"/>
      <c r="I58" s="72"/>
      <c r="J58" s="175" t="s">
        <v>37</v>
      </c>
      <c r="K58" s="174" t="s">
        <v>229</v>
      </c>
      <c r="L58" s="207" t="s">
        <v>241</v>
      </c>
      <c r="M58" s="153">
        <v>0</v>
      </c>
      <c r="N58" s="153">
        <v>0</v>
      </c>
      <c r="O58" s="151">
        <v>0</v>
      </c>
      <c r="P58" s="57"/>
    </row>
    <row r="59" spans="1:16" s="3" customFormat="1">
      <c r="A59" s="117" t="s">
        <v>72</v>
      </c>
      <c r="B59" s="77" t="s">
        <v>31</v>
      </c>
      <c r="C59" s="118"/>
      <c r="D59" s="118"/>
      <c r="E59" s="81">
        <f t="shared" si="5"/>
        <v>0</v>
      </c>
      <c r="F59" s="2"/>
      <c r="G59" s="72"/>
      <c r="H59" s="72"/>
      <c r="I59" s="72"/>
      <c r="J59" s="175" t="s">
        <v>39</v>
      </c>
      <c r="K59" s="58"/>
      <c r="L59" s="174" t="s">
        <v>242</v>
      </c>
      <c r="M59" s="153">
        <v>0</v>
      </c>
      <c r="N59" s="153">
        <v>62</v>
      </c>
      <c r="O59" s="151">
        <v>62</v>
      </c>
      <c r="P59" s="57"/>
    </row>
    <row r="60" spans="1:16" s="3" customFormat="1">
      <c r="A60" s="117" t="s">
        <v>73</v>
      </c>
      <c r="B60" s="119" t="s">
        <v>71</v>
      </c>
      <c r="C60" s="151">
        <v>0</v>
      </c>
      <c r="D60" s="151">
        <v>1401</v>
      </c>
      <c r="E60" s="81">
        <f t="shared" si="5"/>
        <v>1401</v>
      </c>
      <c r="F60" s="2"/>
      <c r="G60" s="72"/>
      <c r="H60" s="72"/>
      <c r="I60" s="72"/>
      <c r="J60" s="175" t="s">
        <v>41</v>
      </c>
      <c r="K60" s="175" t="s">
        <v>243</v>
      </c>
      <c r="L60" s="174" t="s">
        <v>244</v>
      </c>
      <c r="M60" s="151">
        <v>0</v>
      </c>
      <c r="N60" s="151">
        <v>62</v>
      </c>
      <c r="O60" s="151">
        <v>62</v>
      </c>
      <c r="P60" s="57"/>
    </row>
    <row r="61" spans="1:16" s="3" customFormat="1" ht="14.4">
      <c r="A61" s="79"/>
      <c r="B61" s="77" t="s">
        <v>32</v>
      </c>
      <c r="C61" s="92"/>
      <c r="D61" s="92"/>
      <c r="E61" s="81"/>
      <c r="F61" s="2"/>
      <c r="G61" s="72"/>
      <c r="H61" s="110"/>
      <c r="I61" s="109"/>
      <c r="J61" s="208" t="s">
        <v>42</v>
      </c>
      <c r="K61" s="58"/>
      <c r="L61" s="221" t="s">
        <v>232</v>
      </c>
      <c r="M61" s="152">
        <v>0</v>
      </c>
      <c r="N61" s="152">
        <v>0</v>
      </c>
      <c r="O61" s="152">
        <v>0</v>
      </c>
      <c r="P61" s="57"/>
    </row>
    <row r="62" spans="1:16" s="3" customFormat="1" ht="14.4">
      <c r="A62" s="79" t="s">
        <v>33</v>
      </c>
      <c r="B62" s="121" t="s">
        <v>34</v>
      </c>
      <c r="C62" s="153">
        <v>0</v>
      </c>
      <c r="D62" s="153">
        <v>0</v>
      </c>
      <c r="E62" s="81">
        <f t="shared" si="5"/>
        <v>0</v>
      </c>
      <c r="F62" s="89" t="e">
        <f ca="1">C62/OFFSET(C62,4,0)</f>
        <v>#DIV/0!</v>
      </c>
      <c r="G62" s="89">
        <f t="shared" ref="G62:H62" ca="1" si="30">D62/OFFSET(D62,4,0)</f>
        <v>0</v>
      </c>
      <c r="H62" s="89">
        <f t="shared" ca="1" si="30"/>
        <v>0</v>
      </c>
      <c r="I62" s="112"/>
      <c r="J62" s="175" t="s">
        <v>43</v>
      </c>
      <c r="K62" s="175" t="s">
        <v>44</v>
      </c>
      <c r="L62" s="58"/>
      <c r="M62" s="151">
        <v>0</v>
      </c>
      <c r="N62" s="151">
        <v>62</v>
      </c>
      <c r="O62" s="151">
        <v>62</v>
      </c>
      <c r="P62" s="57"/>
    </row>
    <row r="63" spans="1:16" s="3" customFormat="1">
      <c r="A63" s="79" t="s">
        <v>35</v>
      </c>
      <c r="B63" s="121" t="s">
        <v>36</v>
      </c>
      <c r="C63" s="153">
        <v>0</v>
      </c>
      <c r="D63" s="153">
        <v>0</v>
      </c>
      <c r="E63" s="81">
        <f t="shared" si="5"/>
        <v>0</v>
      </c>
      <c r="F63" s="89" t="e">
        <f ca="1">C63/OFFSET(C63,3,0)</f>
        <v>#DIV/0!</v>
      </c>
      <c r="G63" s="89">
        <f t="shared" ref="G63:H63" ca="1" si="31">D63/OFFSET(D63,3,0)</f>
        <v>0</v>
      </c>
      <c r="H63" s="89">
        <f t="shared" ca="1" si="31"/>
        <v>0</v>
      </c>
      <c r="I63" s="72"/>
      <c r="J63" s="58"/>
      <c r="K63" s="58"/>
      <c r="L63" s="175" t="s">
        <v>245</v>
      </c>
      <c r="M63" s="57"/>
      <c r="N63" s="57"/>
      <c r="O63" s="57"/>
      <c r="P63" s="57"/>
    </row>
    <row r="64" spans="1:16" s="3" customFormat="1">
      <c r="A64" s="79" t="s">
        <v>37</v>
      </c>
      <c r="B64" s="121" t="s">
        <v>38</v>
      </c>
      <c r="C64" s="153">
        <v>0</v>
      </c>
      <c r="D64" s="153">
        <v>0</v>
      </c>
      <c r="E64" s="81">
        <f t="shared" si="5"/>
        <v>0</v>
      </c>
      <c r="F64" s="89" t="e">
        <f ca="1">C64/OFFSET(C64,2,0)</f>
        <v>#DIV/0!</v>
      </c>
      <c r="G64" s="89">
        <f t="shared" ref="G64:H64" ca="1" si="32">D64/OFFSET(D64,2,0)</f>
        <v>0</v>
      </c>
      <c r="H64" s="89">
        <f t="shared" ca="1" si="32"/>
        <v>0</v>
      </c>
      <c r="J64" s="175" t="s">
        <v>45</v>
      </c>
      <c r="K64" s="207" t="s">
        <v>246</v>
      </c>
      <c r="L64" s="58"/>
      <c r="M64" s="153">
        <v>0</v>
      </c>
      <c r="N64" s="153">
        <v>1507</v>
      </c>
      <c r="O64" s="153">
        <v>1507</v>
      </c>
      <c r="P64" s="57"/>
    </row>
    <row r="65" spans="1:16" s="3" customFormat="1">
      <c r="A65" s="79" t="s">
        <v>39</v>
      </c>
      <c r="B65" s="121" t="s">
        <v>40</v>
      </c>
      <c r="C65" s="153">
        <v>0</v>
      </c>
      <c r="D65" s="153">
        <v>62</v>
      </c>
      <c r="E65" s="81">
        <f t="shared" si="5"/>
        <v>62</v>
      </c>
      <c r="F65" s="89" t="e">
        <f ca="1">C65/OFFSET(C65,1,0)</f>
        <v>#DIV/0!</v>
      </c>
      <c r="G65" s="89">
        <f t="shared" ref="G65:H65" ca="1" si="33">D65/OFFSET(D65,1,0)</f>
        <v>1</v>
      </c>
      <c r="H65" s="94">
        <f t="shared" ca="1" si="33"/>
        <v>1</v>
      </c>
      <c r="J65" s="175" t="s">
        <v>47</v>
      </c>
      <c r="K65" s="175" t="s">
        <v>48</v>
      </c>
      <c r="L65" s="58"/>
      <c r="M65" s="151">
        <v>0</v>
      </c>
      <c r="N65" s="151">
        <v>0</v>
      </c>
      <c r="O65" s="151">
        <v>0</v>
      </c>
      <c r="P65" s="57"/>
    </row>
    <row r="66" spans="1:16" s="3" customFormat="1">
      <c r="A66" s="79" t="s">
        <v>41</v>
      </c>
      <c r="B66" s="96" t="s">
        <v>55</v>
      </c>
      <c r="C66" s="78">
        <f>SUM(C62:C65)</f>
        <v>0</v>
      </c>
      <c r="D66" s="78">
        <f>SUM(D62:D65)</f>
        <v>62</v>
      </c>
      <c r="E66" s="81">
        <f t="shared" si="5"/>
        <v>62</v>
      </c>
      <c r="F66" s="89" t="e">
        <f>C66/C33</f>
        <v>#DIV/0!</v>
      </c>
      <c r="G66" s="89">
        <f t="shared" ref="G66:H66" si="34">D66/D33</f>
        <v>4.1141340411413402E-2</v>
      </c>
      <c r="H66" s="89">
        <f t="shared" si="34"/>
        <v>4.1141340411413402E-2</v>
      </c>
      <c r="J66" s="58"/>
      <c r="K66" s="58"/>
      <c r="L66" s="175" t="s">
        <v>247</v>
      </c>
      <c r="M66" s="57"/>
      <c r="N66" s="57"/>
      <c r="O66" s="57"/>
      <c r="P66" s="57"/>
    </row>
    <row r="67" spans="1:16" s="3" customFormat="1">
      <c r="A67" s="97" t="s">
        <v>42</v>
      </c>
      <c r="B67" s="98" t="s">
        <v>21</v>
      </c>
      <c r="C67" s="99"/>
      <c r="D67" s="99"/>
      <c r="E67" s="81">
        <f t="shared" si="5"/>
        <v>0</v>
      </c>
      <c r="F67" s="2"/>
      <c r="G67" s="72"/>
      <c r="H67" s="72"/>
      <c r="J67" s="175" t="s">
        <v>49</v>
      </c>
      <c r="K67" s="207" t="s">
        <v>248</v>
      </c>
      <c r="L67" s="58"/>
      <c r="M67" s="153">
        <v>0</v>
      </c>
      <c r="N67" s="153">
        <v>1507</v>
      </c>
      <c r="O67" s="153">
        <v>1507</v>
      </c>
      <c r="P67" s="57"/>
    </row>
    <row r="68" spans="1:16" s="3" customFormat="1" ht="14.4">
      <c r="A68" s="79" t="s">
        <v>43</v>
      </c>
      <c r="B68" s="77" t="s">
        <v>44</v>
      </c>
      <c r="C68" s="78">
        <f>C66-C67</f>
        <v>0</v>
      </c>
      <c r="D68" s="78">
        <f>D66-D67</f>
        <v>62</v>
      </c>
      <c r="E68" s="81">
        <f t="shared" si="5"/>
        <v>62</v>
      </c>
      <c r="F68" s="2"/>
      <c r="G68" s="111"/>
      <c r="H68" s="123"/>
      <c r="J68" s="175" t="s">
        <v>51</v>
      </c>
      <c r="K68" s="175" t="s">
        <v>249</v>
      </c>
      <c r="L68" s="58"/>
      <c r="M68" s="151">
        <v>0</v>
      </c>
      <c r="N68" s="151">
        <v>0</v>
      </c>
      <c r="O68" s="151">
        <v>0</v>
      </c>
      <c r="P68" s="57"/>
    </row>
    <row r="69" spans="1:16" s="3" customFormat="1">
      <c r="A69" s="79"/>
      <c r="B69" s="77"/>
      <c r="C69" s="92"/>
      <c r="D69" s="92"/>
      <c r="E69" s="81"/>
      <c r="F69" s="2"/>
      <c r="G69" s="72"/>
      <c r="H69" s="72"/>
      <c r="J69" s="58"/>
      <c r="K69" s="58"/>
      <c r="L69" s="174" t="s">
        <v>250</v>
      </c>
      <c r="M69" s="57"/>
      <c r="N69" s="57"/>
      <c r="O69" s="57"/>
      <c r="P69" s="57"/>
    </row>
    <row r="70" spans="1:16" s="3" customFormat="1" ht="14.4">
      <c r="A70" s="79" t="s">
        <v>45</v>
      </c>
      <c r="B70" s="77" t="s">
        <v>46</v>
      </c>
      <c r="C70" s="91">
        <f>C43+C50+C57+C59+C60+C68</f>
        <v>0</v>
      </c>
      <c r="D70" s="91">
        <f>D43+D50+D57+D59+D60+D68</f>
        <v>1507</v>
      </c>
      <c r="E70" s="81">
        <f t="shared" si="5"/>
        <v>1507</v>
      </c>
      <c r="F70" s="2"/>
      <c r="G70" s="124"/>
      <c r="H70" s="112"/>
      <c r="J70" s="58"/>
      <c r="K70" s="58"/>
      <c r="L70" s="174" t="s">
        <v>251</v>
      </c>
      <c r="M70" s="209">
        <v>0</v>
      </c>
      <c r="N70" s="209">
        <v>10</v>
      </c>
      <c r="O70" s="209">
        <v>10</v>
      </c>
      <c r="P70" s="57"/>
    </row>
    <row r="71" spans="1:16" s="3" customFormat="1">
      <c r="A71" s="79"/>
      <c r="B71" s="125"/>
      <c r="C71" s="92"/>
      <c r="D71" s="92"/>
      <c r="E71" s="81"/>
      <c r="F71" s="2"/>
      <c r="G71" s="72"/>
      <c r="H71" s="72"/>
      <c r="J71" s="58"/>
      <c r="K71" s="58"/>
      <c r="L71" s="58"/>
      <c r="M71" s="57"/>
      <c r="N71" s="57"/>
      <c r="O71" s="57"/>
      <c r="P71" s="57"/>
    </row>
    <row r="72" spans="1:16" s="3" customFormat="1" ht="14.4">
      <c r="A72" s="79" t="s">
        <v>47</v>
      </c>
      <c r="B72" s="77" t="s">
        <v>48</v>
      </c>
      <c r="C72" s="78"/>
      <c r="D72" s="78"/>
      <c r="E72" s="81">
        <f t="shared" si="5"/>
        <v>0</v>
      </c>
      <c r="F72" s="68"/>
      <c r="G72" s="126"/>
      <c r="H72" s="127"/>
      <c r="J72" s="174" t="s">
        <v>252</v>
      </c>
      <c r="K72" s="58"/>
      <c r="L72" s="58"/>
      <c r="M72" s="57"/>
      <c r="N72" s="57"/>
      <c r="O72" s="57"/>
      <c r="P72" s="57"/>
    </row>
    <row r="73" spans="1:16" s="3" customFormat="1">
      <c r="A73" s="79"/>
      <c r="B73" s="125"/>
      <c r="C73" s="92"/>
      <c r="D73" s="92"/>
      <c r="E73" s="81"/>
      <c r="F73" s="2"/>
      <c r="G73" s="72"/>
      <c r="H73" s="72"/>
      <c r="I73" s="72"/>
      <c r="J73" s="174" t="s">
        <v>253</v>
      </c>
      <c r="K73" s="58"/>
      <c r="L73" s="58"/>
      <c r="M73" s="57"/>
      <c r="N73" s="57"/>
      <c r="O73" s="57"/>
      <c r="P73" s="57"/>
    </row>
    <row r="74" spans="1:16" s="3" customFormat="1">
      <c r="A74" s="79" t="s">
        <v>49</v>
      </c>
      <c r="B74" s="77" t="s">
        <v>50</v>
      </c>
      <c r="C74" s="81">
        <f>C70+C72</f>
        <v>0</v>
      </c>
      <c r="D74" s="81">
        <f>D70+D72</f>
        <v>1507</v>
      </c>
      <c r="E74" s="81">
        <f>D74+C74</f>
        <v>1507</v>
      </c>
      <c r="F74" s="2"/>
      <c r="G74" s="72"/>
      <c r="H74" s="72"/>
      <c r="I74" s="72"/>
      <c r="J74" s="174" t="s">
        <v>254</v>
      </c>
      <c r="K74" s="58"/>
      <c r="L74" s="58"/>
      <c r="M74" s="57"/>
      <c r="N74" s="57"/>
      <c r="O74" s="57"/>
      <c r="P74" s="57"/>
    </row>
    <row r="75" spans="1:16" s="3" customFormat="1">
      <c r="A75" s="79"/>
      <c r="B75" s="77" t="s">
        <v>94</v>
      </c>
      <c r="C75" s="92"/>
      <c r="D75" s="92"/>
      <c r="E75" s="81">
        <f>D75+C75</f>
        <v>0</v>
      </c>
      <c r="F75" s="2"/>
      <c r="G75" s="72"/>
      <c r="H75" s="72"/>
      <c r="I75" s="72"/>
      <c r="J75" s="58"/>
      <c r="K75" s="58"/>
      <c r="L75" s="58"/>
      <c r="M75" s="57"/>
      <c r="N75" s="57"/>
      <c r="O75" s="57"/>
      <c r="P75" s="57"/>
    </row>
    <row r="76" spans="1:16" s="3" customFormat="1" ht="13.8" thickBot="1">
      <c r="A76" s="128" t="s">
        <v>51</v>
      </c>
      <c r="B76" s="129" t="s">
        <v>64</v>
      </c>
      <c r="C76" s="151">
        <v>0</v>
      </c>
      <c r="D76" s="151">
        <v>0</v>
      </c>
      <c r="E76" s="81">
        <f>D76+C76</f>
        <v>0</v>
      </c>
      <c r="F76" s="2"/>
      <c r="G76" s="72"/>
      <c r="H76" s="72"/>
      <c r="I76" s="72"/>
      <c r="J76" s="173" t="s">
        <v>306</v>
      </c>
      <c r="K76" s="58"/>
      <c r="L76" s="58"/>
      <c r="M76" s="57"/>
      <c r="N76" s="57"/>
      <c r="O76" s="57"/>
      <c r="P76" s="57"/>
    </row>
    <row r="77" spans="1:16" s="3" customFormat="1" ht="30.75" customHeight="1">
      <c r="A77" s="296" t="s">
        <v>56</v>
      </c>
      <c r="B77" s="297"/>
      <c r="C77" s="131">
        <f>C6+C33-C67-C74</f>
        <v>0</v>
      </c>
      <c r="D77" s="131">
        <f>D6+D33-D67-D74</f>
        <v>10</v>
      </c>
      <c r="E77" s="132">
        <f>(E6+E33)-(E67+E74)</f>
        <v>10</v>
      </c>
      <c r="F77" s="2"/>
      <c r="G77" s="72"/>
      <c r="H77" s="72"/>
      <c r="I77" s="72"/>
      <c r="J77" s="58"/>
      <c r="K77" s="58"/>
      <c r="L77" s="58"/>
      <c r="M77" s="57"/>
      <c r="N77" s="57"/>
      <c r="O77" s="57"/>
      <c r="P77" s="57"/>
    </row>
    <row r="78" spans="1:16" s="3" customFormat="1" ht="16.2" customHeight="1">
      <c r="A78" s="133"/>
      <c r="B78" s="61" t="s">
        <v>67</v>
      </c>
      <c r="C78" s="134" t="e">
        <f>(C43+C57+C59+C60+C50)/(C43+C57+C59+C68+C60+C50)</f>
        <v>#DIV/0!</v>
      </c>
      <c r="D78" s="134">
        <f t="shared" ref="D78:E78" si="35">(D43+D57+D59+D60+D50)/(D43+D57+D59+D68+D60+D50)</f>
        <v>0.95885865958858663</v>
      </c>
      <c r="E78" s="134">
        <f t="shared" si="35"/>
        <v>0.95885865958858663</v>
      </c>
      <c r="F78" s="135"/>
      <c r="G78" s="72"/>
      <c r="H78" s="72"/>
      <c r="I78" s="72"/>
      <c r="J78" s="173" t="s">
        <v>256</v>
      </c>
      <c r="K78" s="58"/>
      <c r="L78" s="58"/>
      <c r="M78" s="57"/>
      <c r="N78" s="57"/>
      <c r="O78" s="57"/>
      <c r="P78" s="57"/>
    </row>
    <row r="79" spans="1:16" s="3" customFormat="1" ht="16.2" customHeight="1">
      <c r="A79" s="133"/>
      <c r="B79" s="61" t="s">
        <v>68</v>
      </c>
      <c r="C79" s="134" t="e">
        <f>(C43+C57+C59+C60+C50)/(C43+C57+C59+C68+C72+C67+C60+C50)</f>
        <v>#DIV/0!</v>
      </c>
      <c r="D79" s="134">
        <f t="shared" ref="D79:E79" si="36">(D43+D57+D59+D60+D50)/(D43+D57+D59+D68+D72+D67+D60+D50)</f>
        <v>0.95885865958858663</v>
      </c>
      <c r="E79" s="134">
        <f t="shared" si="36"/>
        <v>0.95885865958858663</v>
      </c>
      <c r="F79" s="2"/>
      <c r="G79" s="72"/>
      <c r="H79" s="72"/>
      <c r="I79" s="72"/>
      <c r="J79" s="173" t="s">
        <v>257</v>
      </c>
      <c r="K79" s="58"/>
      <c r="L79" s="58"/>
      <c r="M79" s="57"/>
      <c r="N79" s="57"/>
      <c r="O79" s="57"/>
      <c r="P79" s="57"/>
    </row>
    <row r="80" spans="1:16" ht="16.2" customHeight="1">
      <c r="A80" s="133"/>
      <c r="B80" s="61" t="s">
        <v>70</v>
      </c>
      <c r="C80" s="134" t="e">
        <f>C59/C35</f>
        <v>#DIV/0!</v>
      </c>
      <c r="D80" s="134">
        <f t="shared" ref="D80:E80" si="37">D59/D35</f>
        <v>0</v>
      </c>
      <c r="E80" s="134">
        <f t="shared" si="37"/>
        <v>0</v>
      </c>
      <c r="J80" s="173" t="s">
        <v>258</v>
      </c>
    </row>
    <row r="81" spans="1:16" ht="16.2" customHeight="1">
      <c r="A81" s="133"/>
      <c r="B81" s="61" t="s">
        <v>69</v>
      </c>
      <c r="C81" s="134">
        <f>D66/E66</f>
        <v>1</v>
      </c>
      <c r="D81" s="134"/>
      <c r="E81" s="134"/>
    </row>
    <row r="82" spans="1:16" ht="16.2" customHeight="1">
      <c r="A82" s="133"/>
      <c r="B82" s="61" t="s">
        <v>89</v>
      </c>
      <c r="C82" s="136" t="e">
        <f>C20/C35</f>
        <v>#DIV/0!</v>
      </c>
      <c r="D82" s="136">
        <f t="shared" ref="D82:E82" si="38">D20/D35</f>
        <v>0</v>
      </c>
      <c r="E82" s="136">
        <f t="shared" si="38"/>
        <v>0</v>
      </c>
      <c r="J82" s="173" t="s">
        <v>259</v>
      </c>
      <c r="K82" s="173" t="s">
        <v>260</v>
      </c>
    </row>
    <row r="83" spans="1:16" ht="16.2" customHeight="1">
      <c r="A83" s="133"/>
      <c r="B83" s="61" t="s">
        <v>95</v>
      </c>
      <c r="C83" s="136" t="e">
        <f>(C43+C50+C57+C59+C60)/(C6+C33)</f>
        <v>#DIV/0!</v>
      </c>
      <c r="D83" s="136">
        <f t="shared" ref="D83:E83" si="39">(D43+D50+D57+D59+D60)/(D6+D33)</f>
        <v>0.95253790375741598</v>
      </c>
      <c r="E83" s="136">
        <f t="shared" si="39"/>
        <v>0.95253790375741598</v>
      </c>
    </row>
    <row r="84" spans="1:16" ht="82.2" customHeight="1">
      <c r="A84" s="298" t="s">
        <v>57</v>
      </c>
      <c r="B84" s="299"/>
      <c r="C84" s="299"/>
      <c r="D84" s="299"/>
      <c r="E84" s="299"/>
    </row>
    <row r="85" spans="1:16">
      <c r="A85" s="137"/>
    </row>
    <row r="86" spans="1:16" s="139" customFormat="1" ht="19.5" customHeight="1">
      <c r="A86" s="138" t="s">
        <v>62</v>
      </c>
      <c r="B86" s="62"/>
      <c r="F86" s="2"/>
      <c r="G86" s="72"/>
      <c r="H86" s="72"/>
      <c r="I86" s="72"/>
      <c r="J86" s="58"/>
      <c r="K86" s="58"/>
      <c r="L86" s="58"/>
      <c r="M86" s="57"/>
      <c r="N86" s="57"/>
      <c r="O86" s="57"/>
      <c r="P86" s="57"/>
    </row>
    <row r="87" spans="1:16" s="139" customFormat="1" ht="19.5" customHeight="1">
      <c r="A87" s="138"/>
      <c r="B87" s="62"/>
      <c r="F87" s="2"/>
      <c r="G87" s="72"/>
      <c r="H87" s="72"/>
      <c r="I87" s="72"/>
      <c r="J87" s="58"/>
      <c r="K87" s="58"/>
      <c r="L87" s="58"/>
      <c r="M87" s="57"/>
      <c r="N87" s="57"/>
      <c r="O87" s="57"/>
      <c r="P87" s="57"/>
    </row>
    <row r="88" spans="1:16" s="139" customFormat="1" ht="19.5" customHeight="1">
      <c r="A88" s="138"/>
      <c r="B88" s="62"/>
      <c r="F88" s="2"/>
      <c r="G88" s="72"/>
      <c r="H88" s="72"/>
      <c r="I88" s="72"/>
      <c r="J88" s="58"/>
      <c r="K88" s="58"/>
      <c r="L88" s="58"/>
      <c r="M88" s="57"/>
      <c r="N88" s="57"/>
      <c r="O88" s="57"/>
      <c r="P88" s="57"/>
    </row>
    <row r="89" spans="1:16" s="139" customFormat="1" ht="19.5" customHeight="1">
      <c r="A89" s="138"/>
      <c r="B89" s="62"/>
      <c r="F89" s="2"/>
      <c r="G89" s="72"/>
      <c r="H89" s="72"/>
      <c r="I89" s="72"/>
      <c r="J89" s="58"/>
      <c r="K89" s="58"/>
      <c r="L89" s="58"/>
      <c r="M89" s="57"/>
      <c r="N89" s="57"/>
      <c r="O89" s="57"/>
      <c r="P89" s="57"/>
    </row>
    <row r="90" spans="1:16" s="139" customFormat="1" ht="19.5" customHeight="1">
      <c r="A90" s="138"/>
      <c r="B90" s="62"/>
      <c r="F90" s="2"/>
      <c r="G90" s="72"/>
      <c r="H90" s="72"/>
      <c r="I90" s="72"/>
      <c r="J90" s="58"/>
      <c r="K90" s="58"/>
      <c r="L90" s="58"/>
      <c r="M90" s="57"/>
      <c r="N90" s="57"/>
      <c r="O90" s="57"/>
      <c r="P90" s="57"/>
    </row>
    <row r="91" spans="1:16" s="139" customFormat="1" ht="19.5" customHeight="1">
      <c r="A91" s="138"/>
      <c r="B91" s="62"/>
      <c r="F91" s="2"/>
      <c r="G91" s="72"/>
      <c r="H91" s="72"/>
      <c r="I91" s="72"/>
      <c r="J91" s="58"/>
      <c r="K91" s="58"/>
      <c r="L91" s="58"/>
      <c r="M91" s="57"/>
      <c r="N91" s="57"/>
      <c r="O91" s="57"/>
      <c r="P91" s="57"/>
    </row>
    <row r="92" spans="1:16" s="139" customFormat="1" ht="19.5" customHeight="1">
      <c r="A92" s="138"/>
      <c r="B92" s="62"/>
      <c r="F92" s="2"/>
      <c r="G92" s="72"/>
      <c r="H92" s="72"/>
      <c r="I92" s="72"/>
      <c r="J92" s="58"/>
      <c r="K92" s="58"/>
      <c r="L92" s="58"/>
      <c r="M92" s="57"/>
      <c r="N92" s="57"/>
      <c r="O92" s="57"/>
      <c r="P92" s="57"/>
    </row>
    <row r="93" spans="1:16" s="139" customFormat="1" ht="19.5" customHeight="1">
      <c r="A93" s="138"/>
      <c r="B93" s="1" t="s">
        <v>65</v>
      </c>
      <c r="C93" s="139" t="e">
        <f>(C74-C68)/C74</f>
        <v>#DIV/0!</v>
      </c>
      <c r="D93" s="1" t="s">
        <v>66</v>
      </c>
      <c r="E93" s="139">
        <f>(D74-D68)/D74</f>
        <v>0.95885865958858663</v>
      </c>
      <c r="F93" s="2"/>
      <c r="G93" s="72"/>
      <c r="H93" s="72"/>
      <c r="I93" s="72"/>
      <c r="J93" s="58"/>
      <c r="K93" s="58"/>
      <c r="L93" s="58"/>
      <c r="M93" s="57"/>
      <c r="N93" s="57"/>
      <c r="O93" s="57"/>
      <c r="P93" s="57"/>
    </row>
    <row r="94" spans="1:16" ht="68.25" customHeight="1">
      <c r="A94" s="300" t="s">
        <v>52</v>
      </c>
      <c r="B94" s="300"/>
      <c r="C94" s="300"/>
      <c r="D94" s="300"/>
      <c r="E94" s="300"/>
    </row>
    <row r="95" spans="1:16" ht="25.5" customHeight="1"/>
    <row r="96" spans="1:16" ht="18.75" customHeight="1">
      <c r="A96" s="140" t="s">
        <v>53</v>
      </c>
    </row>
  </sheetData>
  <mergeCells count="3">
    <mergeCell ref="A77:B77"/>
    <mergeCell ref="A84:E84"/>
    <mergeCell ref="A94:E9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5"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16.21875" style="72" customWidth="1"/>
    <col min="10" max="11" width="9.21875" style="3" customWidth="1"/>
    <col min="12" max="14" width="13.109375" style="57" customWidth="1"/>
    <col min="15" max="16384" width="8.88671875" style="57"/>
  </cols>
  <sheetData>
    <row r="1" spans="1:10" s="3" customFormat="1">
      <c r="A1" s="57"/>
      <c r="B1" s="65" t="s">
        <v>90</v>
      </c>
      <c r="C1" s="57" t="s">
        <v>564</v>
      </c>
      <c r="D1" s="57"/>
      <c r="E1" s="57"/>
      <c r="F1" s="2" t="s">
        <v>91</v>
      </c>
      <c r="G1" s="66"/>
      <c r="H1" s="67"/>
      <c r="I1" s="251" t="s">
        <v>619</v>
      </c>
      <c r="J1" s="3" t="s">
        <v>564</v>
      </c>
    </row>
    <row r="2" spans="1:10" s="3" customFormat="1" ht="15.6">
      <c r="A2" s="57"/>
      <c r="B2" s="65" t="s">
        <v>92</v>
      </c>
      <c r="C2" s="57"/>
      <c r="D2" s="57"/>
      <c r="E2" s="57"/>
      <c r="F2" s="68" t="s">
        <v>93</v>
      </c>
      <c r="G2" s="69"/>
      <c r="H2" s="70"/>
      <c r="I2" s="251" t="s">
        <v>620</v>
      </c>
      <c r="J2" s="3" t="s">
        <v>660</v>
      </c>
    </row>
    <row r="3" spans="1:10" s="3" customFormat="1" ht="13.8" thickBot="1">
      <c r="A3" s="71"/>
      <c r="B3" s="58"/>
      <c r="C3" s="57"/>
      <c r="D3" s="57"/>
      <c r="E3" s="57"/>
      <c r="F3" s="2"/>
      <c r="G3" s="72"/>
      <c r="H3" s="72"/>
      <c r="I3" s="251" t="s">
        <v>621</v>
      </c>
      <c r="J3" s="3">
        <v>2010</v>
      </c>
    </row>
    <row r="4" spans="1:10" s="3" customFormat="1">
      <c r="A4" s="73"/>
      <c r="B4" s="60"/>
      <c r="C4" s="74" t="s">
        <v>0</v>
      </c>
      <c r="D4" s="74" t="s">
        <v>1</v>
      </c>
      <c r="E4" s="75" t="s">
        <v>2</v>
      </c>
      <c r="F4" s="2"/>
      <c r="G4" s="72"/>
      <c r="H4" s="72"/>
      <c r="I4" s="251" t="s">
        <v>622</v>
      </c>
      <c r="J4" s="3">
        <v>0</v>
      </c>
    </row>
    <row r="5" spans="1:10" s="3" customFormat="1">
      <c r="A5" s="76"/>
      <c r="B5" s="77"/>
      <c r="C5" s="78"/>
      <c r="D5" s="78"/>
      <c r="E5" s="78"/>
      <c r="F5" s="4"/>
      <c r="G5" s="72"/>
      <c r="H5" s="72"/>
      <c r="I5" s="251" t="s">
        <v>623</v>
      </c>
      <c r="J5" s="3">
        <v>10</v>
      </c>
    </row>
    <row r="6" spans="1:10" s="3" customFormat="1" ht="15.6">
      <c r="A6" s="79" t="s">
        <v>3</v>
      </c>
      <c r="B6" s="77" t="s">
        <v>63</v>
      </c>
      <c r="C6" s="80"/>
      <c r="D6" s="80">
        <v>10</v>
      </c>
      <c r="E6" s="81">
        <f>D6+C6</f>
        <v>10</v>
      </c>
      <c r="F6" s="68"/>
      <c r="G6" s="82"/>
      <c r="H6" s="70"/>
      <c r="I6" s="251" t="s">
        <v>624</v>
      </c>
      <c r="J6" s="3">
        <v>0</v>
      </c>
    </row>
    <row r="7" spans="1:10" s="3" customFormat="1" ht="15.6">
      <c r="A7" s="79"/>
      <c r="B7" s="77"/>
      <c r="C7" s="83"/>
      <c r="D7" s="83"/>
      <c r="E7" s="81"/>
      <c r="F7" s="68"/>
      <c r="G7" s="82"/>
      <c r="H7" s="82"/>
      <c r="I7" s="251" t="s">
        <v>625</v>
      </c>
      <c r="J7" s="3">
        <v>1507</v>
      </c>
    </row>
    <row r="8" spans="1:10" s="3" customFormat="1" ht="15.6">
      <c r="A8" s="79"/>
      <c r="B8" s="77" t="s">
        <v>4</v>
      </c>
      <c r="C8" s="83"/>
      <c r="D8" s="83"/>
      <c r="E8" s="81"/>
      <c r="F8" s="68"/>
      <c r="G8" s="82"/>
      <c r="H8" s="70"/>
      <c r="I8" s="251" t="s">
        <v>626</v>
      </c>
      <c r="J8" s="3">
        <v>0</v>
      </c>
    </row>
    <row r="9" spans="1:10" s="3" customFormat="1" ht="15.6">
      <c r="A9" s="79"/>
      <c r="B9" s="84" t="s">
        <v>5</v>
      </c>
      <c r="C9" s="85"/>
      <c r="D9" s="85"/>
      <c r="E9" s="81"/>
      <c r="F9" s="2"/>
      <c r="G9" s="82"/>
      <c r="H9" s="86"/>
      <c r="I9" s="251" t="s">
        <v>627</v>
      </c>
      <c r="J9" s="3">
        <v>0</v>
      </c>
    </row>
    <row r="10" spans="1:10" s="3" customFormat="1">
      <c r="A10" s="79"/>
      <c r="B10" s="87" t="s">
        <v>6</v>
      </c>
      <c r="C10" s="88"/>
      <c r="D10" s="88">
        <v>1507</v>
      </c>
      <c r="E10" s="81">
        <f>D10+C10</f>
        <v>1507</v>
      </c>
      <c r="F10" s="89" t="e">
        <f ca="1">C10/OFFSET(C10,4,0)</f>
        <v>#DIV/0!</v>
      </c>
      <c r="G10" s="89">
        <f t="shared" ref="G10:H10" ca="1" si="0">D10/OFFSET(D10,4,0)</f>
        <v>1</v>
      </c>
      <c r="H10" s="89">
        <f t="shared" ca="1" si="0"/>
        <v>1</v>
      </c>
      <c r="I10" s="251" t="s">
        <v>628</v>
      </c>
      <c r="J10" s="3">
        <v>0</v>
      </c>
    </row>
    <row r="11" spans="1:10" s="3" customFormat="1">
      <c r="A11" s="79"/>
      <c r="B11" s="87" t="s">
        <v>7</v>
      </c>
      <c r="C11" s="88"/>
      <c r="D11" s="88"/>
      <c r="E11" s="81">
        <f t="shared" ref="E11:E14" si="1">D11+C11</f>
        <v>0</v>
      </c>
      <c r="F11" s="89" t="e">
        <f ca="1">C11/OFFSET(C11,3,0)</f>
        <v>#DIV/0!</v>
      </c>
      <c r="G11" s="89">
        <f t="shared" ref="G11:H11" ca="1" si="2">D11/OFFSET(D11,3,0)</f>
        <v>0</v>
      </c>
      <c r="H11" s="89">
        <f t="shared" ca="1" si="2"/>
        <v>0</v>
      </c>
      <c r="I11" s="251" t="s">
        <v>629</v>
      </c>
      <c r="J11" s="3">
        <v>0</v>
      </c>
    </row>
    <row r="12" spans="1:10" s="3" customFormat="1">
      <c r="A12" s="79"/>
      <c r="B12" s="87" t="s">
        <v>8</v>
      </c>
      <c r="C12" s="88"/>
      <c r="D12" s="88"/>
      <c r="E12" s="81">
        <f t="shared" si="1"/>
        <v>0</v>
      </c>
      <c r="F12" s="89" t="e">
        <f ca="1">C12/OFFSET(C12,2,0)</f>
        <v>#DIV/0!</v>
      </c>
      <c r="G12" s="89">
        <f t="shared" ref="G12:H12" ca="1" si="3">D12/OFFSET(D12,2,0)</f>
        <v>0</v>
      </c>
      <c r="H12" s="89">
        <f t="shared" ca="1" si="3"/>
        <v>0</v>
      </c>
      <c r="I12" s="251" t="s">
        <v>630</v>
      </c>
      <c r="J12" s="3">
        <v>0</v>
      </c>
    </row>
    <row r="13" spans="1:10" s="3" customFormat="1">
      <c r="A13" s="79"/>
      <c r="B13" s="87" t="s">
        <v>9</v>
      </c>
      <c r="C13" s="88"/>
      <c r="D13" s="88"/>
      <c r="E13" s="81">
        <f t="shared" si="1"/>
        <v>0</v>
      </c>
      <c r="F13" s="89" t="e">
        <f ca="1">C13/OFFSET(C13,1,0)</f>
        <v>#DIV/0!</v>
      </c>
      <c r="G13" s="89">
        <f t="shared" ref="G13:H13" ca="1" si="4">D13/OFFSET(D13,1,0)</f>
        <v>0</v>
      </c>
      <c r="H13" s="89">
        <f t="shared" ca="1" si="4"/>
        <v>0</v>
      </c>
      <c r="I13" s="251" t="s">
        <v>631</v>
      </c>
      <c r="J13" s="3">
        <v>0</v>
      </c>
    </row>
    <row r="14" spans="1:10" s="3" customFormat="1">
      <c r="A14" s="79" t="s">
        <v>10</v>
      </c>
      <c r="B14" s="90" t="s">
        <v>11</v>
      </c>
      <c r="C14" s="91">
        <f>SUM(C10:C13)</f>
        <v>0</v>
      </c>
      <c r="D14" s="91">
        <f>SUM(D10:D13)</f>
        <v>1507</v>
      </c>
      <c r="E14" s="81">
        <f t="shared" si="1"/>
        <v>1507</v>
      </c>
      <c r="F14" s="89"/>
      <c r="G14" s="89"/>
      <c r="H14" s="89"/>
      <c r="I14" s="252" t="s">
        <v>632</v>
      </c>
      <c r="J14" s="3">
        <v>0</v>
      </c>
    </row>
    <row r="15" spans="1:10" s="3" customFormat="1">
      <c r="A15" s="79"/>
      <c r="B15" s="84" t="s">
        <v>58</v>
      </c>
      <c r="C15" s="92"/>
      <c r="D15" s="92"/>
      <c r="E15" s="81"/>
      <c r="F15" s="2"/>
      <c r="G15" s="72"/>
      <c r="H15" s="72"/>
      <c r="I15" s="252" t="s">
        <v>633</v>
      </c>
      <c r="J15" s="3">
        <v>1507</v>
      </c>
    </row>
    <row r="16" spans="1:10" s="3" customFormat="1">
      <c r="A16" s="79"/>
      <c r="B16" s="87" t="s">
        <v>6</v>
      </c>
      <c r="C16" s="92"/>
      <c r="D16" s="92"/>
      <c r="E16" s="81">
        <f t="shared" ref="E16:E72" si="5">D16+C16</f>
        <v>0</v>
      </c>
      <c r="F16" s="89" t="e">
        <f ca="1">C16/OFFSET(C16,4,0)</f>
        <v>#DIV/0!</v>
      </c>
      <c r="G16" s="89" t="e">
        <f t="shared" ref="G16:H16" ca="1" si="6">D16/OFFSET(D16,4,0)</f>
        <v>#DIV/0!</v>
      </c>
      <c r="H16" s="89" t="e">
        <f t="shared" ca="1" si="6"/>
        <v>#DIV/0!</v>
      </c>
      <c r="I16" s="251" t="s">
        <v>634</v>
      </c>
      <c r="J16" s="3">
        <v>0</v>
      </c>
    </row>
    <row r="17" spans="1:10" s="3" customFormat="1">
      <c r="A17" s="79"/>
      <c r="B17" s="87" t="s">
        <v>7</v>
      </c>
      <c r="C17" s="92"/>
      <c r="D17" s="92"/>
      <c r="E17" s="81">
        <f t="shared" si="5"/>
        <v>0</v>
      </c>
      <c r="F17" s="89" t="e">
        <f ca="1">C17/OFFSET(C17,3,0)</f>
        <v>#DIV/0!</v>
      </c>
      <c r="G17" s="89" t="e">
        <f t="shared" ref="G17:H17" ca="1" si="7">D17/OFFSET(D17,3,0)</f>
        <v>#DIV/0!</v>
      </c>
      <c r="H17" s="89" t="e">
        <f t="shared" ca="1" si="7"/>
        <v>#DIV/0!</v>
      </c>
      <c r="I17" s="251" t="s">
        <v>635</v>
      </c>
      <c r="J17" s="3">
        <v>30</v>
      </c>
    </row>
    <row r="18" spans="1:10" s="3" customFormat="1">
      <c r="A18" s="79"/>
      <c r="B18" s="87" t="s">
        <v>8</v>
      </c>
      <c r="C18" s="92"/>
      <c r="D18" s="92"/>
      <c r="E18" s="81">
        <f t="shared" si="5"/>
        <v>0</v>
      </c>
      <c r="F18" s="89" t="e">
        <f ca="1">C18/OFFSET(C18,2,0)</f>
        <v>#DIV/0!</v>
      </c>
      <c r="G18" s="89" t="e">
        <f t="shared" ref="G18:H18" ca="1" si="8">D18/OFFSET(D18,2,0)</f>
        <v>#DIV/0!</v>
      </c>
      <c r="H18" s="89" t="e">
        <f t="shared" ca="1" si="8"/>
        <v>#DIV/0!</v>
      </c>
      <c r="I18" s="251" t="s">
        <v>636</v>
      </c>
      <c r="J18" s="3">
        <v>0</v>
      </c>
    </row>
    <row r="19" spans="1:10" s="3" customFormat="1">
      <c r="A19" s="79"/>
      <c r="B19" s="87" t="s">
        <v>9</v>
      </c>
      <c r="C19" s="92"/>
      <c r="D19" s="92"/>
      <c r="E19" s="81">
        <f t="shared" si="5"/>
        <v>0</v>
      </c>
      <c r="F19" s="89" t="e">
        <f ca="1">C19/OFFSET(C19,1,0)</f>
        <v>#DIV/0!</v>
      </c>
      <c r="G19" s="89" t="e">
        <f t="shared" ref="G19:H19" ca="1" si="9">D19/OFFSET(D19,1,0)</f>
        <v>#DIV/0!</v>
      </c>
      <c r="H19" s="94" t="e">
        <f t="shared" ca="1" si="9"/>
        <v>#DIV/0!</v>
      </c>
      <c r="I19" s="251" t="s">
        <v>637</v>
      </c>
      <c r="J19" s="3">
        <v>14</v>
      </c>
    </row>
    <row r="20" spans="1:10" s="3" customFormat="1">
      <c r="A20" s="79" t="s">
        <v>12</v>
      </c>
      <c r="B20" s="90" t="s">
        <v>13</v>
      </c>
      <c r="C20" s="81">
        <f>SUM(C16:C19)</f>
        <v>0</v>
      </c>
      <c r="D20" s="81">
        <f>SUM(D16:D19)</f>
        <v>0</v>
      </c>
      <c r="E20" s="81">
        <f t="shared" si="5"/>
        <v>0</v>
      </c>
      <c r="F20" s="89"/>
      <c r="G20" s="89"/>
      <c r="H20" s="89"/>
      <c r="I20" s="251" t="s">
        <v>638</v>
      </c>
      <c r="J20" s="3">
        <v>0</v>
      </c>
    </row>
    <row r="21" spans="1:10" s="3" customFormat="1">
      <c r="A21" s="79"/>
      <c r="B21" s="84" t="s">
        <v>59</v>
      </c>
      <c r="C21" s="92"/>
      <c r="D21" s="92"/>
      <c r="E21" s="81"/>
      <c r="F21" s="2"/>
      <c r="G21" s="72"/>
      <c r="H21" s="72"/>
      <c r="I21" s="251" t="s">
        <v>639</v>
      </c>
      <c r="J21" s="3">
        <v>0</v>
      </c>
    </row>
    <row r="22" spans="1:10" s="3" customFormat="1">
      <c r="A22" s="79"/>
      <c r="B22" s="87" t="s">
        <v>6</v>
      </c>
      <c r="C22" s="95"/>
      <c r="D22" s="95"/>
      <c r="E22" s="81">
        <f t="shared" si="5"/>
        <v>0</v>
      </c>
      <c r="F22" s="89" t="e">
        <f ca="1">C22/OFFSET(C22,4,0)</f>
        <v>#DIV/0!</v>
      </c>
      <c r="G22" s="89" t="e">
        <f t="shared" ref="G22:H22" ca="1" si="10">D22/OFFSET(D22,4,0)</f>
        <v>#DIV/0!</v>
      </c>
      <c r="H22" s="89" t="e">
        <f t="shared" ca="1" si="10"/>
        <v>#DIV/0!</v>
      </c>
      <c r="I22" s="251" t="s">
        <v>640</v>
      </c>
      <c r="J22" s="3">
        <v>0</v>
      </c>
    </row>
    <row r="23" spans="1:10" s="3" customFormat="1">
      <c r="A23" s="79"/>
      <c r="B23" s="87" t="s">
        <v>7</v>
      </c>
      <c r="C23" s="95"/>
      <c r="D23" s="95"/>
      <c r="E23" s="81">
        <f t="shared" si="5"/>
        <v>0</v>
      </c>
      <c r="F23" s="89" t="e">
        <f ca="1">C23/OFFSET(C23,3,0)</f>
        <v>#DIV/0!</v>
      </c>
      <c r="G23" s="89" t="e">
        <f t="shared" ref="G23:H23" ca="1" si="11">D23/OFFSET(D23,3,0)</f>
        <v>#DIV/0!</v>
      </c>
      <c r="H23" s="89" t="e">
        <f t="shared" ca="1" si="11"/>
        <v>#DIV/0!</v>
      </c>
      <c r="I23" s="251" t="s">
        <v>641</v>
      </c>
      <c r="J23" s="3">
        <v>1401</v>
      </c>
    </row>
    <row r="24" spans="1:10" s="3" customFormat="1">
      <c r="A24" s="79"/>
      <c r="B24" s="87" t="s">
        <v>8</v>
      </c>
      <c r="C24" s="95"/>
      <c r="D24" s="95"/>
      <c r="E24" s="81">
        <f t="shared" si="5"/>
        <v>0</v>
      </c>
      <c r="F24" s="89" t="e">
        <f ca="1">C24/OFFSET(C24,2,0)</f>
        <v>#DIV/0!</v>
      </c>
      <c r="G24" s="89" t="e">
        <f t="shared" ref="G24:H24" ca="1" si="12">D24/OFFSET(D24,2,0)</f>
        <v>#DIV/0!</v>
      </c>
      <c r="H24" s="89" t="e">
        <f t="shared" ca="1" si="12"/>
        <v>#DIV/0!</v>
      </c>
      <c r="I24" s="251" t="s">
        <v>642</v>
      </c>
      <c r="J24" s="3">
        <v>0</v>
      </c>
    </row>
    <row r="25" spans="1:10" s="3" customFormat="1">
      <c r="A25" s="79"/>
      <c r="B25" s="87" t="s">
        <v>9</v>
      </c>
      <c r="C25" s="95"/>
      <c r="D25" s="95"/>
      <c r="E25" s="81">
        <f t="shared" si="5"/>
        <v>0</v>
      </c>
      <c r="F25" s="89" t="e">
        <f ca="1">C25/OFFSET(C25,1,0)</f>
        <v>#DIV/0!</v>
      </c>
      <c r="G25" s="89" t="e">
        <f t="shared" ref="G25:H25" ca="1" si="13">D25/OFFSET(D25,1,0)</f>
        <v>#DIV/0!</v>
      </c>
      <c r="H25" s="94" t="e">
        <f t="shared" ca="1" si="13"/>
        <v>#DIV/0!</v>
      </c>
      <c r="I25" s="251" t="s">
        <v>643</v>
      </c>
      <c r="J25" s="3">
        <v>0</v>
      </c>
    </row>
    <row r="26" spans="1:10" s="3" customFormat="1">
      <c r="A26" s="79" t="s">
        <v>14</v>
      </c>
      <c r="B26" s="90" t="s">
        <v>15</v>
      </c>
      <c r="C26" s="81">
        <f>SUM(C22:C25)</f>
        <v>0</v>
      </c>
      <c r="D26" s="81">
        <f>SUM(D22:D25)</f>
        <v>0</v>
      </c>
      <c r="E26" s="81">
        <f t="shared" si="5"/>
        <v>0</v>
      </c>
      <c r="F26" s="89"/>
      <c r="G26" s="89"/>
      <c r="H26" s="89"/>
      <c r="I26" s="251" t="s">
        <v>644</v>
      </c>
      <c r="J26" s="3">
        <v>0</v>
      </c>
    </row>
    <row r="27" spans="1:10" s="3" customFormat="1">
      <c r="A27" s="79"/>
      <c r="B27" s="84" t="s">
        <v>16</v>
      </c>
      <c r="C27" s="92"/>
      <c r="D27" s="92"/>
      <c r="E27" s="81"/>
      <c r="F27" s="2"/>
      <c r="G27" s="72"/>
      <c r="H27" s="72"/>
      <c r="I27" s="251" t="s">
        <v>645</v>
      </c>
      <c r="J27" s="3">
        <v>0</v>
      </c>
    </row>
    <row r="28" spans="1:10" s="3" customFormat="1">
      <c r="A28" s="79"/>
      <c r="B28" s="87" t="s">
        <v>6</v>
      </c>
      <c r="C28" s="92"/>
      <c r="D28" s="92"/>
      <c r="E28" s="81">
        <f t="shared" si="5"/>
        <v>0</v>
      </c>
      <c r="F28" s="89" t="e">
        <f ca="1">C28/OFFSET(C28,4,0)</f>
        <v>#DIV/0!</v>
      </c>
      <c r="G28" s="89" t="e">
        <f t="shared" ref="G28:H28" ca="1" si="14">D28/OFFSET(D28,4,0)</f>
        <v>#DIV/0!</v>
      </c>
      <c r="H28" s="89" t="e">
        <f t="shared" ca="1" si="14"/>
        <v>#DIV/0!</v>
      </c>
      <c r="I28" s="251" t="s">
        <v>646</v>
      </c>
      <c r="J28" s="3">
        <v>0</v>
      </c>
    </row>
    <row r="29" spans="1:10" s="3" customFormat="1">
      <c r="A29" s="79"/>
      <c r="B29" s="87" t="s">
        <v>7</v>
      </c>
      <c r="C29" s="92"/>
      <c r="D29" s="92"/>
      <c r="E29" s="81">
        <f t="shared" si="5"/>
        <v>0</v>
      </c>
      <c r="F29" s="89" t="e">
        <f ca="1">C29/OFFSET(C29,3,0)</f>
        <v>#DIV/0!</v>
      </c>
      <c r="G29" s="89" t="e">
        <f t="shared" ref="G29:H29" ca="1" si="15">D29/OFFSET(D29,3,0)</f>
        <v>#DIV/0!</v>
      </c>
      <c r="H29" s="89" t="e">
        <f t="shared" ca="1" si="15"/>
        <v>#DIV/0!</v>
      </c>
      <c r="I29" s="251" t="s">
        <v>647</v>
      </c>
      <c r="J29" s="3">
        <v>10</v>
      </c>
    </row>
    <row r="30" spans="1:10" s="3" customFormat="1">
      <c r="A30" s="79"/>
      <c r="B30" s="87" t="s">
        <v>8</v>
      </c>
      <c r="C30" s="92"/>
      <c r="D30" s="92"/>
      <c r="E30" s="81">
        <f t="shared" si="5"/>
        <v>0</v>
      </c>
      <c r="F30" s="89" t="e">
        <f ca="1">C30/OFFSET(C30,2,0)</f>
        <v>#DIV/0!</v>
      </c>
      <c r="G30" s="89" t="e">
        <f t="shared" ref="G30:H30" ca="1" si="16">D30/OFFSET(D30,2,0)</f>
        <v>#DIV/0!</v>
      </c>
      <c r="H30" s="89" t="e">
        <f t="shared" ca="1" si="16"/>
        <v>#DIV/0!</v>
      </c>
      <c r="I30" s="251" t="s">
        <v>648</v>
      </c>
      <c r="J30" s="3">
        <v>0</v>
      </c>
    </row>
    <row r="31" spans="1:10" s="3" customFormat="1">
      <c r="A31" s="79"/>
      <c r="B31" s="87" t="s">
        <v>9</v>
      </c>
      <c r="C31" s="92"/>
      <c r="E31" s="81">
        <f t="shared" si="5"/>
        <v>0</v>
      </c>
      <c r="F31" s="89" t="e">
        <f ca="1">C31/OFFSET(C31,1,0)</f>
        <v>#DIV/0!</v>
      </c>
      <c r="G31" s="89" t="e">
        <f t="shared" ref="G31:H31" ca="1" si="17">D31/OFFSET(D31,1,0)</f>
        <v>#DIV/0!</v>
      </c>
      <c r="H31" s="94" t="e">
        <f t="shared" ca="1" si="17"/>
        <v>#DIV/0!</v>
      </c>
      <c r="I31" s="251" t="s">
        <v>649</v>
      </c>
      <c r="J31" s="3">
        <v>62</v>
      </c>
    </row>
    <row r="32" spans="1:10" s="3" customFormat="1">
      <c r="A32" s="79" t="s">
        <v>17</v>
      </c>
      <c r="B32" s="90" t="s">
        <v>18</v>
      </c>
      <c r="C32" s="81">
        <f>SUM(C28:C31)</f>
        <v>0</v>
      </c>
      <c r="D32" s="81">
        <f>SUM(D28:D31)</f>
        <v>0</v>
      </c>
      <c r="E32" s="81">
        <f t="shared" si="5"/>
        <v>0</v>
      </c>
      <c r="F32" s="2"/>
      <c r="G32" s="72"/>
      <c r="H32" s="72"/>
      <c r="I32" s="251" t="s">
        <v>650</v>
      </c>
      <c r="J32" s="3">
        <v>0</v>
      </c>
    </row>
    <row r="33" spans="1:10" s="3" customFormat="1">
      <c r="A33" s="79" t="s">
        <v>19</v>
      </c>
      <c r="B33" s="96" t="s">
        <v>54</v>
      </c>
      <c r="C33" s="78">
        <f>C14+C20+C26+C32</f>
        <v>0</v>
      </c>
      <c r="D33" s="78">
        <f>D14+D20+D26+D32</f>
        <v>1507</v>
      </c>
      <c r="E33" s="81">
        <f t="shared" si="5"/>
        <v>1507</v>
      </c>
      <c r="F33" s="68"/>
      <c r="G33" s="72"/>
      <c r="H33" s="72"/>
      <c r="I33" s="251" t="s">
        <v>651</v>
      </c>
      <c r="J33" s="3">
        <v>0</v>
      </c>
    </row>
    <row r="34" spans="1:10" s="3" customFormat="1" ht="15.6">
      <c r="A34" s="97" t="s">
        <v>20</v>
      </c>
      <c r="B34" s="98" t="s">
        <v>21</v>
      </c>
      <c r="C34" s="99"/>
      <c r="D34" s="99"/>
      <c r="E34" s="81">
        <f t="shared" si="5"/>
        <v>0</v>
      </c>
      <c r="F34" s="68"/>
      <c r="G34" s="82"/>
      <c r="H34" s="100"/>
      <c r="I34" s="251" t="s">
        <v>652</v>
      </c>
      <c r="J34" s="3">
        <v>30</v>
      </c>
    </row>
    <row r="35" spans="1:10" s="3" customFormat="1" ht="15.6">
      <c r="A35" s="79" t="s">
        <v>22</v>
      </c>
      <c r="B35" s="77" t="s">
        <v>23</v>
      </c>
      <c r="C35" s="78">
        <f>C33-C34</f>
        <v>0</v>
      </c>
      <c r="D35" s="78">
        <f>D33-D34</f>
        <v>1507</v>
      </c>
      <c r="E35" s="81">
        <f t="shared" si="5"/>
        <v>1507</v>
      </c>
      <c r="F35" s="68"/>
      <c r="G35" s="101"/>
      <c r="H35" s="102"/>
      <c r="I35" s="251" t="s">
        <v>653</v>
      </c>
      <c r="J35" s="3">
        <v>1401</v>
      </c>
    </row>
    <row r="36" spans="1:10" s="3" customFormat="1" ht="16.2" thickBot="1">
      <c r="A36" s="103"/>
      <c r="B36" s="104"/>
      <c r="C36" s="92"/>
      <c r="D36" s="92"/>
      <c r="E36" s="81"/>
      <c r="F36" s="68"/>
      <c r="G36" s="93"/>
      <c r="H36" s="70"/>
      <c r="I36" s="251" t="s">
        <v>654</v>
      </c>
      <c r="J36" s="3">
        <v>0</v>
      </c>
    </row>
    <row r="37" spans="1:10" s="3" customFormat="1" ht="13.8" thickTop="1">
      <c r="A37" s="105"/>
      <c r="B37" s="106"/>
      <c r="C37" s="92"/>
      <c r="D37" s="92"/>
      <c r="E37" s="81"/>
      <c r="F37" s="2"/>
      <c r="G37" s="72"/>
      <c r="H37" s="72"/>
      <c r="I37" s="251" t="s">
        <v>655</v>
      </c>
      <c r="J37" s="3">
        <v>1507</v>
      </c>
    </row>
    <row r="38" spans="1:10" s="3" customFormat="1" ht="15.6">
      <c r="A38" s="79"/>
      <c r="B38" s="77" t="s">
        <v>24</v>
      </c>
      <c r="C38" s="92"/>
      <c r="D38" s="92"/>
      <c r="E38" s="81"/>
      <c r="F38" s="68"/>
      <c r="G38" s="70"/>
      <c r="H38" s="82"/>
      <c r="I38" s="251" t="s">
        <v>656</v>
      </c>
      <c r="J38" s="3">
        <v>62</v>
      </c>
    </row>
    <row r="39" spans="1:10" s="3" customFormat="1">
      <c r="A39" s="79"/>
      <c r="B39" s="87" t="s">
        <v>6</v>
      </c>
      <c r="C39" s="107"/>
      <c r="D39" s="107">
        <v>30</v>
      </c>
      <c r="E39" s="81">
        <f t="shared" si="5"/>
        <v>30</v>
      </c>
      <c r="F39" s="89" t="e">
        <f ca="1">C39/OFFSET(C39,4,0)</f>
        <v>#DIV/0!</v>
      </c>
      <c r="G39" s="89">
        <f t="shared" ref="G39:H39" ca="1" si="18">D39/OFFSET(D39,4,0)</f>
        <v>1</v>
      </c>
      <c r="H39" s="89">
        <f t="shared" ca="1" si="18"/>
        <v>1</v>
      </c>
      <c r="I39" s="251" t="s">
        <v>657</v>
      </c>
      <c r="J39" s="3">
        <v>64488</v>
      </c>
    </row>
    <row r="40" spans="1:10" s="3" customFormat="1">
      <c r="A40" s="79"/>
      <c r="B40" s="87" t="s">
        <v>7</v>
      </c>
      <c r="C40" s="107"/>
      <c r="D40" s="107"/>
      <c r="E40" s="81">
        <f t="shared" si="5"/>
        <v>0</v>
      </c>
      <c r="F40" s="89" t="e">
        <f ca="1">C40/OFFSET(C40,3,0)</f>
        <v>#DIV/0!</v>
      </c>
      <c r="G40" s="89">
        <f t="shared" ref="G40:H40" ca="1" si="19">D40/OFFSET(D40,3,0)</f>
        <v>0</v>
      </c>
      <c r="H40" s="89">
        <f t="shared" ca="1" si="19"/>
        <v>0</v>
      </c>
      <c r="I40" s="251" t="s">
        <v>658</v>
      </c>
      <c r="J40" s="3">
        <v>0</v>
      </c>
    </row>
    <row r="41" spans="1:10" s="3" customFormat="1">
      <c r="A41" s="79"/>
      <c r="B41" s="87" t="s">
        <v>8</v>
      </c>
      <c r="C41" s="107"/>
      <c r="D41" s="107"/>
      <c r="E41" s="81">
        <f t="shared" si="5"/>
        <v>0</v>
      </c>
      <c r="F41" s="89" t="e">
        <f ca="1">C41/OFFSET(C41,2,0)</f>
        <v>#DIV/0!</v>
      </c>
      <c r="G41" s="89">
        <f t="shared" ref="G41:H41" ca="1" si="20">D41/OFFSET(D41,2,0)</f>
        <v>0</v>
      </c>
      <c r="H41" s="89">
        <f t="shared" ca="1" si="20"/>
        <v>0</v>
      </c>
      <c r="I41" s="251" t="s">
        <v>659</v>
      </c>
      <c r="J41" s="3">
        <v>14</v>
      </c>
    </row>
    <row r="42" spans="1:10" s="3" customFormat="1">
      <c r="A42" s="79"/>
      <c r="B42" s="87" t="s">
        <v>9</v>
      </c>
      <c r="C42" s="107"/>
      <c r="D42" s="107"/>
      <c r="E42" s="81">
        <f t="shared" si="5"/>
        <v>0</v>
      </c>
      <c r="F42" s="89" t="e">
        <f ca="1">C42/OFFSET(C42,1,0)</f>
        <v>#DIV/0!</v>
      </c>
      <c r="G42" s="89">
        <f t="shared" ref="G42:H42" ca="1" si="21">D42/OFFSET(D42,1,0)</f>
        <v>0</v>
      </c>
      <c r="H42" s="94">
        <f t="shared" ca="1" si="21"/>
        <v>0</v>
      </c>
      <c r="I42" s="72"/>
    </row>
    <row r="43" spans="1:10" s="3" customFormat="1">
      <c r="A43" s="79" t="s">
        <v>25</v>
      </c>
      <c r="B43" s="90" t="s">
        <v>26</v>
      </c>
      <c r="C43" s="78">
        <f>SUM(C39:C42)</f>
        <v>0</v>
      </c>
      <c r="D43" s="78">
        <f>SUM(D39:D42)</f>
        <v>30</v>
      </c>
      <c r="E43" s="81">
        <f t="shared" si="5"/>
        <v>30</v>
      </c>
      <c r="F43" s="89"/>
      <c r="G43" s="89"/>
      <c r="H43" s="89"/>
      <c r="I43" s="72"/>
    </row>
    <row r="44" spans="1:10" s="3" customFormat="1">
      <c r="A44" s="79"/>
      <c r="B44" s="77"/>
      <c r="C44" s="92"/>
      <c r="D44" s="92"/>
      <c r="E44" s="81"/>
      <c r="F44" s="2"/>
      <c r="G44" s="72"/>
      <c r="H44" s="72"/>
      <c r="I44" s="72"/>
    </row>
    <row r="45" spans="1:10" s="3" customFormat="1">
      <c r="A45" s="79"/>
      <c r="B45" s="77" t="s">
        <v>60</v>
      </c>
      <c r="C45" s="92"/>
      <c r="D45" s="92"/>
      <c r="E45" s="81"/>
      <c r="F45" s="2"/>
      <c r="G45" s="72"/>
      <c r="H45" s="72"/>
      <c r="I45" s="72"/>
    </row>
    <row r="46" spans="1:10" s="3" customFormat="1">
      <c r="A46" s="79"/>
      <c r="B46" s="87" t="s">
        <v>6</v>
      </c>
      <c r="C46" s="108"/>
      <c r="D46" s="108">
        <v>14</v>
      </c>
      <c r="E46" s="81">
        <f t="shared" si="5"/>
        <v>14</v>
      </c>
      <c r="F46" s="89" t="e">
        <f ca="1">C46/OFFSET(C46,4,0)</f>
        <v>#DIV/0!</v>
      </c>
      <c r="G46" s="89">
        <f t="shared" ref="G46:H46" ca="1" si="22">D46/OFFSET(D46,4,0)</f>
        <v>1</v>
      </c>
      <c r="H46" s="89">
        <f t="shared" ca="1" si="22"/>
        <v>1</v>
      </c>
      <c r="I46" s="72"/>
    </row>
    <row r="47" spans="1:10" s="3" customFormat="1">
      <c r="A47" s="79"/>
      <c r="B47" s="87" t="s">
        <v>7</v>
      </c>
      <c r="C47" s="108"/>
      <c r="D47" s="108"/>
      <c r="E47" s="81">
        <f t="shared" si="5"/>
        <v>0</v>
      </c>
      <c r="F47" s="89" t="e">
        <f ca="1">C47/OFFSET(C47,3,0)</f>
        <v>#DIV/0!</v>
      </c>
      <c r="G47" s="89">
        <f t="shared" ref="G47:H47" ca="1" si="23">D47/OFFSET(D47,3,0)</f>
        <v>0</v>
      </c>
      <c r="H47" s="89">
        <f t="shared" ca="1" si="23"/>
        <v>0</v>
      </c>
      <c r="I47" s="72"/>
    </row>
    <row r="48" spans="1:10" s="3" customFormat="1">
      <c r="A48" s="79"/>
      <c r="B48" s="87" t="s">
        <v>8</v>
      </c>
      <c r="C48" s="108"/>
      <c r="D48" s="108"/>
      <c r="E48" s="81">
        <f t="shared" si="5"/>
        <v>0</v>
      </c>
      <c r="F48" s="89" t="e">
        <f ca="1">C48/OFFSET(C48,2,0)</f>
        <v>#DIV/0!</v>
      </c>
      <c r="G48" s="89">
        <f t="shared" ref="G48:H48" ca="1" si="24">D48/OFFSET(D48,2,0)</f>
        <v>0</v>
      </c>
      <c r="H48" s="89">
        <f t="shared" ca="1" si="24"/>
        <v>0</v>
      </c>
      <c r="I48" s="72"/>
    </row>
    <row r="49" spans="1:9" s="3" customFormat="1" ht="14.4">
      <c r="A49" s="79"/>
      <c r="B49" s="87" t="s">
        <v>9</v>
      </c>
      <c r="C49" s="108"/>
      <c r="D49" s="108"/>
      <c r="E49" s="81">
        <f t="shared" si="5"/>
        <v>0</v>
      </c>
      <c r="F49" s="89" t="e">
        <f ca="1">C49/OFFSET(C49,1,0)</f>
        <v>#DIV/0!</v>
      </c>
      <c r="G49" s="89">
        <f t="shared" ref="G49:H49" ca="1" si="25">D49/OFFSET(D49,1,0)</f>
        <v>0</v>
      </c>
      <c r="H49" s="94">
        <f t="shared" ca="1" si="25"/>
        <v>0</v>
      </c>
      <c r="I49" s="109"/>
    </row>
    <row r="50" spans="1:9" s="3" customFormat="1">
      <c r="A50" s="79" t="s">
        <v>27</v>
      </c>
      <c r="B50" s="77" t="s">
        <v>28</v>
      </c>
      <c r="C50" s="78">
        <f>SUM(C46:C49)</f>
        <v>0</v>
      </c>
      <c r="D50" s="78">
        <f>SUM(D46:D49)</f>
        <v>14</v>
      </c>
      <c r="E50" s="81">
        <f t="shared" si="5"/>
        <v>14</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v>1401</v>
      </c>
      <c r="E60" s="81">
        <f t="shared" si="5"/>
        <v>1401</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f t="shared" ref="G62:H62" ca="1" si="30">D62/OFFSET(D62,4,0)</f>
        <v>0</v>
      </c>
      <c r="H62" s="89">
        <f t="shared" ca="1" si="30"/>
        <v>0</v>
      </c>
      <c r="I62" s="112"/>
    </row>
    <row r="63" spans="1:9" s="3" customFormat="1">
      <c r="A63" s="79" t="s">
        <v>35</v>
      </c>
      <c r="B63" s="121" t="s">
        <v>36</v>
      </c>
      <c r="C63" s="122"/>
      <c r="D63" s="122"/>
      <c r="E63" s="81">
        <f t="shared" si="5"/>
        <v>0</v>
      </c>
      <c r="F63" s="89" t="e">
        <f ca="1">C63/OFFSET(C63,3,0)</f>
        <v>#DIV/0!</v>
      </c>
      <c r="G63" s="89">
        <f t="shared" ref="G63:H63" ca="1" si="31">D63/OFFSET(D63,3,0)</f>
        <v>0</v>
      </c>
      <c r="H63" s="89">
        <f t="shared" ca="1" si="31"/>
        <v>0</v>
      </c>
      <c r="I63" s="72"/>
    </row>
    <row r="64" spans="1:9" s="3" customFormat="1">
      <c r="A64" s="79" t="s">
        <v>37</v>
      </c>
      <c r="B64" s="121" t="s">
        <v>38</v>
      </c>
      <c r="C64" s="122"/>
      <c r="D64" s="122"/>
      <c r="E64" s="81">
        <f t="shared" si="5"/>
        <v>0</v>
      </c>
      <c r="F64" s="89" t="e">
        <f ca="1">C64/OFFSET(C64,2,0)</f>
        <v>#DIV/0!</v>
      </c>
      <c r="G64" s="89">
        <f t="shared" ref="G64:H64" ca="1" si="32">D64/OFFSET(D64,2,0)</f>
        <v>0</v>
      </c>
      <c r="H64" s="89">
        <f t="shared" ca="1" si="32"/>
        <v>0</v>
      </c>
    </row>
    <row r="65" spans="1:9" s="3" customFormat="1">
      <c r="A65" s="79" t="s">
        <v>39</v>
      </c>
      <c r="B65" s="121" t="s">
        <v>40</v>
      </c>
      <c r="C65" s="122"/>
      <c r="D65" s="122"/>
      <c r="E65" s="81">
        <f t="shared" si="5"/>
        <v>0</v>
      </c>
      <c r="F65" s="89" t="e">
        <f ca="1">C65/OFFSET(C65,1,0)</f>
        <v>#DIV/0!</v>
      </c>
      <c r="G65" s="89">
        <f t="shared" ref="G65:H65" ca="1" si="33">D65/OFFSET(D65,1,0)</f>
        <v>0</v>
      </c>
      <c r="H65" s="94">
        <f t="shared" ca="1" si="33"/>
        <v>0</v>
      </c>
    </row>
    <row r="66" spans="1:9" s="3" customFormat="1">
      <c r="A66" s="79" t="s">
        <v>41</v>
      </c>
      <c r="B66" s="96" t="s">
        <v>55</v>
      </c>
      <c r="C66" s="78">
        <f>SUM(C62:C65)</f>
        <v>0</v>
      </c>
      <c r="D66" s="78">
        <v>62</v>
      </c>
      <c r="E66" s="81">
        <f t="shared" si="5"/>
        <v>62</v>
      </c>
      <c r="F66" s="89" t="e">
        <f>C66/C33</f>
        <v>#DIV/0!</v>
      </c>
      <c r="G66" s="89">
        <f t="shared" ref="G66:H66" si="34">D66/D33</f>
        <v>4.1141340411413402E-2</v>
      </c>
      <c r="H66" s="89">
        <f t="shared" si="34"/>
        <v>4.1141340411413402E-2</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62</v>
      </c>
      <c r="E68" s="81">
        <f t="shared" si="5"/>
        <v>62</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1507</v>
      </c>
      <c r="E70" s="81">
        <f t="shared" si="5"/>
        <v>1507</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1507</v>
      </c>
      <c r="E74" s="81">
        <f>D74+C74</f>
        <v>1507</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v>10</v>
      </c>
      <c r="F76" s="2"/>
      <c r="G76" s="72"/>
      <c r="H76" s="72"/>
      <c r="I76" s="72"/>
    </row>
    <row r="77" spans="1:9" s="3" customFormat="1" ht="30.75" customHeight="1">
      <c r="A77" s="296" t="s">
        <v>56</v>
      </c>
      <c r="B77" s="297"/>
      <c r="C77" s="131">
        <f>C6+C33-C67-C74</f>
        <v>0</v>
      </c>
      <c r="D77" s="131">
        <f>D6+D33-D67-D74</f>
        <v>10</v>
      </c>
      <c r="E77" s="132">
        <f>(E6+E33)-(E67+E74)</f>
        <v>10</v>
      </c>
      <c r="F77" s="2"/>
      <c r="G77" s="72"/>
      <c r="H77" s="72"/>
      <c r="I77" s="72"/>
    </row>
    <row r="78" spans="1:9" s="3" customFormat="1" ht="16.2" customHeight="1">
      <c r="A78" s="133"/>
      <c r="B78" s="61" t="s">
        <v>67</v>
      </c>
      <c r="C78" s="134" t="e">
        <f>(C43+C57+C59+C60+C50)/(C43+C57+C59+C68+C60+C50)</f>
        <v>#DIV/0!</v>
      </c>
      <c r="D78" s="134">
        <f t="shared" ref="D78:E78" si="35">(D43+D57+D59+D60+D50)/(D43+D57+D59+D68+D60+D50)</f>
        <v>0.95885865958858663</v>
      </c>
      <c r="E78" s="134">
        <f t="shared" si="35"/>
        <v>0.95885865958858663</v>
      </c>
      <c r="F78" s="135"/>
      <c r="G78" s="72"/>
      <c r="H78" s="72"/>
      <c r="I78" s="72"/>
    </row>
    <row r="79" spans="1:9" s="3" customFormat="1" ht="16.2" customHeight="1">
      <c r="A79" s="133"/>
      <c r="B79" s="61" t="s">
        <v>68</v>
      </c>
      <c r="C79" s="134" t="e">
        <f>(C43+C57+C59+C60+C50)/(C43+C57+C59+C68+C72+C67+C60+C50)</f>
        <v>#DIV/0!</v>
      </c>
      <c r="D79" s="134">
        <f t="shared" ref="D79:E79" si="36">(D43+D57+D59+D60+D50)/(D43+D57+D59+D68+D72+D67+D60+D50)</f>
        <v>0.95885865958858663</v>
      </c>
      <c r="E79" s="134">
        <f t="shared" si="36"/>
        <v>0.95885865958858663</v>
      </c>
      <c r="F79" s="2"/>
      <c r="G79" s="72"/>
      <c r="H79" s="72"/>
      <c r="I79" s="72"/>
    </row>
    <row r="80" spans="1:9" ht="16.2" customHeight="1">
      <c r="A80" s="133"/>
      <c r="B80" s="61" t="s">
        <v>70</v>
      </c>
      <c r="C80" s="134" t="e">
        <f>C59/C35</f>
        <v>#DIV/0!</v>
      </c>
      <c r="D80" s="134">
        <f t="shared" ref="D80:E80" si="37">D59/D35</f>
        <v>0</v>
      </c>
      <c r="E80" s="134">
        <f t="shared" si="37"/>
        <v>0</v>
      </c>
    </row>
    <row r="81" spans="1:11" ht="16.2" customHeight="1">
      <c r="A81" s="133"/>
      <c r="B81" s="61" t="s">
        <v>69</v>
      </c>
      <c r="C81" s="134">
        <f>D66/E66</f>
        <v>1</v>
      </c>
      <c r="D81" s="134"/>
      <c r="E81" s="134"/>
    </row>
    <row r="82" spans="1:11" ht="16.2" customHeight="1">
      <c r="A82" s="133"/>
      <c r="B82" s="61" t="s">
        <v>89</v>
      </c>
      <c r="C82" s="136" t="e">
        <f>C20/C35</f>
        <v>#DIV/0!</v>
      </c>
      <c r="D82" s="136">
        <f t="shared" ref="D82:E82" si="38">D20/D35</f>
        <v>0</v>
      </c>
      <c r="E82" s="136">
        <f t="shared" si="38"/>
        <v>0</v>
      </c>
    </row>
    <row r="83" spans="1:11" ht="16.2" customHeight="1">
      <c r="A83" s="133"/>
      <c r="B83" s="61" t="s">
        <v>95</v>
      </c>
      <c r="C83" s="136" t="e">
        <f>(C43+C50+C57+C59+C60)/(C6+C33)</f>
        <v>#DIV/0!</v>
      </c>
      <c r="D83" s="136">
        <f t="shared" ref="D83:E83" si="39">(D43+D50+D57+D59+D60)/(D6+D33)</f>
        <v>0.95253790375741598</v>
      </c>
      <c r="E83" s="136">
        <f t="shared" si="39"/>
        <v>0.95253790375741598</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f>(D74-D68)/D74</f>
        <v>0.95885865958858663</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J38" sqref="J1:R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564</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145</v>
      </c>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v>75</v>
      </c>
      <c r="D6" s="80">
        <v>98</v>
      </c>
      <c r="E6" s="81">
        <f>D6+C6</f>
        <v>173</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v>1324</v>
      </c>
      <c r="D10" s="88">
        <v>2106</v>
      </c>
      <c r="E10" s="81">
        <f>D10+C10</f>
        <v>3430</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1324</v>
      </c>
      <c r="D14" s="91">
        <f>SUM(D10:D13)</f>
        <v>2106</v>
      </c>
      <c r="E14" s="81">
        <f t="shared" si="1"/>
        <v>3430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v>724</v>
      </c>
      <c r="D22" s="95">
        <v>320</v>
      </c>
      <c r="E22" s="81">
        <f t="shared" si="5"/>
        <v>1044</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724</v>
      </c>
      <c r="D26" s="81">
        <f>SUM(D22:D25)</f>
        <v>320</v>
      </c>
      <c r="E26" s="81">
        <f t="shared" si="5"/>
        <v>1044</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92">
        <v>114</v>
      </c>
      <c r="D31" s="92">
        <v>50</v>
      </c>
      <c r="E31" s="81">
        <f t="shared" si="5"/>
        <v>164</v>
      </c>
      <c r="F31" s="89">
        <f ca="1">C31/OFFSET(C31,1,0)</f>
        <v>1</v>
      </c>
      <c r="G31" s="89">
        <f t="shared" ref="G31:H31" ca="1" si="17">D31/OFFSET(D31,1,0)</f>
        <v>1</v>
      </c>
      <c r="H31" s="94">
        <f t="shared" ca="1" si="17"/>
        <v>1</v>
      </c>
      <c r="I31" s="70"/>
    </row>
    <row r="32" spans="1:9" s="3" customFormat="1">
      <c r="A32" s="79" t="s">
        <v>17</v>
      </c>
      <c r="B32" s="90" t="s">
        <v>18</v>
      </c>
      <c r="C32" s="81">
        <f>SUM(C28:C31)</f>
        <v>114</v>
      </c>
      <c r="D32" s="81">
        <f>SUM(D28:D31)</f>
        <v>50</v>
      </c>
      <c r="E32" s="81">
        <f t="shared" si="5"/>
        <v>164</v>
      </c>
      <c r="F32" s="2"/>
      <c r="G32" s="72"/>
      <c r="H32" s="72"/>
      <c r="I32" s="72"/>
    </row>
    <row r="33" spans="1:9" s="3" customFormat="1">
      <c r="A33" s="79" t="s">
        <v>19</v>
      </c>
      <c r="B33" s="96" t="s">
        <v>54</v>
      </c>
      <c r="C33" s="78">
        <f>C14+C20+C26+C32</f>
        <v>2162</v>
      </c>
      <c r="D33" s="78">
        <f>D14+D20+D26+D32</f>
        <v>2476</v>
      </c>
      <c r="E33" s="81">
        <f t="shared" si="5"/>
        <v>4638</v>
      </c>
      <c r="F33" s="68"/>
      <c r="G33" s="72"/>
      <c r="H33" s="72"/>
      <c r="I33" s="72"/>
    </row>
    <row r="34" spans="1:9" s="3" customFormat="1" ht="15.6">
      <c r="A34" s="97" t="s">
        <v>20</v>
      </c>
      <c r="B34" s="98" t="s">
        <v>21</v>
      </c>
      <c r="C34" s="99">
        <v>114</v>
      </c>
      <c r="D34" s="99">
        <v>50</v>
      </c>
      <c r="E34" s="81">
        <f t="shared" si="5"/>
        <v>164</v>
      </c>
      <c r="F34" s="68"/>
      <c r="G34" s="82"/>
      <c r="H34" s="100"/>
      <c r="I34" s="82"/>
    </row>
    <row r="35" spans="1:9" s="3" customFormat="1" ht="15.6">
      <c r="A35" s="79" t="s">
        <v>22</v>
      </c>
      <c r="B35" s="77" t="s">
        <v>23</v>
      </c>
      <c r="C35" s="78">
        <f>C33-C34</f>
        <v>2048</v>
      </c>
      <c r="D35" s="78">
        <f>D33-D34</f>
        <v>2426</v>
      </c>
      <c r="E35" s="81">
        <f t="shared" si="5"/>
        <v>4474</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v>805</v>
      </c>
      <c r="D39" s="107">
        <v>1150</v>
      </c>
      <c r="E39" s="81">
        <f t="shared" si="5"/>
        <v>1955</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805</v>
      </c>
      <c r="D43" s="78">
        <f>SUM(D39:D42)</f>
        <v>1150</v>
      </c>
      <c r="E43" s="81">
        <f t="shared" si="5"/>
        <v>1955</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v>18</v>
      </c>
      <c r="D46" s="108">
        <v>63</v>
      </c>
      <c r="E46" s="81">
        <f t="shared" si="5"/>
        <v>81</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18</v>
      </c>
      <c r="D50" s="78">
        <f>SUM(D46:D49)</f>
        <v>63</v>
      </c>
      <c r="E50" s="81">
        <f t="shared" si="5"/>
        <v>81</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v>2</v>
      </c>
      <c r="D53" s="114">
        <v>15</v>
      </c>
      <c r="E53" s="81">
        <f t="shared" si="5"/>
        <v>17</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2</v>
      </c>
      <c r="D57" s="78">
        <f>SUM(D53:D56)</f>
        <v>15</v>
      </c>
      <c r="E57" s="81">
        <f t="shared" si="5"/>
        <v>17</v>
      </c>
      <c r="F57" s="57"/>
      <c r="G57" s="57"/>
      <c r="H57" s="57"/>
      <c r="I57" s="72"/>
    </row>
    <row r="58" spans="1:9" s="3" customFormat="1">
      <c r="A58" s="79"/>
      <c r="B58" s="77"/>
      <c r="C58" s="92"/>
      <c r="D58" s="92"/>
      <c r="E58" s="81"/>
      <c r="F58" s="2"/>
      <c r="G58" s="72"/>
      <c r="H58" s="72"/>
      <c r="I58" s="72"/>
    </row>
    <row r="59" spans="1:9" s="3" customFormat="1">
      <c r="A59" s="117" t="s">
        <v>72</v>
      </c>
      <c r="B59" s="77" t="s">
        <v>31</v>
      </c>
      <c r="C59" s="118">
        <v>830</v>
      </c>
      <c r="D59" s="118">
        <v>126</v>
      </c>
      <c r="E59" s="81">
        <f t="shared" si="5"/>
        <v>956</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f ca="1">C62/OFFSET(C62,4,0)</f>
        <v>0</v>
      </c>
      <c r="G62" s="89">
        <f t="shared" ref="G62:H62" ca="1" si="30">D62/OFFSET(D62,4,0)</f>
        <v>0</v>
      </c>
      <c r="H62" s="89">
        <f t="shared" ca="1" si="30"/>
        <v>0</v>
      </c>
      <c r="I62" s="112"/>
    </row>
    <row r="63" spans="1:9" s="3" customFormat="1">
      <c r="A63" s="79" t="s">
        <v>35</v>
      </c>
      <c r="B63" s="121" t="s">
        <v>36</v>
      </c>
      <c r="C63" s="122"/>
      <c r="D63" s="122"/>
      <c r="E63" s="81">
        <f t="shared" si="5"/>
        <v>0</v>
      </c>
      <c r="F63" s="89">
        <f ca="1">C63/OFFSET(C63,3,0)</f>
        <v>0</v>
      </c>
      <c r="G63" s="89">
        <f t="shared" ref="G63:H63" ca="1" si="31">D63/OFFSET(D63,3,0)</f>
        <v>0</v>
      </c>
      <c r="H63" s="89">
        <f t="shared" ca="1" si="31"/>
        <v>0</v>
      </c>
      <c r="I63" s="72"/>
    </row>
    <row r="64" spans="1:9" s="3" customFormat="1">
      <c r="A64" s="79" t="s">
        <v>37</v>
      </c>
      <c r="B64" s="121" t="s">
        <v>38</v>
      </c>
      <c r="C64" s="122"/>
      <c r="D64" s="122"/>
      <c r="E64" s="81">
        <f t="shared" si="5"/>
        <v>0</v>
      </c>
      <c r="F64" s="89">
        <f ca="1">C64/OFFSET(C64,2,0)</f>
        <v>0</v>
      </c>
      <c r="G64" s="89">
        <f t="shared" ref="G64:H64" ca="1" si="32">D64/OFFSET(D64,2,0)</f>
        <v>0</v>
      </c>
      <c r="H64" s="89">
        <f t="shared" ca="1" si="32"/>
        <v>0</v>
      </c>
    </row>
    <row r="65" spans="1:9" s="3" customFormat="1">
      <c r="A65" s="79" t="s">
        <v>39</v>
      </c>
      <c r="B65" s="121" t="s">
        <v>40</v>
      </c>
      <c r="C65" s="122">
        <v>246</v>
      </c>
      <c r="D65" s="122">
        <v>1072</v>
      </c>
      <c r="E65" s="81">
        <f t="shared" si="5"/>
        <v>1318</v>
      </c>
      <c r="F65" s="89">
        <f ca="1">C65/OFFSET(C65,1,0)</f>
        <v>1</v>
      </c>
      <c r="G65" s="89">
        <f t="shared" ref="G65:H65" ca="1" si="33">D65/OFFSET(D65,1,0)</f>
        <v>1</v>
      </c>
      <c r="H65" s="94">
        <f t="shared" ca="1" si="33"/>
        <v>1</v>
      </c>
    </row>
    <row r="66" spans="1:9" s="3" customFormat="1">
      <c r="A66" s="79" t="s">
        <v>41</v>
      </c>
      <c r="B66" s="96" t="s">
        <v>55</v>
      </c>
      <c r="C66" s="78">
        <f>SUM(C62:C65)</f>
        <v>246</v>
      </c>
      <c r="D66" s="78">
        <f>SUM(D62:D65)</f>
        <v>1072</v>
      </c>
      <c r="E66" s="81">
        <f t="shared" si="5"/>
        <v>1318</v>
      </c>
      <c r="F66" s="89">
        <f>C66/C33</f>
        <v>0.11378353376503238</v>
      </c>
      <c r="G66" s="89">
        <f t="shared" ref="G66:H66" si="34">D66/D33</f>
        <v>0.43295638126009695</v>
      </c>
      <c r="H66" s="89">
        <f t="shared" si="34"/>
        <v>0.28417421302285467</v>
      </c>
    </row>
    <row r="67" spans="1:9" s="3" customFormat="1">
      <c r="A67" s="97" t="s">
        <v>42</v>
      </c>
      <c r="B67" s="98" t="s">
        <v>21</v>
      </c>
      <c r="C67" s="99">
        <v>114</v>
      </c>
      <c r="D67" s="99">
        <v>50</v>
      </c>
      <c r="E67" s="81">
        <f t="shared" si="5"/>
        <v>164</v>
      </c>
      <c r="F67" s="2"/>
      <c r="G67" s="72"/>
      <c r="H67" s="72"/>
    </row>
    <row r="68" spans="1:9" s="3" customFormat="1" ht="14.4">
      <c r="A68" s="79" t="s">
        <v>43</v>
      </c>
      <c r="B68" s="77" t="s">
        <v>44</v>
      </c>
      <c r="C68" s="78">
        <f>C66-C67</f>
        <v>132</v>
      </c>
      <c r="D68" s="78">
        <f>D66-D67</f>
        <v>1022</v>
      </c>
      <c r="E68" s="81">
        <f t="shared" si="5"/>
        <v>1154</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1787</v>
      </c>
      <c r="D70" s="91">
        <f>D43+D50+D57+D59+D60+D68</f>
        <v>2376</v>
      </c>
      <c r="E70" s="81">
        <f t="shared" si="5"/>
        <v>4163</v>
      </c>
      <c r="F70" s="2"/>
      <c r="G70" s="124"/>
      <c r="H70" s="112"/>
    </row>
    <row r="71" spans="1:9" s="3" customFormat="1">
      <c r="A71" s="79"/>
      <c r="B71" s="125"/>
      <c r="C71" s="92"/>
      <c r="D71" s="92"/>
      <c r="E71" s="81"/>
      <c r="F71" s="2"/>
      <c r="G71" s="72"/>
      <c r="H71" s="72"/>
    </row>
    <row r="72" spans="1:9" s="3" customFormat="1" ht="14.4">
      <c r="A72" s="79" t="s">
        <v>47</v>
      </c>
      <c r="B72" s="77" t="s">
        <v>48</v>
      </c>
      <c r="C72" s="78">
        <v>7</v>
      </c>
      <c r="D72" s="78">
        <v>54</v>
      </c>
      <c r="E72" s="81">
        <f t="shared" si="5"/>
        <v>61</v>
      </c>
      <c r="F72" s="68"/>
      <c r="G72" s="126"/>
      <c r="H72" s="127"/>
    </row>
    <row r="73" spans="1:9" s="3" customFormat="1">
      <c r="A73" s="79"/>
      <c r="B73" s="125"/>
      <c r="C73" s="92"/>
      <c r="D73" s="92"/>
      <c r="E73" s="81"/>
      <c r="F73" s="2"/>
      <c r="G73" s="72"/>
      <c r="H73" s="72"/>
      <c r="I73" s="72"/>
    </row>
    <row r="74" spans="1:9" s="3" customFormat="1">
      <c r="A74" s="79" t="s">
        <v>49</v>
      </c>
      <c r="B74" s="77" t="s">
        <v>50</v>
      </c>
      <c r="C74" s="81">
        <f>C70+C72</f>
        <v>1794</v>
      </c>
      <c r="D74" s="81">
        <f>D70+D72</f>
        <v>2430</v>
      </c>
      <c r="E74" s="81">
        <f>D74+C74</f>
        <v>4224</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v>64</v>
      </c>
      <c r="D76" s="130">
        <v>85</v>
      </c>
      <c r="E76" s="81">
        <f>D76+C76</f>
        <v>149</v>
      </c>
      <c r="F76" s="2"/>
      <c r="G76" s="72"/>
      <c r="H76" s="72"/>
      <c r="I76" s="72"/>
    </row>
    <row r="77" spans="1:9" s="3" customFormat="1" ht="30.75" customHeight="1">
      <c r="A77" s="296" t="s">
        <v>56</v>
      </c>
      <c r="B77" s="297"/>
      <c r="C77" s="131">
        <f>C6+C33-C67-C74</f>
        <v>329</v>
      </c>
      <c r="D77" s="131">
        <f>D6+D33-D67-D74</f>
        <v>94</v>
      </c>
      <c r="E77" s="132">
        <f>(E6+E33)-(E67+E74)</f>
        <v>423</v>
      </c>
      <c r="F77" s="2"/>
      <c r="G77" s="72"/>
      <c r="H77" s="72"/>
      <c r="I77" s="72"/>
    </row>
    <row r="78" spans="1:9" s="3" customFormat="1" ht="16.2" customHeight="1">
      <c r="A78" s="133"/>
      <c r="B78" s="61" t="s">
        <v>67</v>
      </c>
      <c r="C78" s="134">
        <f>(C43+C57+C59+C60+C50)/(C43+C57+C59+C68+C60+C50)</f>
        <v>0.92613318410744261</v>
      </c>
      <c r="D78" s="134">
        <f t="shared" ref="D78:E78" si="35">(D43+D57+D59+D60+D50)/(D43+D57+D59+D68+D60+D50)</f>
        <v>0.56986531986531985</v>
      </c>
      <c r="E78" s="134">
        <f t="shared" si="35"/>
        <v>0.72279606053326928</v>
      </c>
      <c r="F78" s="135"/>
      <c r="G78" s="72"/>
      <c r="H78" s="72"/>
      <c r="I78" s="72"/>
    </row>
    <row r="79" spans="1:9" s="3" customFormat="1" ht="16.2" customHeight="1">
      <c r="A79" s="133"/>
      <c r="B79" s="61" t="s">
        <v>68</v>
      </c>
      <c r="C79" s="134">
        <f>(C43+C57+C59+C60+C50)/(C43+C57+C59+C68+C72+C67+C60+C50)</f>
        <v>0.86740041928721179</v>
      </c>
      <c r="D79" s="134">
        <f t="shared" ref="D79:E79" si="36">(D43+D57+D59+D60+D50)/(D43+D57+D59+D68+D72+D67+D60+D50)</f>
        <v>0.54596774193548392</v>
      </c>
      <c r="E79" s="134">
        <f t="shared" si="36"/>
        <v>0.68573381950774837</v>
      </c>
      <c r="F79" s="2"/>
      <c r="G79" s="72"/>
      <c r="H79" s="72"/>
      <c r="I79" s="72"/>
    </row>
    <row r="80" spans="1:9" ht="16.2" customHeight="1">
      <c r="A80" s="133"/>
      <c r="B80" s="61" t="s">
        <v>70</v>
      </c>
      <c r="C80" s="134">
        <f>C59/C35</f>
        <v>0.4052734375</v>
      </c>
      <c r="D80" s="134">
        <f t="shared" ref="D80:E80" si="37">D59/D35</f>
        <v>5.193734542456719E-2</v>
      </c>
      <c r="E80" s="134">
        <f t="shared" si="37"/>
        <v>0.2136790344210997</v>
      </c>
    </row>
    <row r="81" spans="1:11" ht="16.2" customHeight="1">
      <c r="A81" s="133"/>
      <c r="B81" s="61" t="s">
        <v>69</v>
      </c>
      <c r="C81" s="134">
        <f>D66/E66</f>
        <v>0.81335356600910469</v>
      </c>
      <c r="D81" s="134"/>
      <c r="E81" s="134"/>
    </row>
    <row r="82" spans="1:11" ht="16.2" customHeight="1">
      <c r="A82" s="133"/>
      <c r="B82" s="61" t="s">
        <v>89</v>
      </c>
      <c r="C82" s="136">
        <f>C20/C35</f>
        <v>0</v>
      </c>
      <c r="D82" s="136">
        <f t="shared" ref="D82:E82" si="38">D20/D35</f>
        <v>0</v>
      </c>
      <c r="E82" s="136">
        <f t="shared" si="38"/>
        <v>0</v>
      </c>
    </row>
    <row r="83" spans="1:11" ht="16.2" customHeight="1">
      <c r="A83" s="133"/>
      <c r="B83" s="61" t="s">
        <v>95</v>
      </c>
      <c r="C83" s="136">
        <f>(C43+C50+C57+C59+C60)/(C6+C33)</f>
        <v>0.73983012963790795</v>
      </c>
      <c r="D83" s="136">
        <f t="shared" ref="D83:E83" si="39">(D43+D50+D57+D59+D60)/(D6+D33)</f>
        <v>0.52602952602952602</v>
      </c>
      <c r="E83" s="136">
        <f t="shared" si="39"/>
        <v>0.62544169611307421</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0.9264214046822743</v>
      </c>
      <c r="D93" s="1" t="s">
        <v>66</v>
      </c>
      <c r="E93" s="139">
        <f>(D74-D68)/D74</f>
        <v>0.57942386831275716</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C1" sqref="C1"/>
    </sheetView>
  </sheetViews>
  <sheetFormatPr defaultRowHeight="13.2"/>
  <cols>
    <col min="1" max="1" width="3.33203125" style="57" customWidth="1"/>
    <col min="2" max="2" width="28.6640625" style="58" customWidth="1"/>
    <col min="3" max="4" width="8.88671875" style="210"/>
    <col min="5"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210"/>
      <c r="D1" s="210"/>
      <c r="E1" s="57"/>
      <c r="F1" s="2" t="s">
        <v>91</v>
      </c>
      <c r="G1" s="66"/>
      <c r="H1" s="67"/>
      <c r="I1" s="67"/>
    </row>
    <row r="2" spans="1:9" s="3" customFormat="1" ht="15.6">
      <c r="A2" s="57"/>
      <c r="B2" s="65" t="s">
        <v>92</v>
      </c>
      <c r="C2" s="210"/>
      <c r="D2" s="210"/>
      <c r="E2" s="57"/>
      <c r="F2" s="68" t="s">
        <v>93</v>
      </c>
      <c r="G2" s="69"/>
      <c r="H2" s="70"/>
      <c r="I2" s="70"/>
    </row>
    <row r="3" spans="1:9" s="3" customFormat="1" ht="13.8" thickBot="1">
      <c r="A3" s="71"/>
      <c r="B3" s="58"/>
      <c r="C3" s="210"/>
      <c r="D3" s="210"/>
      <c r="E3" s="57"/>
      <c r="F3" s="2"/>
      <c r="G3" s="72"/>
      <c r="H3" s="72"/>
      <c r="I3" s="72"/>
    </row>
    <row r="4" spans="1:9" s="3" customFormat="1">
      <c r="A4" s="73"/>
      <c r="B4" s="60"/>
      <c r="C4" s="265" t="s">
        <v>0</v>
      </c>
      <c r="D4" s="265"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266"/>
      <c r="D6" s="266"/>
      <c r="E6" s="81">
        <f>D6+C6</f>
        <v>0</v>
      </c>
      <c r="F6" s="68"/>
      <c r="G6" s="82"/>
      <c r="H6" s="70"/>
      <c r="I6" s="70"/>
    </row>
    <row r="7" spans="1:9" s="3" customFormat="1" ht="15.6">
      <c r="A7" s="79"/>
      <c r="B7" s="77"/>
      <c r="C7" s="267"/>
      <c r="D7" s="267"/>
      <c r="E7" s="81"/>
      <c r="F7" s="68"/>
      <c r="G7" s="82"/>
      <c r="H7" s="82"/>
      <c r="I7" s="70"/>
    </row>
    <row r="8" spans="1:9" s="3" customFormat="1" ht="15.6">
      <c r="A8" s="79"/>
      <c r="B8" s="77" t="s">
        <v>4</v>
      </c>
      <c r="C8" s="267"/>
      <c r="D8" s="267"/>
      <c r="E8" s="81"/>
      <c r="F8" s="68"/>
      <c r="G8" s="82"/>
      <c r="H8" s="70"/>
      <c r="I8" s="82"/>
    </row>
    <row r="9" spans="1:9" s="3" customFormat="1" ht="15.6">
      <c r="A9" s="79"/>
      <c r="B9" s="84" t="s">
        <v>5</v>
      </c>
      <c r="C9" s="268"/>
      <c r="D9" s="268"/>
      <c r="E9" s="81"/>
      <c r="F9" s="2"/>
      <c r="G9" s="82"/>
      <c r="H9" s="86"/>
      <c r="I9" s="70"/>
    </row>
    <row r="10" spans="1:9" s="3" customFormat="1" ht="15.6">
      <c r="A10" s="79"/>
      <c r="B10" s="87" t="s">
        <v>6</v>
      </c>
      <c r="C10" s="269"/>
      <c r="D10" s="269"/>
      <c r="E10" s="81">
        <f>D10+C10</f>
        <v>0</v>
      </c>
      <c r="F10" s="89" t="e">
        <f ca="1">C10/OFFSET(C10,4,0)</f>
        <v>#DIV/0!</v>
      </c>
      <c r="G10" s="89" t="e">
        <f t="shared" ref="G10:H10" ca="1" si="0">D10/OFFSET(D10,4,0)</f>
        <v>#DIV/0!</v>
      </c>
      <c r="H10" s="89" t="e">
        <f t="shared" ca="1" si="0"/>
        <v>#DIV/0!</v>
      </c>
      <c r="I10" s="70"/>
    </row>
    <row r="11" spans="1:9" s="3" customFormat="1">
      <c r="A11" s="79"/>
      <c r="B11" s="87" t="s">
        <v>7</v>
      </c>
      <c r="C11" s="269"/>
      <c r="D11" s="269"/>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269"/>
      <c r="D12" s="269"/>
      <c r="E12" s="81">
        <f t="shared" si="1"/>
        <v>0</v>
      </c>
      <c r="F12" s="89" t="e">
        <f ca="1">C12/OFFSET(C12,2,0)</f>
        <v>#DIV/0!</v>
      </c>
      <c r="G12" s="89" t="e">
        <f t="shared" ref="G12:H12" ca="1" si="3">D12/OFFSET(D12,2,0)</f>
        <v>#DIV/0!</v>
      </c>
      <c r="H12" s="89" t="e">
        <f t="shared" ca="1" si="3"/>
        <v>#DIV/0!</v>
      </c>
      <c r="I12" s="72"/>
    </row>
    <row r="13" spans="1:9" s="3" customFormat="1">
      <c r="A13" s="79"/>
      <c r="B13" s="87" t="s">
        <v>9</v>
      </c>
      <c r="C13" s="269"/>
      <c r="D13" s="269"/>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270"/>
      <c r="D22" s="270"/>
      <c r="E22" s="81">
        <f t="shared" si="5"/>
        <v>0</v>
      </c>
      <c r="F22" s="89" t="e">
        <f ca="1">C22/OFFSET(C22,4,0)</f>
        <v>#DIV/0!</v>
      </c>
      <c r="G22" s="89" t="e">
        <f t="shared" ref="G22:H22" ca="1" si="10">D22/OFFSET(D22,4,0)</f>
        <v>#DIV/0!</v>
      </c>
      <c r="H22" s="89" t="e">
        <f t="shared" ca="1" si="10"/>
        <v>#DIV/0!</v>
      </c>
      <c r="I22" s="93"/>
    </row>
    <row r="23" spans="1:9" s="3" customFormat="1">
      <c r="A23" s="79"/>
      <c r="B23" s="87" t="s">
        <v>7</v>
      </c>
      <c r="C23" s="270"/>
      <c r="D23" s="270"/>
      <c r="E23" s="81">
        <f t="shared" si="5"/>
        <v>0</v>
      </c>
      <c r="F23" s="89" t="e">
        <f ca="1">C23/OFFSET(C23,3,0)</f>
        <v>#DIV/0!</v>
      </c>
      <c r="G23" s="89" t="e">
        <f t="shared" ref="G23:H23" ca="1" si="11">D23/OFFSET(D23,3,0)</f>
        <v>#DIV/0!</v>
      </c>
      <c r="H23" s="89" t="e">
        <f t="shared" ca="1" si="11"/>
        <v>#DIV/0!</v>
      </c>
      <c r="I23" s="72"/>
    </row>
    <row r="24" spans="1:9" s="3" customFormat="1">
      <c r="A24" s="79"/>
      <c r="B24" s="87" t="s">
        <v>8</v>
      </c>
      <c r="C24" s="270"/>
      <c r="D24" s="270"/>
      <c r="E24" s="81">
        <f t="shared" si="5"/>
        <v>0</v>
      </c>
      <c r="F24" s="89" t="e">
        <f ca="1">C24/OFFSET(C24,2,0)</f>
        <v>#DIV/0!</v>
      </c>
      <c r="G24" s="89" t="e">
        <f t="shared" ref="G24:H24" ca="1" si="12">D24/OFFSET(D24,2,0)</f>
        <v>#DIV/0!</v>
      </c>
      <c r="H24" s="89" t="e">
        <f t="shared" ca="1" si="12"/>
        <v>#DIV/0!</v>
      </c>
      <c r="I24" s="72"/>
    </row>
    <row r="25" spans="1:9" s="3" customFormat="1">
      <c r="A25" s="79"/>
      <c r="B25" s="87" t="s">
        <v>9</v>
      </c>
      <c r="C25" s="270"/>
      <c r="D25" s="270"/>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271"/>
      <c r="D39" s="271"/>
      <c r="E39" s="81">
        <f t="shared" si="5"/>
        <v>0</v>
      </c>
      <c r="F39" s="89" t="e">
        <f ca="1">C39/OFFSET(C39,4,0)</f>
        <v>#DIV/0!</v>
      </c>
      <c r="G39" s="89" t="e">
        <f t="shared" ref="G39:H39" ca="1" si="18">D39/OFFSET(D39,4,0)</f>
        <v>#DIV/0!</v>
      </c>
      <c r="H39" s="89" t="e">
        <f t="shared" ca="1" si="18"/>
        <v>#DIV/0!</v>
      </c>
      <c r="I39" s="72"/>
    </row>
    <row r="40" spans="1:9" s="3" customFormat="1">
      <c r="A40" s="79"/>
      <c r="B40" s="87" t="s">
        <v>7</v>
      </c>
      <c r="C40" s="271"/>
      <c r="D40" s="271"/>
      <c r="E40" s="81">
        <f t="shared" si="5"/>
        <v>0</v>
      </c>
      <c r="F40" s="89" t="e">
        <f ca="1">C40/OFFSET(C40,3,0)</f>
        <v>#DIV/0!</v>
      </c>
      <c r="G40" s="89" t="e">
        <f t="shared" ref="G40:H40" ca="1" si="19">D40/OFFSET(D40,3,0)</f>
        <v>#DIV/0!</v>
      </c>
      <c r="H40" s="89" t="e">
        <f t="shared" ca="1" si="19"/>
        <v>#DIV/0!</v>
      </c>
      <c r="I40" s="72"/>
    </row>
    <row r="41" spans="1:9" s="3" customFormat="1">
      <c r="A41" s="79"/>
      <c r="B41" s="87" t="s">
        <v>8</v>
      </c>
      <c r="C41" s="271"/>
      <c r="D41" s="271"/>
      <c r="E41" s="81">
        <f t="shared" si="5"/>
        <v>0</v>
      </c>
      <c r="F41" s="89" t="e">
        <f ca="1">C41/OFFSET(C41,2,0)</f>
        <v>#DIV/0!</v>
      </c>
      <c r="G41" s="89" t="e">
        <f t="shared" ref="G41:H41" ca="1" si="20">D41/OFFSET(D41,2,0)</f>
        <v>#DIV/0!</v>
      </c>
      <c r="H41" s="89" t="e">
        <f t="shared" ca="1" si="20"/>
        <v>#DIV/0!</v>
      </c>
      <c r="I41" s="72"/>
    </row>
    <row r="42" spans="1:9" s="3" customFormat="1">
      <c r="A42" s="79"/>
      <c r="B42" s="87" t="s">
        <v>9</v>
      </c>
      <c r="C42" s="271"/>
      <c r="D42" s="271"/>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272"/>
      <c r="D46" s="272"/>
      <c r="E46" s="81">
        <f t="shared" si="5"/>
        <v>0</v>
      </c>
      <c r="F46" s="89" t="e">
        <f ca="1">C46/OFFSET(C46,4,0)</f>
        <v>#DIV/0!</v>
      </c>
      <c r="G46" s="89" t="e">
        <f t="shared" ref="G46:H46" ca="1" si="22">D46/OFFSET(D46,4,0)</f>
        <v>#DIV/0!</v>
      </c>
      <c r="H46" s="89" t="e">
        <f t="shared" ca="1" si="22"/>
        <v>#DIV/0!</v>
      </c>
      <c r="I46" s="72"/>
    </row>
    <row r="47" spans="1:9" s="3" customFormat="1">
      <c r="A47" s="79"/>
      <c r="B47" s="87" t="s">
        <v>7</v>
      </c>
      <c r="C47" s="272"/>
      <c r="D47" s="272"/>
      <c r="E47" s="81">
        <f t="shared" si="5"/>
        <v>0</v>
      </c>
      <c r="F47" s="89" t="e">
        <f ca="1">C47/OFFSET(C47,3,0)</f>
        <v>#DIV/0!</v>
      </c>
      <c r="G47" s="89" t="e">
        <f t="shared" ref="G47:H47" ca="1" si="23">D47/OFFSET(D47,3,0)</f>
        <v>#DIV/0!</v>
      </c>
      <c r="H47" s="89" t="e">
        <f t="shared" ca="1" si="23"/>
        <v>#DIV/0!</v>
      </c>
      <c r="I47" s="72"/>
    </row>
    <row r="48" spans="1:9" s="3" customFormat="1">
      <c r="A48" s="79"/>
      <c r="B48" s="87" t="s">
        <v>8</v>
      </c>
      <c r="C48" s="272"/>
      <c r="D48" s="272"/>
      <c r="E48" s="81">
        <f t="shared" si="5"/>
        <v>0</v>
      </c>
      <c r="F48" s="89" t="e">
        <f ca="1">C48/OFFSET(C48,2,0)</f>
        <v>#DIV/0!</v>
      </c>
      <c r="G48" s="89" t="e">
        <f t="shared" ref="G48:H48" ca="1" si="24">D48/OFFSET(D48,2,0)</f>
        <v>#DIV/0!</v>
      </c>
      <c r="H48" s="89" t="e">
        <f t="shared" ca="1" si="24"/>
        <v>#DIV/0!</v>
      </c>
      <c r="I48" s="72"/>
    </row>
    <row r="49" spans="1:9" s="3" customFormat="1" ht="14.4">
      <c r="A49" s="79"/>
      <c r="B49" s="87" t="s">
        <v>9</v>
      </c>
      <c r="C49" s="272"/>
      <c r="D49" s="272"/>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254"/>
      <c r="D53" s="25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255"/>
      <c r="D56" s="255"/>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273"/>
      <c r="D59" s="273"/>
      <c r="E59" s="81">
        <f t="shared" si="5"/>
        <v>0</v>
      </c>
      <c r="F59" s="2"/>
      <c r="G59" s="72"/>
      <c r="H59" s="72"/>
      <c r="I59" s="72"/>
    </row>
    <row r="60" spans="1:9" s="3" customFormat="1">
      <c r="A60" s="117" t="s">
        <v>73</v>
      </c>
      <c r="B60" s="119" t="s">
        <v>71</v>
      </c>
      <c r="C60" s="274"/>
      <c r="D60" s="274"/>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275"/>
      <c r="D62" s="275"/>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275"/>
      <c r="D63" s="275"/>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275"/>
      <c r="D64" s="275"/>
      <c r="E64" s="81">
        <f t="shared" si="5"/>
        <v>0</v>
      </c>
      <c r="F64" s="89" t="e">
        <f ca="1">C64/OFFSET(C64,2,0)</f>
        <v>#DIV/0!</v>
      </c>
      <c r="G64" s="89" t="e">
        <f t="shared" ref="G64:H64" ca="1" si="32">D64/OFFSET(D64,2,0)</f>
        <v>#DIV/0!</v>
      </c>
      <c r="H64" s="89" t="e">
        <f t="shared" ca="1" si="32"/>
        <v>#DIV/0!</v>
      </c>
    </row>
    <row r="65" spans="1:9" s="3" customFormat="1">
      <c r="A65" s="79" t="s">
        <v>39</v>
      </c>
      <c r="B65" s="121" t="s">
        <v>40</v>
      </c>
      <c r="C65" s="275"/>
      <c r="D65" s="275"/>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276"/>
      <c r="D76" s="276"/>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C86" s="219"/>
      <c r="D86" s="219"/>
      <c r="F86" s="2"/>
      <c r="G86" s="72"/>
      <c r="H86" s="72"/>
      <c r="I86" s="72"/>
      <c r="J86" s="5"/>
      <c r="K86" s="5"/>
    </row>
    <row r="87" spans="1:11" s="139" customFormat="1" ht="19.5" customHeight="1">
      <c r="A87" s="138"/>
      <c r="B87" s="62"/>
      <c r="C87" s="219"/>
      <c r="D87" s="219"/>
      <c r="F87" s="2"/>
      <c r="G87" s="72"/>
      <c r="H87" s="72"/>
      <c r="I87" s="72"/>
      <c r="J87" s="5"/>
      <c r="K87" s="5"/>
    </row>
    <row r="88" spans="1:11" s="139" customFormat="1" ht="19.5" customHeight="1">
      <c r="A88" s="138"/>
      <c r="B88" s="62"/>
      <c r="C88" s="219"/>
      <c r="D88" s="219"/>
      <c r="F88" s="2"/>
      <c r="G88" s="72"/>
      <c r="H88" s="72"/>
      <c r="I88" s="72"/>
      <c r="J88" s="5"/>
      <c r="K88" s="5"/>
    </row>
    <row r="89" spans="1:11" s="139" customFormat="1" ht="19.5" customHeight="1">
      <c r="A89" s="138"/>
      <c r="B89" s="62"/>
      <c r="C89" s="219"/>
      <c r="D89" s="219"/>
      <c r="F89" s="2"/>
      <c r="G89" s="72"/>
      <c r="H89" s="72"/>
      <c r="I89" s="72"/>
      <c r="J89" s="5"/>
      <c r="K89" s="5"/>
    </row>
    <row r="90" spans="1:11" s="139" customFormat="1" ht="19.5" customHeight="1">
      <c r="A90" s="138"/>
      <c r="B90" s="62"/>
      <c r="C90" s="219"/>
      <c r="D90" s="219"/>
      <c r="F90" s="2"/>
      <c r="G90" s="72"/>
      <c r="H90" s="72"/>
      <c r="I90" s="72"/>
      <c r="J90" s="5"/>
      <c r="K90" s="5"/>
    </row>
    <row r="91" spans="1:11" s="139" customFormat="1" ht="19.5" customHeight="1">
      <c r="A91" s="138"/>
      <c r="B91" s="62"/>
      <c r="C91" s="219"/>
      <c r="D91" s="219"/>
      <c r="F91" s="2"/>
      <c r="G91" s="72"/>
      <c r="H91" s="72"/>
      <c r="I91" s="72"/>
      <c r="J91" s="5"/>
      <c r="K91" s="5"/>
    </row>
    <row r="92" spans="1:11" s="139" customFormat="1" ht="19.5" customHeight="1">
      <c r="A92" s="138"/>
      <c r="B92" s="62"/>
      <c r="C92" s="219"/>
      <c r="D92" s="219"/>
      <c r="F92" s="2"/>
      <c r="G92" s="72"/>
      <c r="H92" s="72"/>
      <c r="I92" s="72"/>
      <c r="J92" s="5"/>
      <c r="K92" s="5"/>
    </row>
    <row r="93" spans="1:11" s="139" customFormat="1" ht="19.5" customHeight="1">
      <c r="A93" s="138"/>
      <c r="B93" s="1" t="s">
        <v>65</v>
      </c>
      <c r="C93" s="21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61"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10" width="11.109375" style="58" customWidth="1"/>
    <col min="11" max="11" width="11.109375" style="210" customWidth="1"/>
    <col min="12" max="14" width="3.88671875" style="57" bestFit="1" customWidth="1"/>
    <col min="15" max="16384" width="8.88671875" style="57"/>
  </cols>
  <sheetData>
    <row r="1" spans="1:14" s="3" customFormat="1">
      <c r="A1" s="57"/>
      <c r="B1" s="65" t="s">
        <v>90</v>
      </c>
      <c r="C1" s="57" t="s">
        <v>145</v>
      </c>
      <c r="D1" s="57"/>
      <c r="E1" s="57"/>
      <c r="F1" s="2" t="s">
        <v>91</v>
      </c>
      <c r="G1" s="66"/>
      <c r="H1" s="67"/>
      <c r="I1" s="58"/>
      <c r="J1" s="58"/>
      <c r="K1" s="210"/>
      <c r="L1" s="57"/>
      <c r="M1" s="57"/>
      <c r="N1" s="57"/>
    </row>
    <row r="2" spans="1:14" s="3" customFormat="1" ht="15.6">
      <c r="A2" s="57"/>
      <c r="B2" s="65" t="s">
        <v>92</v>
      </c>
      <c r="C2" s="57" t="s">
        <v>158</v>
      </c>
      <c r="D2" s="57"/>
      <c r="E2" s="57"/>
      <c r="F2" s="68" t="s">
        <v>93</v>
      </c>
      <c r="G2" s="69"/>
      <c r="H2" s="70"/>
      <c r="I2" s="205" t="s">
        <v>224</v>
      </c>
      <c r="J2" s="58"/>
      <c r="K2" s="210"/>
      <c r="L2" s="57"/>
      <c r="M2" s="57"/>
      <c r="N2" s="57"/>
    </row>
    <row r="3" spans="1:14" s="3" customFormat="1" ht="13.8" thickBot="1">
      <c r="A3" s="71"/>
      <c r="B3" s="58"/>
      <c r="C3" s="57"/>
      <c r="D3" s="57"/>
      <c r="E3" s="57"/>
      <c r="F3" s="2"/>
      <c r="G3" s="72"/>
      <c r="H3" s="72"/>
      <c r="I3" s="58"/>
      <c r="J3" s="58"/>
      <c r="K3" s="210"/>
      <c r="L3" s="57"/>
      <c r="M3" s="57"/>
      <c r="N3" s="57"/>
    </row>
    <row r="4" spans="1:14" s="3" customFormat="1">
      <c r="A4" s="73"/>
      <c r="B4" s="60"/>
      <c r="C4" s="74" t="s">
        <v>0</v>
      </c>
      <c r="D4" s="74" t="s">
        <v>1</v>
      </c>
      <c r="E4" s="75" t="s">
        <v>2</v>
      </c>
      <c r="F4" s="2"/>
      <c r="G4" s="72"/>
      <c r="H4" s="72"/>
      <c r="I4" s="58"/>
      <c r="J4" s="58"/>
      <c r="K4" s="211" t="s">
        <v>662</v>
      </c>
      <c r="L4" s="206" t="s">
        <v>0</v>
      </c>
      <c r="M4" s="206" t="s">
        <v>1</v>
      </c>
      <c r="N4" s="206" t="s">
        <v>2</v>
      </c>
    </row>
    <row r="5" spans="1:14" s="3" customFormat="1">
      <c r="A5" s="76"/>
      <c r="B5" s="77"/>
      <c r="C5" s="78"/>
      <c r="D5" s="78"/>
      <c r="E5" s="78"/>
      <c r="F5" s="4"/>
      <c r="G5" s="72"/>
      <c r="H5" s="72"/>
      <c r="I5" s="58"/>
      <c r="J5" s="58"/>
      <c r="K5" s="211" t="s">
        <v>226</v>
      </c>
      <c r="L5" s="57"/>
      <c r="M5" s="57"/>
      <c r="N5" s="57"/>
    </row>
    <row r="6" spans="1:14" s="3" customFormat="1" ht="15.6">
      <c r="A6" s="79" t="s">
        <v>3</v>
      </c>
      <c r="B6" s="77" t="s">
        <v>63</v>
      </c>
      <c r="C6" s="80">
        <v>45</v>
      </c>
      <c r="D6" s="80">
        <v>45</v>
      </c>
      <c r="E6" s="81">
        <f>D6+C6</f>
        <v>90</v>
      </c>
      <c r="F6" s="68"/>
      <c r="G6" s="82"/>
      <c r="H6" s="70"/>
      <c r="I6" s="175" t="s">
        <v>3</v>
      </c>
      <c r="J6" s="58"/>
      <c r="K6" s="211" t="s">
        <v>227</v>
      </c>
      <c r="L6" s="151">
        <v>45</v>
      </c>
      <c r="M6" s="151">
        <v>45</v>
      </c>
      <c r="N6" s="151">
        <v>90</v>
      </c>
    </row>
    <row r="7" spans="1:14" s="3" customFormat="1" ht="15.6">
      <c r="A7" s="79"/>
      <c r="B7" s="77"/>
      <c r="C7" s="83"/>
      <c r="D7" s="83"/>
      <c r="E7" s="81"/>
      <c r="F7" s="68"/>
      <c r="G7" s="82"/>
      <c r="H7" s="82"/>
      <c r="I7" s="58"/>
      <c r="J7" s="175" t="s">
        <v>4</v>
      </c>
      <c r="K7" s="210"/>
      <c r="L7" s="57"/>
      <c r="M7" s="57"/>
      <c r="N7" s="57"/>
    </row>
    <row r="8" spans="1:14" s="3" customFormat="1" ht="15.6">
      <c r="A8" s="79"/>
      <c r="B8" s="77" t="s">
        <v>4</v>
      </c>
      <c r="C8" s="83"/>
      <c r="D8" s="83"/>
      <c r="E8" s="81"/>
      <c r="F8" s="68"/>
      <c r="G8" s="82"/>
      <c r="H8" s="70"/>
      <c r="I8" s="58"/>
      <c r="J8" s="207" t="s">
        <v>5</v>
      </c>
      <c r="K8" s="210"/>
      <c r="L8" s="57"/>
      <c r="M8" s="57"/>
      <c r="N8" s="57"/>
    </row>
    <row r="9" spans="1:14" s="3" customFormat="1" ht="15.6">
      <c r="A9" s="79"/>
      <c r="B9" s="84" t="s">
        <v>5</v>
      </c>
      <c r="C9" s="85"/>
      <c r="D9" s="85"/>
      <c r="E9" s="81"/>
      <c r="F9" s="2"/>
      <c r="G9" s="82"/>
      <c r="H9" s="86"/>
      <c r="I9" s="174" t="s">
        <v>6</v>
      </c>
      <c r="J9" s="58"/>
      <c r="K9" s="210"/>
      <c r="L9" s="153">
        <v>1304</v>
      </c>
      <c r="M9" s="153">
        <v>912</v>
      </c>
      <c r="N9" s="151">
        <v>2216</v>
      </c>
    </row>
    <row r="10" spans="1:14" s="3" customFormat="1">
      <c r="A10" s="79"/>
      <c r="B10" s="87" t="s">
        <v>6</v>
      </c>
      <c r="C10" s="88">
        <v>1304</v>
      </c>
      <c r="D10" s="88">
        <v>912</v>
      </c>
      <c r="E10" s="81">
        <f>D10+C10</f>
        <v>2216</v>
      </c>
      <c r="F10" s="89">
        <f ca="1">C10/OFFSET(C10,4,0)</f>
        <v>0.74386765544780376</v>
      </c>
      <c r="G10" s="89">
        <f t="shared" ref="G10:H10" ca="1" si="0">D10/OFFSET(D10,4,0)</f>
        <v>0.48330683624801274</v>
      </c>
      <c r="H10" s="89">
        <f t="shared" ca="1" si="0"/>
        <v>0.60879120879120874</v>
      </c>
      <c r="I10" s="58"/>
      <c r="J10" s="174" t="s">
        <v>228</v>
      </c>
      <c r="K10" s="210"/>
      <c r="L10" s="153">
        <v>68</v>
      </c>
      <c r="M10" s="153">
        <v>543</v>
      </c>
      <c r="N10" s="151">
        <v>611</v>
      </c>
    </row>
    <row r="11" spans="1:14" s="3" customFormat="1">
      <c r="A11" s="79"/>
      <c r="B11" s="87" t="s">
        <v>7</v>
      </c>
      <c r="C11" s="88">
        <v>68</v>
      </c>
      <c r="D11" s="88">
        <v>543</v>
      </c>
      <c r="E11" s="81">
        <f t="shared" ref="E11:E14" si="1">D11+C11</f>
        <v>611</v>
      </c>
      <c r="F11" s="89">
        <f ca="1">C11/OFFSET(C11,3,0)</f>
        <v>3.8790644609241302E-2</v>
      </c>
      <c r="G11" s="89">
        <f t="shared" ref="G11:H11" ca="1" si="2">D11/OFFSET(D11,3,0)</f>
        <v>0.28775834658187599</v>
      </c>
      <c r="H11" s="89">
        <f t="shared" ca="1" si="2"/>
        <v>0.16785714285714284</v>
      </c>
      <c r="I11" s="58"/>
      <c r="J11" s="174" t="s">
        <v>229</v>
      </c>
      <c r="K11" s="210"/>
      <c r="L11" s="153">
        <v>274</v>
      </c>
      <c r="M11" s="153">
        <v>151</v>
      </c>
      <c r="N11" s="151">
        <v>425</v>
      </c>
    </row>
    <row r="12" spans="1:14" s="3" customFormat="1">
      <c r="A12" s="79"/>
      <c r="B12" s="87" t="s">
        <v>8</v>
      </c>
      <c r="C12" s="88">
        <v>274</v>
      </c>
      <c r="D12" s="88">
        <v>151</v>
      </c>
      <c r="E12" s="81">
        <f t="shared" si="1"/>
        <v>425</v>
      </c>
      <c r="F12" s="89">
        <f ca="1">C12/OFFSET(C12,2,0)</f>
        <v>0.15630347974900172</v>
      </c>
      <c r="G12" s="89">
        <f t="shared" ref="G12:H12" ca="1" si="3">D12/OFFSET(D12,2,0)</f>
        <v>8.0021197668256494E-2</v>
      </c>
      <c r="H12" s="89">
        <f t="shared" ca="1" si="3"/>
        <v>0.11675824175824176</v>
      </c>
      <c r="I12" s="58"/>
      <c r="J12" s="174" t="s">
        <v>9</v>
      </c>
      <c r="K12" s="210"/>
      <c r="L12" s="153">
        <v>107</v>
      </c>
      <c r="M12" s="153">
        <v>281</v>
      </c>
      <c r="N12" s="151">
        <v>388</v>
      </c>
    </row>
    <row r="13" spans="1:14" s="3" customFormat="1">
      <c r="A13" s="79"/>
      <c r="B13" s="87" t="s">
        <v>9</v>
      </c>
      <c r="C13" s="88">
        <v>107</v>
      </c>
      <c r="D13" s="88">
        <v>281</v>
      </c>
      <c r="E13" s="81">
        <f t="shared" si="1"/>
        <v>388</v>
      </c>
      <c r="F13" s="89">
        <f ca="1">C13/OFFSET(C13,1,0)</f>
        <v>6.1038220193953226E-2</v>
      </c>
      <c r="G13" s="89">
        <f t="shared" ref="G13:H13" ca="1" si="4">D13/OFFSET(D13,1,0)</f>
        <v>0.1489136195018548</v>
      </c>
      <c r="H13" s="89">
        <f t="shared" ca="1" si="4"/>
        <v>0.10659340659340659</v>
      </c>
      <c r="I13" s="175" t="s">
        <v>10</v>
      </c>
      <c r="J13" s="175" t="s">
        <v>11</v>
      </c>
      <c r="K13" s="210"/>
      <c r="L13" s="151">
        <v>1753</v>
      </c>
      <c r="M13" s="151">
        <v>1887</v>
      </c>
      <c r="N13" s="151">
        <v>3640</v>
      </c>
    </row>
    <row r="14" spans="1:14" s="3" customFormat="1">
      <c r="A14" s="79" t="s">
        <v>10</v>
      </c>
      <c r="B14" s="90" t="s">
        <v>11</v>
      </c>
      <c r="C14" s="91">
        <f>SUM(C10:C13)</f>
        <v>1753</v>
      </c>
      <c r="D14" s="91">
        <f>SUM(D10:D13)</f>
        <v>1887</v>
      </c>
      <c r="E14" s="81">
        <f t="shared" si="1"/>
        <v>3640</v>
      </c>
      <c r="F14" s="89"/>
      <c r="G14" s="89"/>
      <c r="H14" s="89"/>
      <c r="I14" s="58"/>
      <c r="J14" s="58"/>
      <c r="K14" s="212" t="s">
        <v>58</v>
      </c>
      <c r="L14" s="57"/>
      <c r="M14" s="57"/>
      <c r="N14" s="57"/>
    </row>
    <row r="15" spans="1:14" s="3" customFormat="1">
      <c r="A15" s="79"/>
      <c r="B15" s="84" t="s">
        <v>58</v>
      </c>
      <c r="C15" s="92"/>
      <c r="D15" s="92"/>
      <c r="E15" s="81"/>
      <c r="F15" s="2"/>
      <c r="G15" s="72"/>
      <c r="H15" s="72"/>
      <c r="I15" s="174" t="s">
        <v>6</v>
      </c>
      <c r="J15" s="58"/>
      <c r="K15" s="210"/>
      <c r="L15" s="153">
        <v>64</v>
      </c>
      <c r="M15" s="153">
        <v>1</v>
      </c>
      <c r="N15" s="151">
        <v>65</v>
      </c>
    </row>
    <row r="16" spans="1:14" s="3" customFormat="1">
      <c r="A16" s="79"/>
      <c r="B16" s="87" t="s">
        <v>6</v>
      </c>
      <c r="C16" s="92">
        <v>64</v>
      </c>
      <c r="D16" s="92">
        <v>1</v>
      </c>
      <c r="E16" s="81">
        <f t="shared" ref="E16:E72" si="5">D16+C16</f>
        <v>65</v>
      </c>
      <c r="F16" s="89">
        <f ca="1">C16/OFFSET(C16,4,0)</f>
        <v>0.90140845070422537</v>
      </c>
      <c r="G16" s="89">
        <f t="shared" ref="G16:H16" ca="1" si="6">D16/OFFSET(D16,4,0)</f>
        <v>5.5555555555555552E-2</v>
      </c>
      <c r="H16" s="89">
        <f t="shared" ca="1" si="6"/>
        <v>0.7303370786516854</v>
      </c>
      <c r="I16" s="58"/>
      <c r="J16" s="174" t="s">
        <v>228</v>
      </c>
      <c r="K16" s="210"/>
      <c r="L16" s="153">
        <v>0</v>
      </c>
      <c r="M16" s="153">
        <v>17</v>
      </c>
      <c r="N16" s="151">
        <v>17</v>
      </c>
    </row>
    <row r="17" spans="1:14" s="3" customFormat="1">
      <c r="A17" s="79"/>
      <c r="B17" s="87" t="s">
        <v>7</v>
      </c>
      <c r="C17" s="92">
        <v>0</v>
      </c>
      <c r="D17" s="92">
        <v>17</v>
      </c>
      <c r="E17" s="81">
        <f t="shared" si="5"/>
        <v>17</v>
      </c>
      <c r="F17" s="89">
        <f ca="1">C17/OFFSET(C17,3,0)</f>
        <v>0</v>
      </c>
      <c r="G17" s="89">
        <f t="shared" ref="G17:H17" ca="1" si="7">D17/OFFSET(D17,3,0)</f>
        <v>0.94444444444444442</v>
      </c>
      <c r="H17" s="89">
        <f t="shared" ca="1" si="7"/>
        <v>0.19101123595505617</v>
      </c>
      <c r="I17" s="58"/>
      <c r="J17" s="174" t="s">
        <v>229</v>
      </c>
      <c r="K17" s="210"/>
      <c r="L17" s="153">
        <v>6</v>
      </c>
      <c r="M17" s="153">
        <v>0</v>
      </c>
      <c r="N17" s="151">
        <v>6</v>
      </c>
    </row>
    <row r="18" spans="1:14" s="3" customFormat="1">
      <c r="A18" s="79"/>
      <c r="B18" s="87" t="s">
        <v>8</v>
      </c>
      <c r="C18" s="92">
        <v>6</v>
      </c>
      <c r="D18" s="92">
        <v>0</v>
      </c>
      <c r="E18" s="81">
        <f t="shared" si="5"/>
        <v>6</v>
      </c>
      <c r="F18" s="89">
        <f ca="1">C18/OFFSET(C18,2,0)</f>
        <v>8.4507042253521125E-2</v>
      </c>
      <c r="G18" s="89">
        <f t="shared" ref="G18:H18" ca="1" si="8">D18/OFFSET(D18,2,0)</f>
        <v>0</v>
      </c>
      <c r="H18" s="89">
        <f t="shared" ca="1" si="8"/>
        <v>6.741573033707865E-2</v>
      </c>
      <c r="I18" s="58"/>
      <c r="J18" s="174" t="s">
        <v>9</v>
      </c>
      <c r="K18" s="210"/>
      <c r="L18" s="153">
        <v>1</v>
      </c>
      <c r="M18" s="153">
        <v>0</v>
      </c>
      <c r="N18" s="151">
        <v>1</v>
      </c>
    </row>
    <row r="19" spans="1:14" s="3" customFormat="1">
      <c r="A19" s="79"/>
      <c r="B19" s="87" t="s">
        <v>9</v>
      </c>
      <c r="C19" s="92">
        <v>1</v>
      </c>
      <c r="D19" s="92">
        <v>0</v>
      </c>
      <c r="E19" s="81">
        <f t="shared" si="5"/>
        <v>1</v>
      </c>
      <c r="F19" s="89">
        <f ca="1">C19/OFFSET(C19,1,0)</f>
        <v>1.4084507042253521E-2</v>
      </c>
      <c r="G19" s="89">
        <f t="shared" ref="G19:H19" ca="1" si="9">D19/OFFSET(D19,1,0)</f>
        <v>0</v>
      </c>
      <c r="H19" s="94">
        <f t="shared" ca="1" si="9"/>
        <v>1.1235955056179775E-2</v>
      </c>
      <c r="I19" s="175" t="s">
        <v>12</v>
      </c>
      <c r="J19" s="58"/>
      <c r="K19" s="211" t="s">
        <v>13</v>
      </c>
      <c r="L19" s="151">
        <v>71</v>
      </c>
      <c r="M19" s="151">
        <v>18</v>
      </c>
      <c r="N19" s="151">
        <v>89</v>
      </c>
    </row>
    <row r="20" spans="1:14" s="3" customFormat="1">
      <c r="A20" s="79" t="s">
        <v>12</v>
      </c>
      <c r="B20" s="90" t="s">
        <v>13</v>
      </c>
      <c r="C20" s="81">
        <f>SUM(C16:C19)</f>
        <v>71</v>
      </c>
      <c r="D20" s="81">
        <f>SUM(D16:D19)</f>
        <v>18</v>
      </c>
      <c r="E20" s="81">
        <f t="shared" si="5"/>
        <v>89</v>
      </c>
      <c r="F20" s="89"/>
      <c r="G20" s="89"/>
      <c r="H20" s="89"/>
      <c r="I20" s="58"/>
      <c r="J20" s="58"/>
      <c r="K20" s="212" t="s">
        <v>59</v>
      </c>
      <c r="L20" s="57"/>
      <c r="M20" s="57"/>
      <c r="N20" s="57"/>
    </row>
    <row r="21" spans="1:14" s="3" customFormat="1">
      <c r="A21" s="79"/>
      <c r="B21" s="84" t="s">
        <v>59</v>
      </c>
      <c r="C21" s="92"/>
      <c r="D21" s="92"/>
      <c r="E21" s="81"/>
      <c r="F21" s="2"/>
      <c r="G21" s="72"/>
      <c r="H21" s="72"/>
      <c r="I21" s="174" t="s">
        <v>6</v>
      </c>
      <c r="J21" s="58"/>
      <c r="K21" s="210"/>
      <c r="L21" s="153">
        <v>88</v>
      </c>
      <c r="M21" s="153">
        <v>0</v>
      </c>
      <c r="N21" s="151">
        <v>88</v>
      </c>
    </row>
    <row r="22" spans="1:14" s="3" customFormat="1">
      <c r="A22" s="79"/>
      <c r="B22" s="87" t="s">
        <v>6</v>
      </c>
      <c r="C22" s="95">
        <v>88</v>
      </c>
      <c r="D22" s="95">
        <v>0</v>
      </c>
      <c r="E22" s="81">
        <f t="shared" si="5"/>
        <v>88</v>
      </c>
      <c r="F22" s="89">
        <f ca="1">C22/OFFSET(C22,4,0)</f>
        <v>0.86274509803921573</v>
      </c>
      <c r="G22" s="89" t="e">
        <f t="shared" ref="G22:H22" ca="1" si="10">D22/OFFSET(D22,4,0)</f>
        <v>#DIV/0!</v>
      </c>
      <c r="H22" s="89">
        <f t="shared" ca="1" si="10"/>
        <v>0.86274509803921573</v>
      </c>
      <c r="I22" s="58"/>
      <c r="J22" s="174" t="s">
        <v>228</v>
      </c>
      <c r="K22" s="210"/>
      <c r="L22" s="153">
        <v>2</v>
      </c>
      <c r="M22" s="153">
        <v>0</v>
      </c>
      <c r="N22" s="151">
        <v>2</v>
      </c>
    </row>
    <row r="23" spans="1:14" s="3" customFormat="1">
      <c r="A23" s="79"/>
      <c r="B23" s="87" t="s">
        <v>7</v>
      </c>
      <c r="C23" s="95">
        <v>2</v>
      </c>
      <c r="D23" s="95">
        <v>0</v>
      </c>
      <c r="E23" s="81">
        <f t="shared" si="5"/>
        <v>2</v>
      </c>
      <c r="F23" s="89">
        <f ca="1">C23/OFFSET(C23,3,0)</f>
        <v>1.9607843137254902E-2</v>
      </c>
      <c r="G23" s="89" t="e">
        <f t="shared" ref="G23:H23" ca="1" si="11">D23/OFFSET(D23,3,0)</f>
        <v>#DIV/0!</v>
      </c>
      <c r="H23" s="89">
        <f t="shared" ca="1" si="11"/>
        <v>1.9607843137254902E-2</v>
      </c>
      <c r="I23" s="58"/>
      <c r="J23" s="174" t="s">
        <v>229</v>
      </c>
      <c r="K23" s="210"/>
      <c r="L23" s="153">
        <v>9</v>
      </c>
      <c r="M23" s="153">
        <v>0</v>
      </c>
      <c r="N23" s="151">
        <v>9</v>
      </c>
    </row>
    <row r="24" spans="1:14" s="3" customFormat="1">
      <c r="A24" s="79"/>
      <c r="B24" s="87" t="s">
        <v>8</v>
      </c>
      <c r="C24" s="95">
        <v>9</v>
      </c>
      <c r="D24" s="95">
        <v>0</v>
      </c>
      <c r="E24" s="81">
        <f t="shared" si="5"/>
        <v>9</v>
      </c>
      <c r="F24" s="89">
        <f ca="1">C24/OFFSET(C24,2,0)</f>
        <v>8.8235294117647065E-2</v>
      </c>
      <c r="G24" s="89" t="e">
        <f t="shared" ref="G24:H24" ca="1" si="12">D24/OFFSET(D24,2,0)</f>
        <v>#DIV/0!</v>
      </c>
      <c r="H24" s="89">
        <f t="shared" ca="1" si="12"/>
        <v>8.8235294117647065E-2</v>
      </c>
      <c r="I24" s="58"/>
      <c r="J24" s="174" t="s">
        <v>9</v>
      </c>
      <c r="K24" s="210"/>
      <c r="L24" s="153">
        <v>3</v>
      </c>
      <c r="M24" s="153">
        <v>0</v>
      </c>
      <c r="N24" s="151">
        <v>3</v>
      </c>
    </row>
    <row r="25" spans="1:14" s="3" customFormat="1">
      <c r="A25" s="79"/>
      <c r="B25" s="87" t="s">
        <v>9</v>
      </c>
      <c r="C25" s="95">
        <v>3</v>
      </c>
      <c r="D25" s="95">
        <v>0</v>
      </c>
      <c r="E25" s="81">
        <f t="shared" si="5"/>
        <v>3</v>
      </c>
      <c r="F25" s="89">
        <f ca="1">C25/OFFSET(C25,1,0)</f>
        <v>2.9411764705882353E-2</v>
      </c>
      <c r="G25" s="89" t="e">
        <f t="shared" ref="G25:H25" ca="1" si="13">D25/OFFSET(D25,1,0)</f>
        <v>#DIV/0!</v>
      </c>
      <c r="H25" s="94">
        <f t="shared" ca="1" si="13"/>
        <v>2.9411764705882353E-2</v>
      </c>
      <c r="I25" s="175" t="s">
        <v>14</v>
      </c>
      <c r="J25" s="58"/>
      <c r="K25" s="211" t="s">
        <v>15</v>
      </c>
      <c r="L25" s="151">
        <v>102</v>
      </c>
      <c r="M25" s="151">
        <v>0</v>
      </c>
      <c r="N25" s="151">
        <v>102</v>
      </c>
    </row>
    <row r="26" spans="1:14" s="3" customFormat="1">
      <c r="A26" s="79" t="s">
        <v>14</v>
      </c>
      <c r="B26" s="90" t="s">
        <v>15</v>
      </c>
      <c r="C26" s="81">
        <f>SUM(C22:C25)</f>
        <v>102</v>
      </c>
      <c r="D26" s="81">
        <f>SUM(D22:D25)</f>
        <v>0</v>
      </c>
      <c r="E26" s="81">
        <f t="shared" si="5"/>
        <v>102</v>
      </c>
      <c r="F26" s="89"/>
      <c r="G26" s="89"/>
      <c r="H26" s="89"/>
      <c r="I26" s="58"/>
      <c r="J26" s="58"/>
      <c r="K26" s="212" t="s">
        <v>16</v>
      </c>
      <c r="L26" s="57"/>
      <c r="M26" s="57"/>
      <c r="N26" s="57"/>
    </row>
    <row r="27" spans="1:14" s="3" customFormat="1">
      <c r="A27" s="79"/>
      <c r="B27" s="84" t="s">
        <v>16</v>
      </c>
      <c r="C27" s="92"/>
      <c r="D27" s="92"/>
      <c r="E27" s="81"/>
      <c r="F27" s="2"/>
      <c r="G27" s="72"/>
      <c r="H27" s="72"/>
      <c r="I27" s="174" t="s">
        <v>6</v>
      </c>
      <c r="J27" s="58"/>
      <c r="K27" s="210"/>
      <c r="L27" s="153">
        <v>0</v>
      </c>
      <c r="M27" s="153">
        <v>0</v>
      </c>
      <c r="N27" s="151">
        <v>0</v>
      </c>
    </row>
    <row r="28" spans="1:14" s="3" customFormat="1">
      <c r="A28" s="79"/>
      <c r="B28" s="87" t="s">
        <v>6</v>
      </c>
      <c r="C28" s="92">
        <v>0</v>
      </c>
      <c r="D28" s="92">
        <v>0</v>
      </c>
      <c r="E28" s="81">
        <f t="shared" si="5"/>
        <v>0</v>
      </c>
      <c r="F28" s="89">
        <f ca="1">C28/OFFSET(C28,4,0)</f>
        <v>0</v>
      </c>
      <c r="G28" s="89">
        <f t="shared" ref="G28:H28" ca="1" si="14">D28/OFFSET(D28,4,0)</f>
        <v>0</v>
      </c>
      <c r="H28" s="89">
        <f t="shared" ca="1" si="14"/>
        <v>0</v>
      </c>
      <c r="I28" s="58"/>
      <c r="J28" s="174" t="s">
        <v>228</v>
      </c>
      <c r="K28" s="210"/>
      <c r="L28" s="153">
        <v>0</v>
      </c>
      <c r="M28" s="153">
        <v>1</v>
      </c>
      <c r="N28" s="151">
        <v>1</v>
      </c>
    </row>
    <row r="29" spans="1:14" s="3" customFormat="1">
      <c r="A29" s="79"/>
      <c r="B29" s="87" t="s">
        <v>7</v>
      </c>
      <c r="C29" s="92">
        <v>0</v>
      </c>
      <c r="D29" s="92">
        <v>1</v>
      </c>
      <c r="E29" s="81">
        <f t="shared" si="5"/>
        <v>1</v>
      </c>
      <c r="F29" s="89">
        <f ca="1">C29/OFFSET(C29,3,0)</f>
        <v>0</v>
      </c>
      <c r="G29" s="89">
        <f t="shared" ref="G29:H29" ca="1" si="15">D29/OFFSET(D29,3,0)</f>
        <v>1.8867924528301886E-2</v>
      </c>
      <c r="H29" s="89">
        <f t="shared" ca="1" si="15"/>
        <v>6.2500000000000003E-3</v>
      </c>
      <c r="I29" s="58"/>
      <c r="J29" s="174" t="s">
        <v>229</v>
      </c>
      <c r="K29" s="210"/>
      <c r="L29" s="153">
        <v>0</v>
      </c>
      <c r="M29" s="153">
        <v>1</v>
      </c>
      <c r="N29" s="151">
        <v>1</v>
      </c>
    </row>
    <row r="30" spans="1:14" s="3" customFormat="1">
      <c r="A30" s="79"/>
      <c r="B30" s="87" t="s">
        <v>8</v>
      </c>
      <c r="C30" s="92">
        <v>0</v>
      </c>
      <c r="D30" s="92">
        <v>1</v>
      </c>
      <c r="E30" s="81">
        <f t="shared" si="5"/>
        <v>1</v>
      </c>
      <c r="F30" s="89">
        <f ca="1">C30/OFFSET(C30,2,0)</f>
        <v>0</v>
      </c>
      <c r="G30" s="89">
        <f t="shared" ref="G30:H30" ca="1" si="16">D30/OFFSET(D30,2,0)</f>
        <v>1.8867924528301886E-2</v>
      </c>
      <c r="H30" s="89">
        <f t="shared" ca="1" si="16"/>
        <v>6.2500000000000003E-3</v>
      </c>
      <c r="I30" s="58"/>
      <c r="J30" s="174" t="s">
        <v>9</v>
      </c>
      <c r="K30" s="210"/>
      <c r="L30" s="153">
        <v>107</v>
      </c>
      <c r="M30" s="153">
        <v>51</v>
      </c>
      <c r="N30" s="151">
        <v>158</v>
      </c>
    </row>
    <row r="31" spans="1:14" s="3" customFormat="1">
      <c r="A31" s="79"/>
      <c r="B31" s="87" t="s">
        <v>9</v>
      </c>
      <c r="C31" s="92">
        <v>107</v>
      </c>
      <c r="D31" s="92">
        <v>51</v>
      </c>
      <c r="E31" s="81">
        <f t="shared" si="5"/>
        <v>158</v>
      </c>
      <c r="F31" s="89">
        <f ca="1">C31/OFFSET(C31,1,0)</f>
        <v>1</v>
      </c>
      <c r="G31" s="89">
        <f t="shared" ref="G31:H31" ca="1" si="17">D31/OFFSET(D31,1,0)</f>
        <v>0.96226415094339623</v>
      </c>
      <c r="H31" s="94">
        <f t="shared" ca="1" si="17"/>
        <v>0.98750000000000004</v>
      </c>
      <c r="I31" s="175" t="s">
        <v>17</v>
      </c>
      <c r="J31" s="58"/>
      <c r="K31" s="211" t="s">
        <v>18</v>
      </c>
      <c r="L31" s="151">
        <v>107</v>
      </c>
      <c r="M31" s="151">
        <v>53</v>
      </c>
      <c r="N31" s="151">
        <v>160</v>
      </c>
    </row>
    <row r="32" spans="1:14" s="3" customFormat="1">
      <c r="A32" s="79" t="s">
        <v>17</v>
      </c>
      <c r="B32" s="90" t="s">
        <v>18</v>
      </c>
      <c r="C32" s="81">
        <f>SUM(C28:C31)</f>
        <v>107</v>
      </c>
      <c r="D32" s="81">
        <f>SUM(D28:D31)</f>
        <v>53</v>
      </c>
      <c r="E32" s="81">
        <f t="shared" si="5"/>
        <v>160</v>
      </c>
      <c r="F32" s="2"/>
      <c r="G32" s="72"/>
      <c r="H32" s="72"/>
      <c r="I32" s="175" t="s">
        <v>19</v>
      </c>
      <c r="J32" s="175" t="s">
        <v>230</v>
      </c>
      <c r="K32" s="213" t="s">
        <v>231</v>
      </c>
      <c r="L32" s="151">
        <v>2033</v>
      </c>
      <c r="M32" s="151">
        <v>1958</v>
      </c>
      <c r="N32" s="151">
        <v>3991</v>
      </c>
    </row>
    <row r="33" spans="1:14" s="3" customFormat="1">
      <c r="A33" s="79" t="s">
        <v>19</v>
      </c>
      <c r="B33" s="96" t="s">
        <v>54</v>
      </c>
      <c r="C33" s="78">
        <f>C14+C20+C26+C32</f>
        <v>2033</v>
      </c>
      <c r="D33" s="78">
        <f>D14+D20+D26+D32</f>
        <v>1958</v>
      </c>
      <c r="E33" s="81">
        <f t="shared" si="5"/>
        <v>3991</v>
      </c>
      <c r="F33" s="68"/>
      <c r="G33" s="72"/>
      <c r="H33" s="72"/>
      <c r="I33" s="208" t="s">
        <v>20</v>
      </c>
      <c r="J33" s="58"/>
      <c r="K33" s="214" t="s">
        <v>232</v>
      </c>
      <c r="L33" s="152">
        <v>107</v>
      </c>
      <c r="M33" s="152">
        <v>51</v>
      </c>
      <c r="N33" s="152">
        <v>158</v>
      </c>
    </row>
    <row r="34" spans="1:14" s="3" customFormat="1" ht="15.6">
      <c r="A34" s="97" t="s">
        <v>20</v>
      </c>
      <c r="B34" s="98" t="s">
        <v>21</v>
      </c>
      <c r="C34" s="99">
        <v>107</v>
      </c>
      <c r="D34" s="99">
        <v>51</v>
      </c>
      <c r="E34" s="81">
        <f t="shared" si="5"/>
        <v>158</v>
      </c>
      <c r="F34" s="68"/>
      <c r="G34" s="82"/>
      <c r="H34" s="100"/>
      <c r="I34" s="175" t="s">
        <v>22</v>
      </c>
      <c r="J34" s="58"/>
      <c r="K34" s="211" t="s">
        <v>233</v>
      </c>
      <c r="L34" s="151">
        <v>1926</v>
      </c>
      <c r="M34" s="151">
        <v>1907</v>
      </c>
      <c r="N34" s="151">
        <v>3833</v>
      </c>
    </row>
    <row r="35" spans="1:14" s="3" customFormat="1" ht="15.6">
      <c r="A35" s="79" t="s">
        <v>22</v>
      </c>
      <c r="B35" s="77" t="s">
        <v>23</v>
      </c>
      <c r="C35" s="78">
        <f>C33-C34</f>
        <v>1926</v>
      </c>
      <c r="D35" s="78">
        <f>D33-D34</f>
        <v>1907</v>
      </c>
      <c r="E35" s="81">
        <f t="shared" si="5"/>
        <v>3833</v>
      </c>
      <c r="F35" s="68"/>
      <c r="G35" s="101"/>
      <c r="H35" s="102"/>
      <c r="I35" s="58"/>
      <c r="J35" s="58"/>
      <c r="K35" s="211" t="s">
        <v>234</v>
      </c>
      <c r="L35" s="57"/>
      <c r="M35" s="57"/>
      <c r="N35" s="57"/>
    </row>
    <row r="36" spans="1:14" s="3" customFormat="1" ht="16.2" thickBot="1">
      <c r="A36" s="103"/>
      <c r="B36" s="104"/>
      <c r="C36" s="92"/>
      <c r="D36" s="92"/>
      <c r="E36" s="81"/>
      <c r="F36" s="68"/>
      <c r="G36" s="93"/>
      <c r="H36" s="70"/>
      <c r="I36" s="174" t="s">
        <v>6</v>
      </c>
      <c r="J36" s="58"/>
      <c r="K36" s="210"/>
      <c r="L36" s="153">
        <v>634</v>
      </c>
      <c r="M36" s="153">
        <v>422</v>
      </c>
      <c r="N36" s="151">
        <v>1056</v>
      </c>
    </row>
    <row r="37" spans="1:14" s="3" customFormat="1" ht="13.8" thickTop="1">
      <c r="A37" s="105"/>
      <c r="B37" s="106"/>
      <c r="C37" s="92"/>
      <c r="D37" s="92"/>
      <c r="E37" s="81"/>
      <c r="F37" s="2"/>
      <c r="G37" s="72"/>
      <c r="H37" s="72"/>
      <c r="I37" s="58"/>
      <c r="J37" s="174" t="s">
        <v>228</v>
      </c>
      <c r="K37" s="210"/>
      <c r="L37" s="153">
        <v>99</v>
      </c>
      <c r="M37" s="153">
        <v>556</v>
      </c>
      <c r="N37" s="151">
        <v>655</v>
      </c>
    </row>
    <row r="38" spans="1:14" s="3" customFormat="1" ht="15.6">
      <c r="A38" s="79"/>
      <c r="B38" s="77" t="s">
        <v>24</v>
      </c>
      <c r="C38" s="92"/>
      <c r="D38" s="92"/>
      <c r="E38" s="81"/>
      <c r="F38" s="68"/>
      <c r="G38" s="70"/>
      <c r="H38" s="82"/>
      <c r="I38" s="58"/>
      <c r="J38" s="174" t="s">
        <v>229</v>
      </c>
      <c r="K38" s="210"/>
      <c r="L38" s="153">
        <v>178</v>
      </c>
      <c r="M38" s="153">
        <v>72</v>
      </c>
      <c r="N38" s="151">
        <v>250</v>
      </c>
    </row>
    <row r="39" spans="1:14" s="3" customFormat="1">
      <c r="A39" s="79"/>
      <c r="B39" s="87" t="s">
        <v>6</v>
      </c>
      <c r="C39" s="107">
        <v>634</v>
      </c>
      <c r="D39" s="107">
        <v>422</v>
      </c>
      <c r="E39" s="81">
        <f t="shared" si="5"/>
        <v>1056</v>
      </c>
      <c r="F39" s="89">
        <f ca="1">C39/OFFSET(C39,4,0)</f>
        <v>0.68318965517241381</v>
      </c>
      <c r="G39" s="89">
        <f t="shared" ref="G39:H39" ca="1" si="18">D39/OFFSET(D39,4,0)</f>
        <v>0.39736346516007531</v>
      </c>
      <c r="H39" s="89">
        <f t="shared" ca="1" si="18"/>
        <v>0.53065326633165832</v>
      </c>
      <c r="I39" s="58"/>
      <c r="J39" s="174" t="s">
        <v>9</v>
      </c>
      <c r="K39" s="210"/>
      <c r="L39" s="153">
        <v>17</v>
      </c>
      <c r="M39" s="153">
        <v>12</v>
      </c>
      <c r="N39" s="151">
        <v>29</v>
      </c>
    </row>
    <row r="40" spans="1:14" s="3" customFormat="1">
      <c r="A40" s="79"/>
      <c r="B40" s="87" t="s">
        <v>7</v>
      </c>
      <c r="C40" s="107">
        <v>99</v>
      </c>
      <c r="D40" s="107">
        <v>556</v>
      </c>
      <c r="E40" s="81">
        <f t="shared" si="5"/>
        <v>655</v>
      </c>
      <c r="F40" s="89">
        <f ca="1">C40/OFFSET(C40,3,0)</f>
        <v>0.10668103448275862</v>
      </c>
      <c r="G40" s="89">
        <f t="shared" ref="G40:H40" ca="1" si="19">D40/OFFSET(D40,3,0)</f>
        <v>0.52354048964218458</v>
      </c>
      <c r="H40" s="89">
        <f t="shared" ca="1" si="19"/>
        <v>0.32914572864321606</v>
      </c>
      <c r="I40" s="175" t="s">
        <v>25</v>
      </c>
      <c r="J40" s="175" t="s">
        <v>26</v>
      </c>
      <c r="K40" s="210"/>
      <c r="L40" s="151">
        <v>928</v>
      </c>
      <c r="M40" s="151">
        <v>1062</v>
      </c>
      <c r="N40" s="151">
        <v>1990</v>
      </c>
    </row>
    <row r="41" spans="1:14" s="3" customFormat="1">
      <c r="A41" s="79"/>
      <c r="B41" s="87" t="s">
        <v>8</v>
      </c>
      <c r="C41" s="107">
        <v>178</v>
      </c>
      <c r="D41" s="107">
        <v>72</v>
      </c>
      <c r="E41" s="81">
        <f t="shared" si="5"/>
        <v>250</v>
      </c>
      <c r="F41" s="89">
        <f ca="1">C41/OFFSET(C41,2,0)</f>
        <v>0.19181034482758622</v>
      </c>
      <c r="G41" s="89">
        <f t="shared" ref="G41:H41" ca="1" si="20">D41/OFFSET(D41,2,0)</f>
        <v>6.7796610169491525E-2</v>
      </c>
      <c r="H41" s="89">
        <f t="shared" ca="1" si="20"/>
        <v>0.12562814070351758</v>
      </c>
      <c r="I41" s="58"/>
      <c r="J41" s="58"/>
      <c r="K41" s="211" t="s">
        <v>235</v>
      </c>
      <c r="L41" s="57"/>
      <c r="M41" s="57"/>
      <c r="N41" s="57"/>
    </row>
    <row r="42" spans="1:14" s="3" customFormat="1">
      <c r="A42" s="79"/>
      <c r="B42" s="87" t="s">
        <v>9</v>
      </c>
      <c r="C42" s="107">
        <v>17</v>
      </c>
      <c r="D42" s="107">
        <v>12</v>
      </c>
      <c r="E42" s="81">
        <f t="shared" si="5"/>
        <v>29</v>
      </c>
      <c r="F42" s="89">
        <f ca="1">C42/OFFSET(C42,1,0)</f>
        <v>1.8318965517241378E-2</v>
      </c>
      <c r="G42" s="89">
        <f t="shared" ref="G42:H42" ca="1" si="21">D42/OFFSET(D42,1,0)</f>
        <v>1.1299435028248588E-2</v>
      </c>
      <c r="H42" s="94">
        <f t="shared" ca="1" si="21"/>
        <v>1.457286432160804E-2</v>
      </c>
      <c r="I42" s="174" t="s">
        <v>6</v>
      </c>
      <c r="J42" s="58"/>
      <c r="K42" s="210"/>
      <c r="L42" s="153">
        <v>21</v>
      </c>
      <c r="M42" s="153">
        <v>13</v>
      </c>
      <c r="N42" s="151">
        <v>34</v>
      </c>
    </row>
    <row r="43" spans="1:14" s="3" customFormat="1">
      <c r="A43" s="79" t="s">
        <v>25</v>
      </c>
      <c r="B43" s="90" t="s">
        <v>26</v>
      </c>
      <c r="C43" s="78">
        <f>SUM(C39:C42)</f>
        <v>928</v>
      </c>
      <c r="D43" s="78">
        <f>SUM(D39:D42)</f>
        <v>1062</v>
      </c>
      <c r="E43" s="81">
        <f t="shared" si="5"/>
        <v>1990</v>
      </c>
      <c r="F43" s="89"/>
      <c r="G43" s="89"/>
      <c r="H43" s="89"/>
      <c r="I43" s="58"/>
      <c r="J43" s="174" t="s">
        <v>228</v>
      </c>
      <c r="K43" s="210"/>
      <c r="L43" s="153">
        <v>6</v>
      </c>
      <c r="M43" s="153">
        <v>3</v>
      </c>
      <c r="N43" s="151">
        <v>9</v>
      </c>
    </row>
    <row r="44" spans="1:14" s="3" customFormat="1">
      <c r="A44" s="79"/>
      <c r="B44" s="77"/>
      <c r="C44" s="92"/>
      <c r="D44" s="92"/>
      <c r="E44" s="81"/>
      <c r="F44" s="2"/>
      <c r="G44" s="72"/>
      <c r="H44" s="72"/>
      <c r="I44" s="58"/>
      <c r="J44" s="174" t="s">
        <v>229</v>
      </c>
      <c r="K44" s="210"/>
      <c r="L44" s="153">
        <v>23</v>
      </c>
      <c r="M44" s="153">
        <v>4</v>
      </c>
      <c r="N44" s="151">
        <v>27</v>
      </c>
    </row>
    <row r="45" spans="1:14" s="3" customFormat="1">
      <c r="A45" s="79"/>
      <c r="B45" s="77" t="s">
        <v>60</v>
      </c>
      <c r="C45" s="92"/>
      <c r="D45" s="92"/>
      <c r="E45" s="81"/>
      <c r="F45" s="2"/>
      <c r="G45" s="72"/>
      <c r="H45" s="72"/>
      <c r="I45" s="58"/>
      <c r="J45" s="174" t="s">
        <v>9</v>
      </c>
      <c r="K45" s="210"/>
      <c r="L45" s="153">
        <v>4</v>
      </c>
      <c r="M45" s="153">
        <v>1</v>
      </c>
      <c r="N45" s="151">
        <v>5</v>
      </c>
    </row>
    <row r="46" spans="1:14" s="3" customFormat="1">
      <c r="A46" s="79"/>
      <c r="B46" s="87" t="s">
        <v>6</v>
      </c>
      <c r="C46" s="108">
        <v>21</v>
      </c>
      <c r="D46" s="108">
        <v>13</v>
      </c>
      <c r="E46" s="81">
        <f t="shared" si="5"/>
        <v>34</v>
      </c>
      <c r="F46" s="89">
        <f ca="1">C46/OFFSET(C46,4,0)</f>
        <v>0.3888888888888889</v>
      </c>
      <c r="G46" s="89">
        <f t="shared" ref="G46:H46" ca="1" si="22">D46/OFFSET(D46,4,0)</f>
        <v>0.61904761904761907</v>
      </c>
      <c r="H46" s="89">
        <f t="shared" ca="1" si="22"/>
        <v>0.45333333333333331</v>
      </c>
      <c r="I46" s="175" t="s">
        <v>27</v>
      </c>
      <c r="J46" s="58"/>
      <c r="K46" s="211" t="s">
        <v>236</v>
      </c>
      <c r="L46" s="151">
        <v>54</v>
      </c>
      <c r="M46" s="151">
        <v>21</v>
      </c>
      <c r="N46" s="151">
        <v>75</v>
      </c>
    </row>
    <row r="47" spans="1:14" s="3" customFormat="1">
      <c r="A47" s="79"/>
      <c r="B47" s="87" t="s">
        <v>7</v>
      </c>
      <c r="C47" s="108">
        <v>6</v>
      </c>
      <c r="D47" s="108">
        <v>3</v>
      </c>
      <c r="E47" s="81">
        <f t="shared" si="5"/>
        <v>9</v>
      </c>
      <c r="F47" s="89">
        <f ca="1">C47/OFFSET(C47,3,0)</f>
        <v>0.1111111111111111</v>
      </c>
      <c r="G47" s="89">
        <f t="shared" ref="G47:H47" ca="1" si="23">D47/OFFSET(D47,3,0)</f>
        <v>0.14285714285714285</v>
      </c>
      <c r="H47" s="89">
        <f t="shared" ca="1" si="23"/>
        <v>0.12</v>
      </c>
      <c r="I47" s="58"/>
      <c r="J47" s="58"/>
      <c r="K47" s="211" t="s">
        <v>237</v>
      </c>
      <c r="L47" s="57"/>
      <c r="M47" s="57"/>
      <c r="N47" s="57"/>
    </row>
    <row r="48" spans="1:14" s="3" customFormat="1">
      <c r="A48" s="79"/>
      <c r="B48" s="87" t="s">
        <v>8</v>
      </c>
      <c r="C48" s="108">
        <v>23</v>
      </c>
      <c r="D48" s="108">
        <v>4</v>
      </c>
      <c r="E48" s="81">
        <f t="shared" si="5"/>
        <v>27</v>
      </c>
      <c r="F48" s="89">
        <f ca="1">C48/OFFSET(C48,2,0)</f>
        <v>0.42592592592592593</v>
      </c>
      <c r="G48" s="89">
        <f t="shared" ref="G48:H48" ca="1" si="24">D48/OFFSET(D48,2,0)</f>
        <v>0.19047619047619047</v>
      </c>
      <c r="H48" s="89">
        <f t="shared" ca="1" si="24"/>
        <v>0.36</v>
      </c>
      <c r="I48" s="174" t="s">
        <v>6</v>
      </c>
      <c r="J48" s="58"/>
      <c r="K48" s="210"/>
      <c r="L48" s="153">
        <v>14</v>
      </c>
      <c r="M48" s="153">
        <v>2</v>
      </c>
      <c r="N48" s="151">
        <v>16</v>
      </c>
    </row>
    <row r="49" spans="1:14" s="3" customFormat="1">
      <c r="A49" s="79"/>
      <c r="B49" s="87" t="s">
        <v>9</v>
      </c>
      <c r="C49" s="108">
        <v>4</v>
      </c>
      <c r="D49" s="108">
        <v>1</v>
      </c>
      <c r="E49" s="81">
        <f t="shared" si="5"/>
        <v>5</v>
      </c>
      <c r="F49" s="89">
        <f ca="1">C49/OFFSET(C49,1,0)</f>
        <v>7.407407407407407E-2</v>
      </c>
      <c r="G49" s="89">
        <f t="shared" ref="G49:H49" ca="1" si="25">D49/OFFSET(D49,1,0)</f>
        <v>4.7619047619047616E-2</v>
      </c>
      <c r="H49" s="94">
        <f t="shared" ca="1" si="25"/>
        <v>6.6666666666666666E-2</v>
      </c>
      <c r="I49" s="58"/>
      <c r="J49" s="174" t="s">
        <v>228</v>
      </c>
      <c r="K49" s="210"/>
      <c r="L49" s="153">
        <v>5</v>
      </c>
      <c r="M49" s="153">
        <v>17</v>
      </c>
      <c r="N49" s="151">
        <v>22</v>
      </c>
    </row>
    <row r="50" spans="1:14" s="3" customFormat="1">
      <c r="A50" s="79" t="s">
        <v>27</v>
      </c>
      <c r="B50" s="77" t="s">
        <v>28</v>
      </c>
      <c r="C50" s="78">
        <f>SUM(C46:C49)</f>
        <v>54</v>
      </c>
      <c r="D50" s="78">
        <f>SUM(D46:D49)</f>
        <v>21</v>
      </c>
      <c r="E50" s="81">
        <f t="shared" si="5"/>
        <v>75</v>
      </c>
      <c r="F50" s="57"/>
      <c r="G50" s="57"/>
      <c r="H50" s="57"/>
      <c r="I50" s="58"/>
      <c r="J50" s="174" t="s">
        <v>229</v>
      </c>
      <c r="K50" s="210"/>
      <c r="L50" s="153">
        <v>29</v>
      </c>
      <c r="M50" s="153">
        <v>1</v>
      </c>
      <c r="N50" s="151">
        <v>30</v>
      </c>
    </row>
    <row r="51" spans="1:14" s="3" customFormat="1" ht="14.4">
      <c r="A51" s="79"/>
      <c r="B51" s="77"/>
      <c r="C51" s="92"/>
      <c r="D51" s="92"/>
      <c r="E51" s="81"/>
      <c r="F51" s="68"/>
      <c r="G51" s="109"/>
      <c r="H51" s="110"/>
      <c r="I51" s="58"/>
      <c r="J51" s="174" t="s">
        <v>9</v>
      </c>
      <c r="K51" s="210"/>
      <c r="L51" s="153">
        <v>9</v>
      </c>
      <c r="M51" s="153">
        <v>0</v>
      </c>
      <c r="N51" s="151">
        <v>9</v>
      </c>
    </row>
    <row r="52" spans="1:14" s="3" customFormat="1" ht="14.4">
      <c r="A52" s="79"/>
      <c r="B52" s="77" t="s">
        <v>61</v>
      </c>
      <c r="C52" s="92"/>
      <c r="D52" s="92"/>
      <c r="E52" s="81"/>
      <c r="F52" s="2"/>
      <c r="G52" s="112"/>
      <c r="H52" s="111"/>
      <c r="I52" s="175" t="s">
        <v>29</v>
      </c>
      <c r="J52" s="58"/>
      <c r="K52" s="211" t="s">
        <v>238</v>
      </c>
      <c r="L52" s="151">
        <v>57</v>
      </c>
      <c r="M52" s="151">
        <v>20</v>
      </c>
      <c r="N52" s="151">
        <v>77</v>
      </c>
    </row>
    <row r="53" spans="1:14" s="3" customFormat="1">
      <c r="A53" s="79"/>
      <c r="B53" s="87" t="s">
        <v>6</v>
      </c>
      <c r="C53" s="225">
        <v>14</v>
      </c>
      <c r="D53" s="225">
        <v>2</v>
      </c>
      <c r="E53" s="81">
        <f t="shared" si="5"/>
        <v>16</v>
      </c>
      <c r="F53" s="89">
        <f ca="1">C53/OFFSET(C53,4,0)</f>
        <v>0.24561403508771928</v>
      </c>
      <c r="G53" s="89">
        <f t="shared" ref="G53:H53" ca="1" si="26">D53/OFFSET(D53,4,0)</f>
        <v>0.1</v>
      </c>
      <c r="H53" s="89">
        <f t="shared" ca="1" si="26"/>
        <v>0.20779220779220781</v>
      </c>
      <c r="I53" s="175" t="s">
        <v>239</v>
      </c>
      <c r="J53" s="175" t="s">
        <v>31</v>
      </c>
      <c r="K53" s="210"/>
      <c r="L53" s="151">
        <v>688</v>
      </c>
      <c r="M53" s="151">
        <v>99</v>
      </c>
      <c r="N53" s="151">
        <v>787</v>
      </c>
    </row>
    <row r="54" spans="1:14" s="3" customFormat="1">
      <c r="A54" s="79"/>
      <c r="B54" s="87" t="s">
        <v>7</v>
      </c>
      <c r="C54" s="226">
        <v>5</v>
      </c>
      <c r="D54" s="226">
        <v>17</v>
      </c>
      <c r="E54" s="81">
        <f t="shared" si="5"/>
        <v>22</v>
      </c>
      <c r="F54" s="89">
        <f ca="1">C54/OFFSET(C54,3,0)</f>
        <v>8.771929824561403E-2</v>
      </c>
      <c r="G54" s="89">
        <f t="shared" ref="G54:H54" ca="1" si="27">D54/OFFSET(D54,3,0)</f>
        <v>0.85</v>
      </c>
      <c r="H54" s="89">
        <f t="shared" ca="1" si="27"/>
        <v>0.2857142857142857</v>
      </c>
      <c r="I54" s="58"/>
      <c r="J54" s="58"/>
      <c r="K54" s="210"/>
      <c r="L54" s="57"/>
      <c r="M54" s="57"/>
      <c r="N54" s="57"/>
    </row>
    <row r="55" spans="1:14" s="3" customFormat="1">
      <c r="A55" s="79"/>
      <c r="B55" s="87" t="s">
        <v>8</v>
      </c>
      <c r="C55" s="226">
        <v>29</v>
      </c>
      <c r="D55" s="226">
        <v>1</v>
      </c>
      <c r="E55" s="81">
        <f t="shared" si="5"/>
        <v>30</v>
      </c>
      <c r="F55" s="89">
        <f ca="1">C55/OFFSET(C55,2,0)</f>
        <v>0.50877192982456143</v>
      </c>
      <c r="G55" s="89">
        <f t="shared" ref="G55:H55" ca="1" si="28">D55/OFFSET(D55,2,0)</f>
        <v>0.05</v>
      </c>
      <c r="H55" s="89">
        <f t="shared" ca="1" si="28"/>
        <v>0.38961038961038963</v>
      </c>
      <c r="I55" s="175" t="s">
        <v>240</v>
      </c>
      <c r="J55" s="58"/>
      <c r="K55" s="210"/>
      <c r="L55" s="57"/>
      <c r="M55" s="57"/>
      <c r="N55" s="57"/>
    </row>
    <row r="56" spans="1:14" s="3" customFormat="1">
      <c r="A56" s="79"/>
      <c r="B56" s="87" t="s">
        <v>9</v>
      </c>
      <c r="C56" s="227">
        <v>9</v>
      </c>
      <c r="D56" s="227">
        <v>0</v>
      </c>
      <c r="E56" s="81">
        <f t="shared" si="5"/>
        <v>9</v>
      </c>
      <c r="F56" s="89">
        <f ca="1">C56/OFFSET(C56,1,0)</f>
        <v>0.15789473684210525</v>
      </c>
      <c r="G56" s="89">
        <f t="shared" ref="G56:H56" ca="1" si="29">D56/OFFSET(D56,1,0)</f>
        <v>0</v>
      </c>
      <c r="H56" s="94">
        <f t="shared" ca="1" si="29"/>
        <v>0.11688311688311688</v>
      </c>
      <c r="I56" s="175" t="s">
        <v>33</v>
      </c>
      <c r="J56" s="174" t="s">
        <v>6</v>
      </c>
      <c r="K56" s="212" t="s">
        <v>241</v>
      </c>
      <c r="L56" s="153">
        <v>0</v>
      </c>
      <c r="M56" s="153">
        <v>0</v>
      </c>
      <c r="N56" s="151">
        <v>0</v>
      </c>
    </row>
    <row r="57" spans="1:14" s="3" customFormat="1">
      <c r="A57" s="79" t="s">
        <v>29</v>
      </c>
      <c r="B57" s="77" t="s">
        <v>30</v>
      </c>
      <c r="C57" s="78">
        <f>SUM(C53:C56)</f>
        <v>57</v>
      </c>
      <c r="D57" s="78">
        <f>SUM(D53:D56)</f>
        <v>20</v>
      </c>
      <c r="E57" s="81">
        <f t="shared" si="5"/>
        <v>77</v>
      </c>
      <c r="F57" s="57"/>
      <c r="G57" s="57"/>
      <c r="H57" s="57"/>
      <c r="I57" s="175" t="s">
        <v>35</v>
      </c>
      <c r="J57" s="174" t="s">
        <v>228</v>
      </c>
      <c r="K57" s="212" t="s">
        <v>241</v>
      </c>
      <c r="L57" s="153">
        <v>2</v>
      </c>
      <c r="M57" s="153">
        <v>154</v>
      </c>
      <c r="N57" s="151">
        <v>156</v>
      </c>
    </row>
    <row r="58" spans="1:14" s="3" customFormat="1">
      <c r="A58" s="79"/>
      <c r="B58" s="77"/>
      <c r="C58" s="92"/>
      <c r="D58" s="92"/>
      <c r="E58" s="81"/>
      <c r="F58" s="2"/>
      <c r="G58" s="72"/>
      <c r="H58" s="72"/>
      <c r="I58" s="175" t="s">
        <v>37</v>
      </c>
      <c r="J58" s="174" t="s">
        <v>229</v>
      </c>
      <c r="K58" s="212" t="s">
        <v>241</v>
      </c>
      <c r="L58" s="153">
        <v>26</v>
      </c>
      <c r="M58" s="153">
        <v>82</v>
      </c>
      <c r="N58" s="151">
        <v>108</v>
      </c>
    </row>
    <row r="59" spans="1:14" s="3" customFormat="1">
      <c r="A59" s="117" t="s">
        <v>72</v>
      </c>
      <c r="B59" s="77" t="s">
        <v>31</v>
      </c>
      <c r="C59" s="118">
        <v>688</v>
      </c>
      <c r="D59" s="118">
        <v>99</v>
      </c>
      <c r="E59" s="81">
        <f t="shared" si="5"/>
        <v>787</v>
      </c>
      <c r="F59" s="2"/>
      <c r="G59" s="72"/>
      <c r="H59" s="72"/>
      <c r="I59" s="175" t="s">
        <v>39</v>
      </c>
      <c r="J59" s="58"/>
      <c r="K59" s="213" t="s">
        <v>242</v>
      </c>
      <c r="L59" s="153">
        <v>230</v>
      </c>
      <c r="M59" s="153">
        <v>422</v>
      </c>
      <c r="N59" s="151">
        <v>652</v>
      </c>
    </row>
    <row r="60" spans="1:14" s="3" customFormat="1">
      <c r="A60" s="117" t="s">
        <v>73</v>
      </c>
      <c r="B60" s="119" t="s">
        <v>71</v>
      </c>
      <c r="C60" s="120"/>
      <c r="D60" s="120"/>
      <c r="E60" s="81">
        <f t="shared" si="5"/>
        <v>0</v>
      </c>
      <c r="F60" s="2"/>
      <c r="G60" s="72"/>
      <c r="H60" s="72"/>
      <c r="I60" s="175" t="s">
        <v>41</v>
      </c>
      <c r="J60" s="175" t="s">
        <v>243</v>
      </c>
      <c r="K60" s="213" t="s">
        <v>244</v>
      </c>
      <c r="L60" s="151">
        <v>258</v>
      </c>
      <c r="M60" s="151">
        <v>658</v>
      </c>
      <c r="N60" s="151">
        <v>916</v>
      </c>
    </row>
    <row r="61" spans="1:14" s="3" customFormat="1" ht="14.4">
      <c r="A61" s="79"/>
      <c r="B61" s="77" t="s">
        <v>32</v>
      </c>
      <c r="C61" s="92"/>
      <c r="D61" s="92"/>
      <c r="E61" s="81"/>
      <c r="F61" s="2"/>
      <c r="G61" s="72"/>
      <c r="H61" s="110"/>
      <c r="I61" s="208" t="s">
        <v>42</v>
      </c>
      <c r="J61" s="58"/>
      <c r="K61" s="214" t="s">
        <v>232</v>
      </c>
      <c r="L61" s="152">
        <v>107</v>
      </c>
      <c r="M61" s="152">
        <v>51</v>
      </c>
      <c r="N61" s="152">
        <v>158</v>
      </c>
    </row>
    <row r="62" spans="1:14" s="3" customFormat="1">
      <c r="A62" s="79" t="s">
        <v>33</v>
      </c>
      <c r="B62" s="121" t="s">
        <v>34</v>
      </c>
      <c r="C62" s="122">
        <v>0</v>
      </c>
      <c r="D62" s="122">
        <v>0</v>
      </c>
      <c r="E62" s="81">
        <f t="shared" si="5"/>
        <v>0</v>
      </c>
      <c r="F62" s="89">
        <f ca="1">C62/OFFSET(C62,4,0)</f>
        <v>0</v>
      </c>
      <c r="G62" s="89">
        <f t="shared" ref="G62:H62" ca="1" si="30">D62/OFFSET(D62,4,0)</f>
        <v>0</v>
      </c>
      <c r="H62" s="89">
        <f t="shared" ca="1" si="30"/>
        <v>0</v>
      </c>
      <c r="I62" s="175" t="s">
        <v>43</v>
      </c>
      <c r="J62" s="175" t="s">
        <v>44</v>
      </c>
      <c r="K62" s="210"/>
      <c r="L62" s="151">
        <v>151</v>
      </c>
      <c r="M62" s="151">
        <v>607</v>
      </c>
      <c r="N62" s="151">
        <v>758</v>
      </c>
    </row>
    <row r="63" spans="1:14" s="3" customFormat="1">
      <c r="A63" s="79" t="s">
        <v>35</v>
      </c>
      <c r="B63" s="121" t="s">
        <v>36</v>
      </c>
      <c r="C63" s="122">
        <v>2</v>
      </c>
      <c r="D63" s="122">
        <v>154</v>
      </c>
      <c r="E63" s="81">
        <f t="shared" si="5"/>
        <v>156</v>
      </c>
      <c r="F63" s="89">
        <f ca="1">C63/OFFSET(C63,3,0)</f>
        <v>7.7519379844961239E-3</v>
      </c>
      <c r="G63" s="89">
        <f t="shared" ref="G63:H63" ca="1" si="31">D63/OFFSET(D63,3,0)</f>
        <v>0.23404255319148937</v>
      </c>
      <c r="H63" s="89">
        <f t="shared" ca="1" si="31"/>
        <v>0.1703056768558952</v>
      </c>
      <c r="I63" s="58"/>
      <c r="J63" s="58"/>
      <c r="K63" s="211" t="s">
        <v>245</v>
      </c>
      <c r="L63" s="57"/>
      <c r="M63" s="57"/>
      <c r="N63" s="57"/>
    </row>
    <row r="64" spans="1:14" s="3" customFormat="1">
      <c r="A64" s="79" t="s">
        <v>37</v>
      </c>
      <c r="B64" s="121" t="s">
        <v>38</v>
      </c>
      <c r="C64" s="122">
        <v>26</v>
      </c>
      <c r="D64" s="122">
        <v>82</v>
      </c>
      <c r="E64" s="81">
        <f t="shared" si="5"/>
        <v>108</v>
      </c>
      <c r="F64" s="89">
        <f ca="1">C64/OFFSET(C64,2,0)</f>
        <v>0.10077519379844961</v>
      </c>
      <c r="G64" s="89">
        <f t="shared" ref="G64:H64" ca="1" si="32">D64/OFFSET(D64,2,0)</f>
        <v>0.12462006079027356</v>
      </c>
      <c r="H64" s="89">
        <f t="shared" ca="1" si="32"/>
        <v>0.11790393013100436</v>
      </c>
      <c r="I64" s="175" t="s">
        <v>45</v>
      </c>
      <c r="J64" s="207" t="s">
        <v>246</v>
      </c>
      <c r="K64" s="210"/>
      <c r="L64" s="153">
        <v>1878</v>
      </c>
      <c r="M64" s="153">
        <v>1809</v>
      </c>
      <c r="N64" s="153">
        <v>3687</v>
      </c>
    </row>
    <row r="65" spans="1:14" s="3" customFormat="1">
      <c r="A65" s="79" t="s">
        <v>39</v>
      </c>
      <c r="B65" s="121" t="s">
        <v>40</v>
      </c>
      <c r="C65" s="122">
        <v>230</v>
      </c>
      <c r="D65" s="122">
        <v>422</v>
      </c>
      <c r="E65" s="81">
        <f t="shared" si="5"/>
        <v>652</v>
      </c>
      <c r="F65" s="89">
        <f ca="1">C65/OFFSET(C65,1,0)</f>
        <v>0.89147286821705429</v>
      </c>
      <c r="G65" s="89">
        <f t="shared" ref="G65:H65" ca="1" si="33">D65/OFFSET(D65,1,0)</f>
        <v>0.64133738601823709</v>
      </c>
      <c r="H65" s="94">
        <f t="shared" ca="1" si="33"/>
        <v>0.71179039301310043</v>
      </c>
      <c r="I65" s="175" t="s">
        <v>47</v>
      </c>
      <c r="J65" s="175" t="s">
        <v>48</v>
      </c>
      <c r="K65" s="210"/>
      <c r="L65" s="151">
        <v>2</v>
      </c>
      <c r="M65" s="151">
        <v>12</v>
      </c>
      <c r="N65" s="151">
        <v>14</v>
      </c>
    </row>
    <row r="66" spans="1:14" s="3" customFormat="1">
      <c r="A66" s="79" t="s">
        <v>41</v>
      </c>
      <c r="B66" s="96" t="s">
        <v>55</v>
      </c>
      <c r="C66" s="78">
        <f>SUM(C62:C65)</f>
        <v>258</v>
      </c>
      <c r="D66" s="78">
        <f>SUM(D62:D65)</f>
        <v>658</v>
      </c>
      <c r="E66" s="81">
        <f t="shared" si="5"/>
        <v>916</v>
      </c>
      <c r="F66" s="89">
        <f>C66/C33</f>
        <v>0.12690605017215936</v>
      </c>
      <c r="G66" s="89">
        <f t="shared" ref="G66:H66" si="34">D66/D33</f>
        <v>0.33605720122574056</v>
      </c>
      <c r="H66" s="89">
        <f t="shared" si="34"/>
        <v>0.22951641192683539</v>
      </c>
      <c r="I66" s="58"/>
      <c r="J66" s="58"/>
      <c r="K66" s="211" t="s">
        <v>247</v>
      </c>
      <c r="L66" s="57"/>
      <c r="M66" s="57"/>
      <c r="N66" s="57"/>
    </row>
    <row r="67" spans="1:14" s="3" customFormat="1">
      <c r="A67" s="97" t="s">
        <v>42</v>
      </c>
      <c r="B67" s="98" t="s">
        <v>21</v>
      </c>
      <c r="C67" s="99">
        <v>107</v>
      </c>
      <c r="D67" s="99">
        <v>51</v>
      </c>
      <c r="E67" s="81">
        <f t="shared" si="5"/>
        <v>158</v>
      </c>
      <c r="F67" s="2"/>
      <c r="G67" s="72"/>
      <c r="H67" s="72"/>
      <c r="I67" s="175" t="s">
        <v>49</v>
      </c>
      <c r="J67" s="207" t="s">
        <v>248</v>
      </c>
      <c r="K67" s="210"/>
      <c r="L67" s="153">
        <v>1880</v>
      </c>
      <c r="M67" s="153">
        <v>1821</v>
      </c>
      <c r="N67" s="153">
        <v>3701</v>
      </c>
    </row>
    <row r="68" spans="1:14" s="3" customFormat="1" ht="14.4">
      <c r="A68" s="79" t="s">
        <v>43</v>
      </c>
      <c r="B68" s="77" t="s">
        <v>44</v>
      </c>
      <c r="C68" s="78">
        <f>C66-C67</f>
        <v>151</v>
      </c>
      <c r="D68" s="78">
        <f>D66-D67</f>
        <v>607</v>
      </c>
      <c r="E68" s="81">
        <f t="shared" si="5"/>
        <v>758</v>
      </c>
      <c r="F68" s="2"/>
      <c r="G68" s="111"/>
      <c r="H68" s="123"/>
      <c r="I68" s="175" t="s">
        <v>51</v>
      </c>
      <c r="J68" s="175" t="s">
        <v>249</v>
      </c>
      <c r="K68" s="210"/>
      <c r="L68" s="151">
        <v>91</v>
      </c>
      <c r="M68" s="151">
        <v>132</v>
      </c>
      <c r="N68" s="151">
        <v>223</v>
      </c>
    </row>
    <row r="69" spans="1:14" s="3" customFormat="1">
      <c r="A69" s="79"/>
      <c r="B69" s="77"/>
      <c r="C69" s="92"/>
      <c r="D69" s="92"/>
      <c r="E69" s="81"/>
      <c r="F69" s="2"/>
      <c r="G69" s="72"/>
      <c r="H69" s="72"/>
      <c r="I69" s="58"/>
      <c r="J69" s="58"/>
      <c r="K69" s="213" t="s">
        <v>250</v>
      </c>
      <c r="L69" s="57"/>
      <c r="M69" s="57"/>
      <c r="N69" s="57"/>
    </row>
    <row r="70" spans="1:14" s="3" customFormat="1" ht="14.4">
      <c r="A70" s="79" t="s">
        <v>45</v>
      </c>
      <c r="B70" s="77" t="s">
        <v>46</v>
      </c>
      <c r="C70" s="91">
        <f>C43+C50+C57+C59+C60+C68</f>
        <v>1878</v>
      </c>
      <c r="D70" s="91">
        <f>D43+D50+D57+D59+D60+D68</f>
        <v>1809</v>
      </c>
      <c r="E70" s="81">
        <f t="shared" si="5"/>
        <v>3687</v>
      </c>
      <c r="F70" s="2"/>
      <c r="G70" s="124"/>
      <c r="H70" s="112"/>
      <c r="I70" s="58"/>
      <c r="J70" s="58"/>
      <c r="K70" s="213" t="s">
        <v>251</v>
      </c>
      <c r="L70" s="209">
        <v>91</v>
      </c>
      <c r="M70" s="209">
        <v>131</v>
      </c>
      <c r="N70" s="209">
        <v>222</v>
      </c>
    </row>
    <row r="71" spans="1:14" s="3" customFormat="1">
      <c r="A71" s="79"/>
      <c r="B71" s="125"/>
      <c r="C71" s="92"/>
      <c r="D71" s="92"/>
      <c r="E71" s="81"/>
      <c r="F71" s="2"/>
      <c r="G71" s="72"/>
      <c r="H71" s="72"/>
      <c r="I71" s="58"/>
      <c r="J71" s="58"/>
      <c r="K71" s="210"/>
      <c r="L71" s="57"/>
      <c r="M71" s="57"/>
      <c r="N71" s="57"/>
    </row>
    <row r="72" spans="1:14" s="3" customFormat="1" ht="14.4">
      <c r="A72" s="79" t="s">
        <v>47</v>
      </c>
      <c r="B72" s="77" t="s">
        <v>48</v>
      </c>
      <c r="C72" s="78">
        <v>2</v>
      </c>
      <c r="D72" s="78">
        <v>12</v>
      </c>
      <c r="E72" s="81">
        <f t="shared" si="5"/>
        <v>14</v>
      </c>
      <c r="F72" s="68"/>
      <c r="G72" s="126"/>
      <c r="H72" s="127"/>
      <c r="I72" s="174" t="s">
        <v>252</v>
      </c>
      <c r="J72" s="58"/>
      <c r="K72" s="210"/>
      <c r="L72" s="57"/>
      <c r="M72" s="57"/>
      <c r="N72" s="57"/>
    </row>
    <row r="73" spans="1:14" s="3" customFormat="1">
      <c r="A73" s="79"/>
      <c r="B73" s="125"/>
      <c r="C73" s="92"/>
      <c r="D73" s="92"/>
      <c r="E73" s="81"/>
      <c r="F73" s="2"/>
      <c r="G73" s="72"/>
      <c r="H73" s="72"/>
      <c r="I73" s="174" t="s">
        <v>253</v>
      </c>
      <c r="J73" s="58"/>
      <c r="K73" s="210"/>
      <c r="L73" s="57"/>
      <c r="M73" s="57"/>
      <c r="N73" s="57"/>
    </row>
    <row r="74" spans="1:14" s="3" customFormat="1">
      <c r="A74" s="79" t="s">
        <v>49</v>
      </c>
      <c r="B74" s="77" t="s">
        <v>50</v>
      </c>
      <c r="C74" s="81">
        <f>C70+C72</f>
        <v>1880</v>
      </c>
      <c r="D74" s="81">
        <f>D70+D72</f>
        <v>1821</v>
      </c>
      <c r="E74" s="81">
        <f>D74+C74</f>
        <v>3701</v>
      </c>
      <c r="F74" s="2"/>
      <c r="G74" s="72"/>
      <c r="H74" s="72"/>
      <c r="I74" s="174" t="s">
        <v>254</v>
      </c>
      <c r="J74" s="58"/>
      <c r="K74" s="210"/>
      <c r="L74" s="57"/>
      <c r="M74" s="57"/>
      <c r="N74" s="57"/>
    </row>
    <row r="75" spans="1:14" s="3" customFormat="1">
      <c r="A75" s="79"/>
      <c r="B75" s="77" t="s">
        <v>94</v>
      </c>
      <c r="C75" s="92"/>
      <c r="D75" s="92"/>
      <c r="E75" s="81">
        <f>D75+C75</f>
        <v>0</v>
      </c>
      <c r="F75" s="2"/>
      <c r="G75" s="72"/>
      <c r="H75" s="72"/>
      <c r="I75" s="58"/>
      <c r="J75" s="58"/>
      <c r="K75" s="210"/>
      <c r="L75" s="57"/>
      <c r="M75" s="57"/>
      <c r="N75" s="57"/>
    </row>
    <row r="76" spans="1:14" s="3" customFormat="1" ht="13.8" thickBot="1">
      <c r="A76" s="128" t="s">
        <v>51</v>
      </c>
      <c r="B76" s="129" t="s">
        <v>64</v>
      </c>
      <c r="C76" s="130">
        <v>91</v>
      </c>
      <c r="D76" s="130">
        <v>132</v>
      </c>
      <c r="E76" s="81">
        <f>D76+C76</f>
        <v>223</v>
      </c>
      <c r="F76" s="2"/>
      <c r="G76" s="72"/>
      <c r="H76" s="72"/>
      <c r="I76" s="173" t="s">
        <v>306</v>
      </c>
      <c r="J76" s="58"/>
      <c r="K76" s="210"/>
      <c r="L76" s="57"/>
      <c r="M76" s="57"/>
      <c r="N76" s="57"/>
    </row>
    <row r="77" spans="1:14" s="3" customFormat="1" ht="30.75" customHeight="1">
      <c r="A77" s="296" t="s">
        <v>56</v>
      </c>
      <c r="B77" s="297"/>
      <c r="C77" s="131">
        <f>C6+C33-C67-C74</f>
        <v>91</v>
      </c>
      <c r="D77" s="131">
        <f>D6+D33-D67-D74</f>
        <v>131</v>
      </c>
      <c r="E77" s="132">
        <f>(E6+E33)-(E67+E74)</f>
        <v>222</v>
      </c>
      <c r="F77" s="2"/>
      <c r="G77" s="72"/>
      <c r="H77" s="72"/>
      <c r="I77" s="58"/>
      <c r="J77" s="58"/>
      <c r="K77" s="210"/>
      <c r="L77" s="57"/>
      <c r="M77" s="57"/>
      <c r="N77" s="57"/>
    </row>
    <row r="78" spans="1:14" s="3" customFormat="1" ht="16.2" customHeight="1">
      <c r="A78" s="133"/>
      <c r="B78" s="61" t="s">
        <v>67</v>
      </c>
      <c r="C78" s="134">
        <f>(C43+C57+C59+C60+C50)/(C43+C57+C59+C68+C60+C50)</f>
        <v>0.91959531416400431</v>
      </c>
      <c r="D78" s="134">
        <f t="shared" ref="D78:E78" si="35">(D43+D57+D59+D60+D50)/(D43+D57+D59+D68+D60+D50)</f>
        <v>0.66445550027639577</v>
      </c>
      <c r="E78" s="134">
        <f t="shared" si="35"/>
        <v>0.79441280173582862</v>
      </c>
      <c r="F78" s="135"/>
      <c r="G78" s="72"/>
      <c r="H78" s="72"/>
      <c r="I78" s="173" t="s">
        <v>256</v>
      </c>
      <c r="J78" s="58"/>
      <c r="K78" s="210"/>
      <c r="L78" s="57"/>
      <c r="M78" s="57"/>
      <c r="N78" s="57"/>
    </row>
    <row r="79" spans="1:14" s="3" customFormat="1" ht="16.2" customHeight="1">
      <c r="A79" s="133"/>
      <c r="B79" s="61" t="s">
        <v>68</v>
      </c>
      <c r="C79" s="134">
        <f>(C43+C57+C59+C60+C50)/(C43+C57+C59+C68+C72+C67+C60+C50)</f>
        <v>0.86914947156517364</v>
      </c>
      <c r="D79" s="134">
        <f t="shared" ref="D79:E79" si="36">(D43+D57+D59+D60+D50)/(D43+D57+D59+D68+D72+D67+D60+D50)</f>
        <v>0.64209401709401714</v>
      </c>
      <c r="E79" s="134">
        <f t="shared" si="36"/>
        <v>0.75900492355532523</v>
      </c>
      <c r="F79" s="2"/>
      <c r="G79" s="72"/>
      <c r="H79" s="72"/>
      <c r="I79" s="173" t="s">
        <v>257</v>
      </c>
      <c r="J79" s="58"/>
      <c r="K79" s="210"/>
      <c r="L79" s="57"/>
      <c r="M79" s="57"/>
      <c r="N79" s="57"/>
    </row>
    <row r="80" spans="1:14" ht="16.2" customHeight="1">
      <c r="A80" s="133"/>
      <c r="B80" s="61" t="s">
        <v>70</v>
      </c>
      <c r="C80" s="134">
        <f>C59/C35</f>
        <v>0.3572170301142264</v>
      </c>
      <c r="D80" s="134">
        <f t="shared" ref="D80:E80" si="37">D59/D35</f>
        <v>5.1914001048767699E-2</v>
      </c>
      <c r="E80" s="134">
        <f t="shared" si="37"/>
        <v>0.20532220193060266</v>
      </c>
      <c r="I80" s="173" t="s">
        <v>258</v>
      </c>
    </row>
    <row r="81" spans="1:14" ht="16.2" customHeight="1">
      <c r="A81" s="133"/>
      <c r="B81" s="61" t="s">
        <v>69</v>
      </c>
      <c r="C81" s="134">
        <f>D66/E66</f>
        <v>0.71834061135371174</v>
      </c>
      <c r="D81" s="134"/>
      <c r="E81" s="134"/>
    </row>
    <row r="82" spans="1:14" ht="16.2" customHeight="1">
      <c r="A82" s="133"/>
      <c r="B82" s="61" t="s">
        <v>89</v>
      </c>
      <c r="C82" s="136">
        <f>C20/C35</f>
        <v>3.6863966770508828E-2</v>
      </c>
      <c r="D82" s="136">
        <f t="shared" ref="D82:E82" si="38">D20/D35</f>
        <v>9.438909281594127E-3</v>
      </c>
      <c r="E82" s="136">
        <f t="shared" si="38"/>
        <v>2.3219410383511611E-2</v>
      </c>
      <c r="I82" s="173" t="s">
        <v>259</v>
      </c>
      <c r="J82" s="173" t="s">
        <v>260</v>
      </c>
    </row>
    <row r="83" spans="1:14" ht="16.2" customHeight="1">
      <c r="A83" s="133"/>
      <c r="B83" s="61" t="s">
        <v>95</v>
      </c>
      <c r="C83" s="136">
        <f>(C43+C50+C57+C59+C60)/(C6+C33)</f>
        <v>0.83108758421559192</v>
      </c>
      <c r="D83" s="136">
        <f t="shared" ref="D83:E83" si="39">(D43+D50+D57+D59+D60)/(D6+D33)</f>
        <v>0.60009985022466306</v>
      </c>
      <c r="E83" s="136">
        <f t="shared" si="39"/>
        <v>0.71771624601813278</v>
      </c>
    </row>
    <row r="84" spans="1:14" ht="82.2" customHeight="1">
      <c r="A84" s="298" t="s">
        <v>57</v>
      </c>
      <c r="B84" s="299"/>
      <c r="C84" s="299"/>
      <c r="D84" s="299"/>
      <c r="E84" s="299"/>
    </row>
    <row r="85" spans="1:14">
      <c r="A85" s="137"/>
    </row>
    <row r="86" spans="1:14" s="139" customFormat="1" ht="19.5" customHeight="1">
      <c r="A86" s="138" t="s">
        <v>62</v>
      </c>
      <c r="B86" s="62"/>
      <c r="F86" s="2"/>
      <c r="G86" s="72"/>
      <c r="H86" s="72"/>
      <c r="I86" s="58"/>
      <c r="J86" s="58"/>
      <c r="K86" s="210"/>
      <c r="L86" s="57"/>
      <c r="M86" s="57"/>
      <c r="N86" s="57"/>
    </row>
    <row r="87" spans="1:14" s="139" customFormat="1" ht="19.5" customHeight="1">
      <c r="A87" s="138"/>
      <c r="B87" s="62"/>
      <c r="F87" s="2"/>
      <c r="G87" s="72"/>
      <c r="H87" s="72"/>
      <c r="I87" s="58"/>
      <c r="J87" s="58"/>
      <c r="K87" s="210"/>
      <c r="L87" s="57"/>
      <c r="M87" s="57"/>
      <c r="N87" s="57"/>
    </row>
    <row r="88" spans="1:14" s="139" customFormat="1" ht="19.5" customHeight="1">
      <c r="A88" s="138"/>
      <c r="B88" s="62"/>
      <c r="F88" s="2"/>
      <c r="G88" s="72"/>
      <c r="H88" s="72"/>
      <c r="I88" s="58"/>
      <c r="J88" s="58"/>
      <c r="K88" s="210"/>
      <c r="L88" s="57"/>
      <c r="M88" s="57"/>
      <c r="N88" s="57"/>
    </row>
    <row r="89" spans="1:14" s="139" customFormat="1" ht="19.5" customHeight="1">
      <c r="A89" s="138"/>
      <c r="B89" s="62"/>
      <c r="F89" s="2"/>
      <c r="G89" s="72"/>
      <c r="H89" s="72"/>
      <c r="I89" s="58"/>
      <c r="J89" s="58"/>
      <c r="K89" s="210"/>
      <c r="L89" s="57"/>
      <c r="M89" s="57"/>
      <c r="N89" s="57"/>
    </row>
    <row r="90" spans="1:14" s="139" customFormat="1" ht="19.5" customHeight="1">
      <c r="A90" s="138"/>
      <c r="B90" s="62"/>
      <c r="F90" s="2"/>
      <c r="G90" s="72"/>
      <c r="H90" s="72"/>
      <c r="I90" s="58"/>
      <c r="J90" s="58"/>
      <c r="K90" s="210"/>
      <c r="L90" s="57"/>
      <c r="M90" s="57"/>
      <c r="N90" s="57"/>
    </row>
    <row r="91" spans="1:14" s="139" customFormat="1" ht="19.5" customHeight="1">
      <c r="A91" s="138"/>
      <c r="B91" s="62"/>
      <c r="F91" s="2"/>
      <c r="G91" s="72"/>
      <c r="H91" s="72"/>
      <c r="I91" s="58"/>
      <c r="J91" s="58"/>
      <c r="K91" s="210"/>
      <c r="L91" s="57"/>
      <c r="M91" s="57"/>
      <c r="N91" s="57"/>
    </row>
    <row r="92" spans="1:14" s="139" customFormat="1" ht="19.5" customHeight="1">
      <c r="A92" s="138"/>
      <c r="B92" s="62"/>
      <c r="F92" s="2"/>
      <c r="G92" s="72"/>
      <c r="H92" s="72"/>
      <c r="I92" s="58"/>
      <c r="J92" s="58"/>
      <c r="K92" s="210"/>
      <c r="L92" s="57"/>
      <c r="M92" s="57"/>
      <c r="N92" s="57"/>
    </row>
    <row r="93" spans="1:14" s="139" customFormat="1" ht="19.5" customHeight="1">
      <c r="A93" s="138"/>
      <c r="B93" s="1" t="s">
        <v>65</v>
      </c>
      <c r="C93" s="139">
        <f>(C74-C68)/C74</f>
        <v>0.9196808510638298</v>
      </c>
      <c r="D93" s="1" t="s">
        <v>66</v>
      </c>
      <c r="E93" s="139">
        <f>(D74-D68)/D74</f>
        <v>0.66666666666666663</v>
      </c>
      <c r="F93" s="2"/>
      <c r="G93" s="72"/>
      <c r="H93" s="72"/>
      <c r="I93" s="58"/>
      <c r="J93" s="58"/>
      <c r="K93" s="210"/>
      <c r="L93" s="57"/>
      <c r="M93" s="57"/>
      <c r="N93" s="57"/>
    </row>
    <row r="94" spans="1:14" ht="68.25" customHeight="1">
      <c r="A94" s="300" t="s">
        <v>52</v>
      </c>
      <c r="B94" s="300"/>
      <c r="C94" s="300"/>
      <c r="D94" s="300"/>
      <c r="E94" s="300"/>
    </row>
    <row r="95" spans="1:14" ht="25.5" customHeight="1"/>
    <row r="96" spans="1:14" ht="18.75" customHeight="1">
      <c r="A96" s="140" t="s">
        <v>53</v>
      </c>
    </row>
  </sheetData>
  <mergeCells count="3">
    <mergeCell ref="A77:B77"/>
    <mergeCell ref="A84:E84"/>
    <mergeCell ref="A94:E9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
  <sheetViews>
    <sheetView topLeftCell="A66"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20.109375" style="264" customWidth="1"/>
    <col min="10" max="11" width="8.88671875" style="264" customWidth="1"/>
    <col min="12" max="16384" width="8.88671875" style="57"/>
  </cols>
  <sheetData>
    <row r="1" spans="1:11" s="3" customFormat="1">
      <c r="A1" s="57"/>
      <c r="B1" s="65" t="s">
        <v>90</v>
      </c>
      <c r="C1" s="57"/>
      <c r="D1" s="57"/>
      <c r="E1" s="57"/>
      <c r="F1" s="2" t="s">
        <v>91</v>
      </c>
      <c r="G1" s="66"/>
      <c r="H1" s="67"/>
      <c r="I1" s="249" t="s">
        <v>619</v>
      </c>
      <c r="J1" s="264" t="s">
        <v>145</v>
      </c>
      <c r="K1" s="264" t="s">
        <v>145</v>
      </c>
    </row>
    <row r="2" spans="1:11" s="3" customFormat="1" ht="15.6">
      <c r="A2" s="57"/>
      <c r="B2" s="65" t="s">
        <v>92</v>
      </c>
      <c r="C2" s="57"/>
      <c r="D2" s="57"/>
      <c r="E2" s="57"/>
      <c r="F2" s="68" t="s">
        <v>93</v>
      </c>
      <c r="G2" s="69"/>
      <c r="H2" s="70"/>
      <c r="I2" s="249" t="s">
        <v>620</v>
      </c>
      <c r="J2" s="264" t="s">
        <v>660</v>
      </c>
      <c r="K2" s="264" t="s">
        <v>660</v>
      </c>
    </row>
    <row r="3" spans="1:11" s="3" customFormat="1" ht="13.8" thickBot="1">
      <c r="A3" s="71"/>
      <c r="B3" s="58"/>
      <c r="C3" s="57"/>
      <c r="D3" s="57"/>
      <c r="E3" s="57"/>
      <c r="F3" s="2"/>
      <c r="G3" s="72"/>
      <c r="H3" s="72"/>
      <c r="I3" s="249" t="s">
        <v>621</v>
      </c>
      <c r="J3" s="264">
        <v>2010</v>
      </c>
      <c r="K3" s="264">
        <v>2010</v>
      </c>
    </row>
    <row r="4" spans="1:11" s="3" customFormat="1">
      <c r="A4" s="73"/>
      <c r="B4" s="60"/>
      <c r="C4" s="74" t="s">
        <v>0</v>
      </c>
      <c r="D4" s="74" t="s">
        <v>1</v>
      </c>
      <c r="E4" s="75" t="s">
        <v>2</v>
      </c>
      <c r="F4" s="2"/>
      <c r="G4" s="72"/>
      <c r="H4" s="72"/>
      <c r="I4" s="249" t="s">
        <v>622</v>
      </c>
      <c r="J4" s="264">
        <v>92</v>
      </c>
      <c r="K4" s="264">
        <v>130</v>
      </c>
    </row>
    <row r="5" spans="1:11" s="3" customFormat="1">
      <c r="A5" s="76"/>
      <c r="B5" s="77"/>
      <c r="C5" s="78"/>
      <c r="D5" s="78"/>
      <c r="E5" s="78"/>
      <c r="F5" s="4"/>
      <c r="G5" s="72"/>
      <c r="H5" s="72"/>
      <c r="I5" s="249" t="s">
        <v>623</v>
      </c>
      <c r="J5" s="264">
        <v>130</v>
      </c>
      <c r="K5" s="264">
        <v>1667</v>
      </c>
    </row>
    <row r="6" spans="1:11" s="3" customFormat="1" ht="15.6">
      <c r="A6" s="79" t="s">
        <v>3</v>
      </c>
      <c r="B6" s="77" t="s">
        <v>63</v>
      </c>
      <c r="C6" s="80">
        <v>92</v>
      </c>
      <c r="D6" s="80">
        <v>130</v>
      </c>
      <c r="E6" s="81">
        <f>D6+C6</f>
        <v>222</v>
      </c>
      <c r="F6" s="68"/>
      <c r="G6" s="82"/>
      <c r="H6" s="70"/>
      <c r="I6" s="249" t="s">
        <v>624</v>
      </c>
      <c r="J6" s="264">
        <v>1667</v>
      </c>
      <c r="K6" s="264">
        <v>1799</v>
      </c>
    </row>
    <row r="7" spans="1:11" s="3" customFormat="1" ht="15.6">
      <c r="A7" s="79"/>
      <c r="B7" s="77"/>
      <c r="C7" s="83"/>
      <c r="D7" s="83"/>
      <c r="E7" s="81"/>
      <c r="F7" s="68"/>
      <c r="G7" s="82"/>
      <c r="H7" s="82"/>
      <c r="I7" s="249" t="s">
        <v>625</v>
      </c>
      <c r="J7" s="264">
        <v>1799</v>
      </c>
      <c r="K7" s="264">
        <v>32</v>
      </c>
    </row>
    <row r="8" spans="1:11" s="3" customFormat="1" ht="15.6">
      <c r="A8" s="79"/>
      <c r="B8" s="77" t="s">
        <v>4</v>
      </c>
      <c r="C8" s="83"/>
      <c r="D8" s="83"/>
      <c r="E8" s="81"/>
      <c r="F8" s="68"/>
      <c r="G8" s="82"/>
      <c r="H8" s="70"/>
      <c r="I8" s="249" t="s">
        <v>626</v>
      </c>
      <c r="J8" s="264">
        <v>32</v>
      </c>
      <c r="K8" s="264">
        <v>0</v>
      </c>
    </row>
    <row r="9" spans="1:11" s="3" customFormat="1" ht="15.6">
      <c r="A9" s="79"/>
      <c r="B9" s="84" t="s">
        <v>5</v>
      </c>
      <c r="C9" s="85"/>
      <c r="D9" s="85"/>
      <c r="E9" s="81"/>
      <c r="F9" s="2"/>
      <c r="G9" s="82"/>
      <c r="H9" s="86"/>
      <c r="I9" s="249" t="s">
        <v>627</v>
      </c>
      <c r="J9" s="264">
        <v>0</v>
      </c>
      <c r="K9" s="264">
        <v>185</v>
      </c>
    </row>
    <row r="10" spans="1:11" s="3" customFormat="1">
      <c r="A10" s="79"/>
      <c r="B10" s="87" t="s">
        <v>6</v>
      </c>
      <c r="C10" s="88">
        <v>1667</v>
      </c>
      <c r="D10" s="88">
        <v>1799</v>
      </c>
      <c r="E10" s="81">
        <f>D10+C10</f>
        <v>3466</v>
      </c>
      <c r="F10" s="89">
        <f ca="1">C10/OFFSET(C10,4,0)</f>
        <v>1</v>
      </c>
      <c r="G10" s="89">
        <f t="shared" ref="G10:H10" ca="1" si="0">D10/OFFSET(D10,4,0)</f>
        <v>1</v>
      </c>
      <c r="H10" s="89">
        <f t="shared" ca="1" si="0"/>
        <v>1</v>
      </c>
      <c r="I10" s="249" t="s">
        <v>628</v>
      </c>
      <c r="J10" s="264">
        <v>185</v>
      </c>
      <c r="K10" s="264">
        <v>22</v>
      </c>
    </row>
    <row r="11" spans="1:11" s="3" customFormat="1">
      <c r="A11" s="79"/>
      <c r="B11" s="87" t="s">
        <v>7</v>
      </c>
      <c r="C11" s="88"/>
      <c r="D11" s="88"/>
      <c r="E11" s="81">
        <f t="shared" ref="E11:E14" si="1">D11+C11</f>
        <v>0</v>
      </c>
      <c r="F11" s="89">
        <f ca="1">C11/OFFSET(C11,3,0)</f>
        <v>0</v>
      </c>
      <c r="G11" s="89">
        <f t="shared" ref="G11:H11" ca="1" si="2">D11/OFFSET(D11,3,0)</f>
        <v>0</v>
      </c>
      <c r="H11" s="89">
        <f t="shared" ca="1" si="2"/>
        <v>0</v>
      </c>
      <c r="I11" s="249" t="s">
        <v>629</v>
      </c>
      <c r="J11" s="264">
        <v>22</v>
      </c>
      <c r="K11" s="264">
        <v>80</v>
      </c>
    </row>
    <row r="12" spans="1:11" s="3" customFormat="1">
      <c r="A12" s="79"/>
      <c r="B12" s="87" t="s">
        <v>8</v>
      </c>
      <c r="C12" s="88"/>
      <c r="D12" s="88"/>
      <c r="E12" s="81">
        <f t="shared" si="1"/>
        <v>0</v>
      </c>
      <c r="F12" s="89">
        <f ca="1">C12/OFFSET(C12,2,0)</f>
        <v>0</v>
      </c>
      <c r="G12" s="89">
        <f t="shared" ref="G12:H12" ca="1" si="3">D12/OFFSET(D12,2,0)</f>
        <v>0</v>
      </c>
      <c r="H12" s="89">
        <f t="shared" ca="1" si="3"/>
        <v>0</v>
      </c>
      <c r="I12" s="249" t="s">
        <v>630</v>
      </c>
      <c r="J12" s="264">
        <v>80</v>
      </c>
      <c r="K12" s="264">
        <v>55</v>
      </c>
    </row>
    <row r="13" spans="1:11" s="3" customFormat="1">
      <c r="A13" s="79"/>
      <c r="B13" s="87" t="s">
        <v>9</v>
      </c>
      <c r="C13" s="88"/>
      <c r="D13" s="88"/>
      <c r="E13" s="81">
        <f t="shared" si="1"/>
        <v>0</v>
      </c>
      <c r="F13" s="89">
        <f ca="1">C13/OFFSET(C13,1,0)</f>
        <v>0</v>
      </c>
      <c r="G13" s="89">
        <f t="shared" ref="G13:H13" ca="1" si="4">D13/OFFSET(D13,1,0)</f>
        <v>0</v>
      </c>
      <c r="H13" s="89">
        <f t="shared" ca="1" si="4"/>
        <v>0</v>
      </c>
      <c r="I13" s="249" t="s">
        <v>631</v>
      </c>
      <c r="J13" s="264">
        <v>55</v>
      </c>
      <c r="K13" s="264">
        <v>1884</v>
      </c>
    </row>
    <row r="14" spans="1:11" s="3" customFormat="1">
      <c r="A14" s="79" t="s">
        <v>10</v>
      </c>
      <c r="B14" s="90" t="s">
        <v>11</v>
      </c>
      <c r="C14" s="91">
        <f>SUM(C10:C13)</f>
        <v>1667</v>
      </c>
      <c r="D14" s="91">
        <f>SUM(D10:D13)</f>
        <v>1799</v>
      </c>
      <c r="E14" s="81">
        <f t="shared" si="1"/>
        <v>3466</v>
      </c>
      <c r="F14" s="89"/>
      <c r="G14" s="89"/>
      <c r="H14" s="89"/>
      <c r="I14" s="250" t="s">
        <v>632</v>
      </c>
      <c r="J14" s="264">
        <v>1884</v>
      </c>
      <c r="K14" s="264">
        <v>1821</v>
      </c>
    </row>
    <row r="15" spans="1:11" s="3" customFormat="1">
      <c r="A15" s="79"/>
      <c r="B15" s="84" t="s">
        <v>58</v>
      </c>
      <c r="C15" s="92"/>
      <c r="D15" s="92"/>
      <c r="E15" s="81"/>
      <c r="F15" s="2"/>
      <c r="G15" s="72"/>
      <c r="H15" s="72"/>
      <c r="I15" s="250" t="s">
        <v>633</v>
      </c>
      <c r="J15" s="264">
        <v>1821</v>
      </c>
      <c r="K15" s="264">
        <v>1020</v>
      </c>
    </row>
    <row r="16" spans="1:11" s="3" customFormat="1">
      <c r="A16" s="79"/>
      <c r="B16" s="87" t="s">
        <v>6</v>
      </c>
      <c r="C16" s="92">
        <v>32</v>
      </c>
      <c r="D16" s="92">
        <v>0</v>
      </c>
      <c r="E16" s="81">
        <f t="shared" ref="E16:E72" si="5">D16+C16</f>
        <v>32</v>
      </c>
      <c r="F16" s="89">
        <f ca="1">C16/OFFSET(C16,4,0)</f>
        <v>1</v>
      </c>
      <c r="G16" s="89" t="e">
        <f t="shared" ref="G16:H16" ca="1" si="6">D16/OFFSET(D16,4,0)</f>
        <v>#DIV/0!</v>
      </c>
      <c r="H16" s="89">
        <f t="shared" ca="1" si="6"/>
        <v>1</v>
      </c>
    </row>
    <row r="17" spans="1:8" s="3" customFormat="1">
      <c r="A17" s="79"/>
      <c r="B17" s="87" t="s">
        <v>7</v>
      </c>
      <c r="C17" s="92"/>
      <c r="D17" s="92"/>
      <c r="E17" s="81">
        <f t="shared" si="5"/>
        <v>0</v>
      </c>
      <c r="F17" s="89">
        <f ca="1">C17/OFFSET(C17,3,0)</f>
        <v>0</v>
      </c>
      <c r="G17" s="89" t="e">
        <f t="shared" ref="G17:H17" ca="1" si="7">D17/OFFSET(D17,3,0)</f>
        <v>#DIV/0!</v>
      </c>
      <c r="H17" s="89">
        <f t="shared" ca="1" si="7"/>
        <v>0</v>
      </c>
    </row>
    <row r="18" spans="1:8" s="3" customFormat="1">
      <c r="A18" s="79"/>
      <c r="B18" s="87" t="s">
        <v>8</v>
      </c>
      <c r="C18" s="92"/>
      <c r="D18" s="92"/>
      <c r="E18" s="81">
        <f t="shared" si="5"/>
        <v>0</v>
      </c>
      <c r="F18" s="89">
        <f ca="1">C18/OFFSET(C18,2,0)</f>
        <v>0</v>
      </c>
      <c r="G18" s="89" t="e">
        <f t="shared" ref="G18:H18" ca="1" si="8">D18/OFFSET(D18,2,0)</f>
        <v>#DIV/0!</v>
      </c>
      <c r="H18" s="89">
        <f t="shared" ca="1" si="8"/>
        <v>0</v>
      </c>
    </row>
    <row r="19" spans="1:8" s="3" customFormat="1">
      <c r="A19" s="79"/>
      <c r="B19" s="87" t="s">
        <v>9</v>
      </c>
      <c r="C19" s="92"/>
      <c r="D19" s="92"/>
      <c r="E19" s="81">
        <f t="shared" si="5"/>
        <v>0</v>
      </c>
      <c r="F19" s="89">
        <f ca="1">C19/OFFSET(C19,1,0)</f>
        <v>0</v>
      </c>
      <c r="G19" s="89" t="e">
        <f t="shared" ref="G19:H19" ca="1" si="9">D19/OFFSET(D19,1,0)</f>
        <v>#DIV/0!</v>
      </c>
      <c r="H19" s="94">
        <f t="shared" ca="1" si="9"/>
        <v>0</v>
      </c>
    </row>
    <row r="20" spans="1:8" s="3" customFormat="1">
      <c r="A20" s="79" t="s">
        <v>12</v>
      </c>
      <c r="B20" s="90" t="s">
        <v>13</v>
      </c>
      <c r="C20" s="81">
        <f>SUM(C16:C19)</f>
        <v>32</v>
      </c>
      <c r="D20" s="81">
        <f>SUM(D16:D19)</f>
        <v>0</v>
      </c>
      <c r="E20" s="81">
        <f t="shared" si="5"/>
        <v>32</v>
      </c>
      <c r="F20" s="89"/>
      <c r="G20" s="89"/>
      <c r="H20" s="89"/>
    </row>
    <row r="21" spans="1:8" s="3" customFormat="1">
      <c r="A21" s="79"/>
      <c r="B21" s="84" t="s">
        <v>59</v>
      </c>
      <c r="C21" s="92"/>
      <c r="D21" s="92"/>
      <c r="E21" s="81"/>
      <c r="F21" s="2"/>
      <c r="G21" s="72"/>
      <c r="H21" s="72"/>
    </row>
    <row r="22" spans="1:8" s="3" customFormat="1">
      <c r="A22" s="79"/>
      <c r="B22" s="87" t="s">
        <v>6</v>
      </c>
      <c r="C22" s="95">
        <v>185</v>
      </c>
      <c r="D22" s="95">
        <v>22</v>
      </c>
      <c r="E22" s="81">
        <f t="shared" si="5"/>
        <v>207</v>
      </c>
      <c r="F22" s="89">
        <f ca="1">C22/OFFSET(C22,4,0)</f>
        <v>1</v>
      </c>
      <c r="G22" s="89">
        <f t="shared" ref="G22:H22" ca="1" si="10">D22/OFFSET(D22,4,0)</f>
        <v>1</v>
      </c>
      <c r="H22" s="89">
        <f t="shared" ca="1" si="10"/>
        <v>1</v>
      </c>
    </row>
    <row r="23" spans="1:8" s="3" customFormat="1">
      <c r="A23" s="79"/>
      <c r="B23" s="87" t="s">
        <v>7</v>
      </c>
      <c r="C23" s="95"/>
      <c r="D23" s="95"/>
      <c r="E23" s="81">
        <f t="shared" si="5"/>
        <v>0</v>
      </c>
      <c r="F23" s="89">
        <f ca="1">C23/OFFSET(C23,3,0)</f>
        <v>0</v>
      </c>
      <c r="G23" s="89">
        <f t="shared" ref="G23:H23" ca="1" si="11">D23/OFFSET(D23,3,0)</f>
        <v>0</v>
      </c>
      <c r="H23" s="89">
        <f t="shared" ca="1" si="11"/>
        <v>0</v>
      </c>
    </row>
    <row r="24" spans="1:8" s="3" customFormat="1">
      <c r="A24" s="79"/>
      <c r="B24" s="87" t="s">
        <v>8</v>
      </c>
      <c r="C24" s="95"/>
      <c r="D24" s="95"/>
      <c r="E24" s="81">
        <f t="shared" si="5"/>
        <v>0</v>
      </c>
      <c r="F24" s="89">
        <f ca="1">C24/OFFSET(C24,2,0)</f>
        <v>0</v>
      </c>
      <c r="G24" s="89">
        <f t="shared" ref="G24:H24" ca="1" si="12">D24/OFFSET(D24,2,0)</f>
        <v>0</v>
      </c>
      <c r="H24" s="89">
        <f t="shared" ca="1" si="12"/>
        <v>0</v>
      </c>
    </row>
    <row r="25" spans="1:8" s="3" customFormat="1">
      <c r="A25" s="79"/>
      <c r="B25" s="87" t="s">
        <v>9</v>
      </c>
      <c r="C25" s="95"/>
      <c r="D25" s="95"/>
      <c r="E25" s="81">
        <f t="shared" si="5"/>
        <v>0</v>
      </c>
      <c r="F25" s="89">
        <f ca="1">C25/OFFSET(C25,1,0)</f>
        <v>0</v>
      </c>
      <c r="G25" s="89">
        <f t="shared" ref="G25:H25" ca="1" si="13">D25/OFFSET(D25,1,0)</f>
        <v>0</v>
      </c>
      <c r="H25" s="94">
        <f t="shared" ca="1" si="13"/>
        <v>0</v>
      </c>
    </row>
    <row r="26" spans="1:8" s="3" customFormat="1">
      <c r="A26" s="79" t="s">
        <v>14</v>
      </c>
      <c r="B26" s="90" t="s">
        <v>15</v>
      </c>
      <c r="C26" s="81">
        <f>SUM(C22:C25)</f>
        <v>185</v>
      </c>
      <c r="D26" s="81">
        <f>SUM(D22:D25)</f>
        <v>22</v>
      </c>
      <c r="E26" s="81">
        <f t="shared" si="5"/>
        <v>207</v>
      </c>
      <c r="F26" s="89"/>
      <c r="G26" s="89"/>
      <c r="H26" s="89"/>
    </row>
    <row r="27" spans="1:8" s="3" customFormat="1">
      <c r="A27" s="79"/>
      <c r="B27" s="84" t="s">
        <v>16</v>
      </c>
      <c r="C27" s="92"/>
      <c r="D27" s="92"/>
      <c r="E27" s="81"/>
      <c r="F27" s="2"/>
      <c r="G27" s="72"/>
      <c r="H27" s="72"/>
    </row>
    <row r="28" spans="1:8" s="3" customFormat="1">
      <c r="A28" s="79"/>
      <c r="B28" s="87" t="s">
        <v>6</v>
      </c>
      <c r="C28" s="92"/>
      <c r="D28" s="92"/>
      <c r="E28" s="81">
        <f t="shared" si="5"/>
        <v>0</v>
      </c>
      <c r="F28" s="89">
        <f ca="1">C28/OFFSET(C28,4,0)</f>
        <v>0</v>
      </c>
      <c r="G28" s="89">
        <f t="shared" ref="G28:H28" ca="1" si="14">D28/OFFSET(D28,4,0)</f>
        <v>0</v>
      </c>
      <c r="H28" s="89">
        <f t="shared" ca="1" si="14"/>
        <v>0</v>
      </c>
    </row>
    <row r="29" spans="1:8" s="3" customFormat="1">
      <c r="A29" s="79"/>
      <c r="B29" s="87" t="s">
        <v>7</v>
      </c>
      <c r="C29" s="92"/>
      <c r="D29" s="92"/>
      <c r="E29" s="81">
        <f t="shared" si="5"/>
        <v>0</v>
      </c>
      <c r="F29" s="89">
        <f ca="1">C29/OFFSET(C29,3,0)</f>
        <v>0</v>
      </c>
      <c r="G29" s="89">
        <f t="shared" ref="G29:H29" ca="1" si="15">D29/OFFSET(D29,3,0)</f>
        <v>0</v>
      </c>
      <c r="H29" s="89">
        <f t="shared" ca="1" si="15"/>
        <v>0</v>
      </c>
    </row>
    <row r="30" spans="1:8" s="3" customFormat="1">
      <c r="A30" s="79"/>
      <c r="B30" s="87" t="s">
        <v>8</v>
      </c>
      <c r="C30" s="92"/>
      <c r="D30" s="92"/>
      <c r="E30" s="81">
        <f t="shared" si="5"/>
        <v>0</v>
      </c>
      <c r="F30" s="89">
        <f ca="1">C30/OFFSET(C30,2,0)</f>
        <v>0</v>
      </c>
      <c r="G30" s="89">
        <f t="shared" ref="G30:H30" ca="1" si="16">D30/OFFSET(D30,2,0)</f>
        <v>0</v>
      </c>
      <c r="H30" s="89">
        <f t="shared" ca="1" si="16"/>
        <v>0</v>
      </c>
    </row>
    <row r="31" spans="1:8" s="3" customFormat="1">
      <c r="A31" s="79"/>
      <c r="B31" s="87" t="s">
        <v>9</v>
      </c>
      <c r="C31" s="264">
        <v>80</v>
      </c>
      <c r="D31" s="264">
        <v>55</v>
      </c>
      <c r="E31" s="81">
        <f t="shared" si="5"/>
        <v>135</v>
      </c>
      <c r="F31" s="89">
        <f ca="1">C31/OFFSET(C31,1,0)</f>
        <v>1</v>
      </c>
      <c r="G31" s="89">
        <f t="shared" ref="G31:H31" ca="1" si="17">D31/OFFSET(D31,1,0)</f>
        <v>1</v>
      </c>
      <c r="H31" s="94">
        <f t="shared" ca="1" si="17"/>
        <v>1</v>
      </c>
    </row>
    <row r="32" spans="1:8" s="3" customFormat="1">
      <c r="A32" s="79" t="s">
        <v>17</v>
      </c>
      <c r="B32" s="90" t="s">
        <v>18</v>
      </c>
      <c r="C32" s="81">
        <f>SUM(C28:C31)</f>
        <v>80</v>
      </c>
      <c r="D32" s="81">
        <f>SUM(D28:D31)</f>
        <v>55</v>
      </c>
      <c r="E32" s="81">
        <f t="shared" si="5"/>
        <v>135</v>
      </c>
      <c r="F32" s="2"/>
      <c r="G32" s="72"/>
      <c r="H32" s="72"/>
    </row>
    <row r="33" spans="1:11" s="3" customFormat="1">
      <c r="A33" s="79" t="s">
        <v>19</v>
      </c>
      <c r="B33" s="96" t="s">
        <v>54</v>
      </c>
      <c r="C33" s="78">
        <f>C14+C20+C26+C32</f>
        <v>1964</v>
      </c>
      <c r="D33" s="78">
        <f>D14+D20+D26+D32</f>
        <v>1876</v>
      </c>
      <c r="E33" s="81">
        <f t="shared" si="5"/>
        <v>3840</v>
      </c>
      <c r="F33" s="68"/>
      <c r="G33" s="72"/>
      <c r="H33" s="72"/>
    </row>
    <row r="34" spans="1:11" s="3" customFormat="1" ht="15.6">
      <c r="A34" s="97" t="s">
        <v>20</v>
      </c>
      <c r="B34" s="98" t="s">
        <v>21</v>
      </c>
      <c r="C34" s="99">
        <v>80</v>
      </c>
      <c r="D34" s="99">
        <v>55</v>
      </c>
      <c r="E34" s="81">
        <f t="shared" si="5"/>
        <v>135</v>
      </c>
      <c r="F34" s="68"/>
      <c r="G34" s="82"/>
      <c r="H34" s="100"/>
    </row>
    <row r="35" spans="1:11" s="3" customFormat="1" ht="15.6">
      <c r="A35" s="79" t="s">
        <v>22</v>
      </c>
      <c r="B35" s="77" t="s">
        <v>23</v>
      </c>
      <c r="C35" s="78">
        <f>C33-C34</f>
        <v>1884</v>
      </c>
      <c r="D35" s="78">
        <f>D33-D34</f>
        <v>1821</v>
      </c>
      <c r="E35" s="81">
        <f t="shared" si="5"/>
        <v>3705</v>
      </c>
      <c r="F35" s="68"/>
      <c r="G35" s="101"/>
      <c r="H35" s="102"/>
    </row>
    <row r="36" spans="1:11" s="3" customFormat="1" ht="16.2" thickBot="1">
      <c r="A36" s="103"/>
      <c r="B36" s="104"/>
      <c r="C36" s="92"/>
      <c r="D36" s="92"/>
      <c r="E36" s="81"/>
      <c r="F36" s="68"/>
      <c r="G36" s="93"/>
      <c r="H36" s="70"/>
    </row>
    <row r="37" spans="1:11" s="3" customFormat="1" ht="13.8" thickTop="1">
      <c r="A37" s="105"/>
      <c r="B37" s="106"/>
      <c r="C37" s="92"/>
      <c r="D37" s="92"/>
      <c r="E37" s="81"/>
      <c r="F37" s="2"/>
      <c r="G37" s="72"/>
      <c r="H37" s="72"/>
    </row>
    <row r="38" spans="1:11" s="3" customFormat="1" ht="15.6">
      <c r="A38" s="79"/>
      <c r="B38" s="77" t="s">
        <v>24</v>
      </c>
      <c r="C38" s="92"/>
      <c r="D38" s="92"/>
      <c r="E38" s="81"/>
      <c r="F38" s="68"/>
      <c r="G38" s="70"/>
      <c r="H38" s="82"/>
    </row>
    <row r="39" spans="1:11" s="3" customFormat="1">
      <c r="A39" s="79"/>
      <c r="B39" s="87" t="s">
        <v>6</v>
      </c>
      <c r="C39" s="107">
        <v>1020</v>
      </c>
      <c r="D39" s="107">
        <v>1095</v>
      </c>
      <c r="E39" s="81">
        <f t="shared" si="5"/>
        <v>2115</v>
      </c>
      <c r="F39" s="89">
        <f ca="1">C39/OFFSET(C39,4,0)</f>
        <v>1</v>
      </c>
      <c r="G39" s="89">
        <f t="shared" ref="G39:H39" ca="1" si="18">D39/OFFSET(D39,4,0)</f>
        <v>1</v>
      </c>
      <c r="H39" s="89">
        <f t="shared" ca="1" si="18"/>
        <v>1</v>
      </c>
    </row>
    <row r="40" spans="1:11" s="3" customFormat="1">
      <c r="A40" s="79"/>
      <c r="B40" s="87" t="s">
        <v>7</v>
      </c>
      <c r="C40" s="107"/>
      <c r="D40" s="107"/>
      <c r="E40" s="81">
        <f t="shared" si="5"/>
        <v>0</v>
      </c>
      <c r="F40" s="89">
        <f ca="1">C40/OFFSET(C40,3,0)</f>
        <v>0</v>
      </c>
      <c r="G40" s="89">
        <f t="shared" ref="G40:H40" ca="1" si="19">D40/OFFSET(D40,3,0)</f>
        <v>0</v>
      </c>
      <c r="H40" s="89">
        <f t="shared" ca="1" si="19"/>
        <v>0</v>
      </c>
    </row>
    <row r="41" spans="1:11" s="3" customFormat="1">
      <c r="A41" s="79"/>
      <c r="B41" s="87" t="s">
        <v>8</v>
      </c>
      <c r="C41" s="107"/>
      <c r="D41" s="107"/>
      <c r="E41" s="81">
        <f t="shared" si="5"/>
        <v>0</v>
      </c>
      <c r="F41" s="89">
        <f ca="1">C41/OFFSET(C41,2,0)</f>
        <v>0</v>
      </c>
      <c r="G41" s="89">
        <f t="shared" ref="G41:H41" ca="1" si="20">D41/OFFSET(D41,2,0)</f>
        <v>0</v>
      </c>
      <c r="H41" s="89">
        <f t="shared" ca="1" si="20"/>
        <v>0</v>
      </c>
    </row>
    <row r="42" spans="1:11" s="3" customFormat="1">
      <c r="A42" s="79"/>
      <c r="B42" s="87" t="s">
        <v>9</v>
      </c>
      <c r="C42" s="107"/>
      <c r="D42" s="107"/>
      <c r="E42" s="81">
        <f t="shared" si="5"/>
        <v>0</v>
      </c>
      <c r="F42" s="89">
        <f ca="1">C42/OFFSET(C42,1,0)</f>
        <v>0</v>
      </c>
      <c r="G42" s="89">
        <f t="shared" ref="G42:H42" ca="1" si="21">D42/OFFSET(D42,1,0)</f>
        <v>0</v>
      </c>
      <c r="H42" s="94">
        <f t="shared" ca="1" si="21"/>
        <v>0</v>
      </c>
    </row>
    <row r="43" spans="1:11" s="3" customFormat="1">
      <c r="A43" s="79" t="s">
        <v>25</v>
      </c>
      <c r="B43" s="90" t="s">
        <v>26</v>
      </c>
      <c r="C43" s="78">
        <f>SUM(C39:C42)</f>
        <v>1020</v>
      </c>
      <c r="D43" s="78">
        <f>SUM(D39:D42)</f>
        <v>1095</v>
      </c>
      <c r="E43" s="81">
        <f t="shared" si="5"/>
        <v>2115</v>
      </c>
      <c r="F43" s="89"/>
      <c r="G43" s="89"/>
      <c r="H43" s="89"/>
      <c r="I43" s="249" t="s">
        <v>634</v>
      </c>
      <c r="J43" s="264">
        <v>1020</v>
      </c>
      <c r="K43" s="264">
        <v>1095</v>
      </c>
    </row>
    <row r="44" spans="1:11" s="3" customFormat="1">
      <c r="A44" s="79"/>
      <c r="B44" s="77"/>
      <c r="C44" s="92"/>
      <c r="D44" s="92"/>
      <c r="E44" s="81"/>
      <c r="F44" s="2"/>
      <c r="G44" s="72"/>
      <c r="H44" s="72"/>
      <c r="I44" s="249" t="s">
        <v>635</v>
      </c>
      <c r="J44" s="264">
        <v>1095</v>
      </c>
      <c r="K44" s="264">
        <v>17</v>
      </c>
    </row>
    <row r="45" spans="1:11" s="3" customFormat="1">
      <c r="A45" s="79"/>
      <c r="B45" s="77" t="s">
        <v>60</v>
      </c>
      <c r="C45" s="92"/>
      <c r="D45" s="92"/>
      <c r="E45" s="81"/>
      <c r="F45" s="2"/>
      <c r="G45" s="72"/>
      <c r="H45" s="72"/>
      <c r="I45" s="249" t="s">
        <v>636</v>
      </c>
      <c r="J45" s="264">
        <v>17</v>
      </c>
      <c r="K45" s="264">
        <v>1</v>
      </c>
    </row>
    <row r="46" spans="1:11" s="3" customFormat="1">
      <c r="A46" s="79"/>
      <c r="B46" s="87" t="s">
        <v>6</v>
      </c>
      <c r="C46" s="108">
        <v>17</v>
      </c>
      <c r="D46" s="108">
        <v>1</v>
      </c>
      <c r="E46" s="81">
        <f t="shared" si="5"/>
        <v>18</v>
      </c>
      <c r="F46" s="89">
        <f ca="1">C46/OFFSET(C46,4,0)</f>
        <v>1</v>
      </c>
      <c r="G46" s="89">
        <f t="shared" ref="G46:H46" ca="1" si="22">D46/OFFSET(D46,4,0)</f>
        <v>1</v>
      </c>
      <c r="H46" s="89">
        <f t="shared" ca="1" si="22"/>
        <v>1</v>
      </c>
      <c r="I46" s="249" t="s">
        <v>637</v>
      </c>
      <c r="J46" s="264">
        <v>1</v>
      </c>
      <c r="K46" s="264">
        <v>61</v>
      </c>
    </row>
    <row r="47" spans="1:11" s="3" customFormat="1">
      <c r="A47" s="79"/>
      <c r="B47" s="87" t="s">
        <v>7</v>
      </c>
      <c r="C47" s="108"/>
      <c r="D47" s="108"/>
      <c r="E47" s="81">
        <f t="shared" si="5"/>
        <v>0</v>
      </c>
      <c r="F47" s="89">
        <f ca="1">C47/OFFSET(C47,3,0)</f>
        <v>0</v>
      </c>
      <c r="G47" s="89">
        <f t="shared" ref="G47:H47" ca="1" si="23">D47/OFFSET(D47,3,0)</f>
        <v>0</v>
      </c>
      <c r="H47" s="89">
        <f t="shared" ca="1" si="23"/>
        <v>0</v>
      </c>
      <c r="I47" s="249" t="s">
        <v>638</v>
      </c>
      <c r="J47" s="264">
        <v>61</v>
      </c>
      <c r="K47" s="264">
        <v>24</v>
      </c>
    </row>
    <row r="48" spans="1:11" s="3" customFormat="1">
      <c r="A48" s="79"/>
      <c r="B48" s="87" t="s">
        <v>8</v>
      </c>
      <c r="C48" s="108"/>
      <c r="D48" s="108"/>
      <c r="E48" s="81">
        <f t="shared" si="5"/>
        <v>0</v>
      </c>
      <c r="F48" s="89">
        <f ca="1">C48/OFFSET(C48,2,0)</f>
        <v>0</v>
      </c>
      <c r="G48" s="89">
        <f t="shared" ref="G48:H48" ca="1" si="24">D48/OFFSET(D48,2,0)</f>
        <v>0</v>
      </c>
      <c r="H48" s="89">
        <f t="shared" ca="1" si="24"/>
        <v>0</v>
      </c>
      <c r="I48" s="249" t="s">
        <v>639</v>
      </c>
      <c r="J48" s="264">
        <v>24</v>
      </c>
      <c r="K48" s="264">
        <v>679</v>
      </c>
    </row>
    <row r="49" spans="1:11" s="3" customFormat="1">
      <c r="A49" s="79"/>
      <c r="B49" s="87" t="s">
        <v>9</v>
      </c>
      <c r="C49" s="108"/>
      <c r="D49" s="108"/>
      <c r="E49" s="81">
        <f t="shared" si="5"/>
        <v>0</v>
      </c>
      <c r="F49" s="89">
        <f ca="1">C49/OFFSET(C49,1,0)</f>
        <v>0</v>
      </c>
      <c r="G49" s="89">
        <f t="shared" ref="G49:H49" ca="1" si="25">D49/OFFSET(D49,1,0)</f>
        <v>0</v>
      </c>
      <c r="H49" s="94">
        <f t="shared" ca="1" si="25"/>
        <v>0</v>
      </c>
      <c r="I49" s="249" t="s">
        <v>640</v>
      </c>
      <c r="J49" s="264">
        <v>679</v>
      </c>
      <c r="K49" s="264">
        <v>130</v>
      </c>
    </row>
    <row r="50" spans="1:11" s="3" customFormat="1">
      <c r="A50" s="79" t="s">
        <v>27</v>
      </c>
      <c r="B50" s="77" t="s">
        <v>28</v>
      </c>
      <c r="C50" s="78">
        <f>SUM(C46:C49)</f>
        <v>17</v>
      </c>
      <c r="D50" s="78">
        <f>SUM(D46:D49)</f>
        <v>1</v>
      </c>
      <c r="E50" s="81">
        <f t="shared" si="5"/>
        <v>18</v>
      </c>
      <c r="F50" s="57"/>
      <c r="G50" s="57"/>
      <c r="H50" s="57"/>
      <c r="I50" s="249" t="s">
        <v>641</v>
      </c>
      <c r="J50" s="264">
        <v>130</v>
      </c>
      <c r="K50" s="264">
        <v>0</v>
      </c>
    </row>
    <row r="51" spans="1:11" s="3" customFormat="1" ht="14.4">
      <c r="A51" s="79"/>
      <c r="B51" s="77"/>
      <c r="C51" s="92"/>
      <c r="D51" s="92"/>
      <c r="E51" s="81"/>
      <c r="F51" s="68"/>
      <c r="G51" s="109"/>
      <c r="H51" s="110"/>
      <c r="I51" s="249" t="s">
        <v>642</v>
      </c>
      <c r="J51" s="264">
        <v>0</v>
      </c>
      <c r="K51" s="264">
        <v>0</v>
      </c>
    </row>
    <row r="52" spans="1:11" s="3" customFormat="1" ht="14.4">
      <c r="A52" s="79"/>
      <c r="B52" s="77" t="s">
        <v>61</v>
      </c>
      <c r="C52" s="92"/>
      <c r="D52" s="92"/>
      <c r="E52" s="81"/>
      <c r="F52" s="2"/>
      <c r="G52" s="112"/>
      <c r="H52" s="111"/>
      <c r="I52" s="249" t="s">
        <v>643</v>
      </c>
      <c r="J52" s="264">
        <v>0</v>
      </c>
      <c r="K52" s="264">
        <v>3</v>
      </c>
    </row>
    <row r="53" spans="1:11" s="3" customFormat="1">
      <c r="A53" s="79"/>
      <c r="B53" s="87" t="s">
        <v>6</v>
      </c>
      <c r="C53" s="114">
        <v>61</v>
      </c>
      <c r="D53" s="114">
        <v>24</v>
      </c>
      <c r="E53" s="81">
        <f t="shared" si="5"/>
        <v>85</v>
      </c>
      <c r="F53" s="89">
        <f ca="1">C53/OFFSET(C53,4,0)</f>
        <v>1</v>
      </c>
      <c r="G53" s="89">
        <f t="shared" ref="G53:H53" ca="1" si="26">D53/OFFSET(D53,4,0)</f>
        <v>1</v>
      </c>
      <c r="H53" s="89">
        <f t="shared" ca="1" si="26"/>
        <v>1</v>
      </c>
      <c r="I53" s="249" t="s">
        <v>644</v>
      </c>
      <c r="J53" s="264">
        <v>3</v>
      </c>
      <c r="K53" s="264">
        <v>17</v>
      </c>
    </row>
    <row r="54" spans="1:11" s="3" customFormat="1">
      <c r="A54" s="79"/>
      <c r="B54" s="87" t="s">
        <v>7</v>
      </c>
      <c r="C54" s="92"/>
      <c r="D54" s="92"/>
      <c r="E54" s="81">
        <f t="shared" si="5"/>
        <v>0</v>
      </c>
      <c r="F54" s="89">
        <f ca="1">C54/OFFSET(C54,3,0)</f>
        <v>0</v>
      </c>
      <c r="G54" s="89">
        <f t="shared" ref="G54:H54" ca="1" si="27">D54/OFFSET(D54,3,0)</f>
        <v>0</v>
      </c>
      <c r="H54" s="89">
        <f t="shared" ca="1" si="27"/>
        <v>0</v>
      </c>
      <c r="I54" s="249" t="s">
        <v>645</v>
      </c>
      <c r="J54" s="264">
        <v>17</v>
      </c>
      <c r="K54" s="264">
        <v>99</v>
      </c>
    </row>
    <row r="55" spans="1:11" s="3" customFormat="1">
      <c r="A55" s="79"/>
      <c r="B55" s="87" t="s">
        <v>8</v>
      </c>
      <c r="C55" s="92"/>
      <c r="D55" s="92"/>
      <c r="E55" s="81">
        <f t="shared" si="5"/>
        <v>0</v>
      </c>
      <c r="F55" s="89">
        <f ca="1">C55/OFFSET(C55,2,0)</f>
        <v>0</v>
      </c>
      <c r="G55" s="89">
        <f t="shared" ref="G55:H55" ca="1" si="28">D55/OFFSET(D55,2,0)</f>
        <v>0</v>
      </c>
      <c r="H55" s="89">
        <f t="shared" ca="1" si="28"/>
        <v>0</v>
      </c>
      <c r="I55" s="249" t="s">
        <v>646</v>
      </c>
      <c r="J55" s="264">
        <v>99</v>
      </c>
      <c r="K55" s="264">
        <v>88</v>
      </c>
    </row>
    <row r="56" spans="1:11" s="3" customFormat="1">
      <c r="A56" s="79"/>
      <c r="B56" s="87" t="s">
        <v>9</v>
      </c>
      <c r="C56" s="116"/>
      <c r="D56" s="116"/>
      <c r="E56" s="81">
        <f t="shared" si="5"/>
        <v>0</v>
      </c>
      <c r="F56" s="89">
        <f ca="1">C56/OFFSET(C56,1,0)</f>
        <v>0</v>
      </c>
      <c r="G56" s="89">
        <f t="shared" ref="G56:H56" ca="1" si="29">D56/OFFSET(D56,1,0)</f>
        <v>0</v>
      </c>
      <c r="H56" s="94">
        <f t="shared" ca="1" si="29"/>
        <v>0</v>
      </c>
      <c r="I56" s="249" t="s">
        <v>647</v>
      </c>
      <c r="J56" s="264">
        <v>88</v>
      </c>
      <c r="K56" s="264">
        <v>177</v>
      </c>
    </row>
    <row r="57" spans="1:11" s="3" customFormat="1">
      <c r="A57" s="79" t="s">
        <v>29</v>
      </c>
      <c r="B57" s="77" t="s">
        <v>30</v>
      </c>
      <c r="C57" s="78">
        <f>SUM(C53:C56)</f>
        <v>61</v>
      </c>
      <c r="D57" s="78">
        <f>SUM(D53:D56)</f>
        <v>24</v>
      </c>
      <c r="E57" s="81">
        <f t="shared" si="5"/>
        <v>85</v>
      </c>
      <c r="F57" s="57"/>
      <c r="G57" s="57"/>
      <c r="H57" s="57"/>
      <c r="I57" s="249" t="s">
        <v>648</v>
      </c>
      <c r="J57" s="264">
        <v>177</v>
      </c>
      <c r="K57" s="264">
        <v>649</v>
      </c>
    </row>
    <row r="58" spans="1:11" s="3" customFormat="1">
      <c r="A58" s="79"/>
      <c r="B58" s="77"/>
      <c r="C58" s="92"/>
      <c r="D58" s="92"/>
      <c r="E58" s="81"/>
      <c r="F58" s="2"/>
      <c r="G58" s="72"/>
      <c r="H58" s="72"/>
      <c r="I58" s="249" t="s">
        <v>649</v>
      </c>
      <c r="J58" s="264">
        <v>649</v>
      </c>
      <c r="K58" s="264">
        <v>80</v>
      </c>
    </row>
    <row r="59" spans="1:11" s="3" customFormat="1">
      <c r="A59" s="117" t="s">
        <v>72</v>
      </c>
      <c r="B59" s="77" t="s">
        <v>31</v>
      </c>
      <c r="C59" s="118">
        <v>679</v>
      </c>
      <c r="D59" s="118">
        <v>130</v>
      </c>
      <c r="E59" s="81">
        <f t="shared" si="5"/>
        <v>809</v>
      </c>
      <c r="F59" s="2"/>
      <c r="G59" s="72"/>
      <c r="H59" s="72"/>
      <c r="I59" s="249" t="s">
        <v>650</v>
      </c>
      <c r="J59" s="264">
        <v>80</v>
      </c>
      <c r="K59" s="264">
        <v>55</v>
      </c>
    </row>
    <row r="60" spans="1:11" s="3" customFormat="1">
      <c r="A60" s="117" t="s">
        <v>73</v>
      </c>
      <c r="B60" s="119" t="s">
        <v>71</v>
      </c>
      <c r="C60" s="120"/>
      <c r="D60" s="120"/>
      <c r="E60" s="81">
        <f t="shared" si="5"/>
        <v>0</v>
      </c>
      <c r="F60" s="2"/>
      <c r="G60" s="72"/>
      <c r="H60" s="72"/>
      <c r="I60" s="249" t="s">
        <v>651</v>
      </c>
      <c r="J60" s="264">
        <v>55</v>
      </c>
      <c r="K60" s="264">
        <v>2115</v>
      </c>
    </row>
    <row r="61" spans="1:11" s="3" customFormat="1" ht="14.4">
      <c r="A61" s="79"/>
      <c r="B61" s="77" t="s">
        <v>32</v>
      </c>
      <c r="C61" s="92"/>
      <c r="D61" s="92"/>
      <c r="E61" s="81"/>
      <c r="F61" s="2"/>
      <c r="G61" s="72"/>
      <c r="H61" s="110"/>
      <c r="I61" s="249" t="s">
        <v>652</v>
      </c>
      <c r="J61" s="264">
        <v>2115</v>
      </c>
      <c r="K61" s="264">
        <v>809</v>
      </c>
    </row>
    <row r="62" spans="1:11" s="3" customFormat="1">
      <c r="A62" s="79" t="s">
        <v>33</v>
      </c>
      <c r="B62" s="121" t="s">
        <v>34</v>
      </c>
      <c r="C62" s="122"/>
      <c r="D62" s="122"/>
      <c r="E62" s="81">
        <f t="shared" si="5"/>
        <v>0</v>
      </c>
      <c r="F62" s="89">
        <f ca="1">C62/OFFSET(C62,4,0)</f>
        <v>0</v>
      </c>
      <c r="G62" s="89">
        <f t="shared" ref="G62:H62" ca="1" si="30">D62/OFFSET(D62,4,0)</f>
        <v>0</v>
      </c>
      <c r="H62" s="89">
        <f t="shared" ca="1" si="30"/>
        <v>0</v>
      </c>
      <c r="I62" s="249" t="s">
        <v>653</v>
      </c>
      <c r="J62" s="264">
        <v>809</v>
      </c>
      <c r="K62" s="264">
        <v>0</v>
      </c>
    </row>
    <row r="63" spans="1:11" s="3" customFormat="1">
      <c r="A63" s="79" t="s">
        <v>35</v>
      </c>
      <c r="B63" s="121" t="s">
        <v>36</v>
      </c>
      <c r="C63" s="122"/>
      <c r="D63" s="122"/>
      <c r="E63" s="81">
        <f t="shared" si="5"/>
        <v>0</v>
      </c>
      <c r="F63" s="89">
        <f ca="1">C63/OFFSET(C63,3,0)</f>
        <v>0</v>
      </c>
      <c r="G63" s="89">
        <f t="shared" ref="G63:H63" ca="1" si="31">D63/OFFSET(D63,3,0)</f>
        <v>0</v>
      </c>
      <c r="H63" s="89">
        <f t="shared" ca="1" si="31"/>
        <v>0</v>
      </c>
      <c r="I63" s="249" t="s">
        <v>654</v>
      </c>
      <c r="J63" s="264">
        <v>0</v>
      </c>
      <c r="K63" s="264">
        <v>3840</v>
      </c>
    </row>
    <row r="64" spans="1:11" s="3" customFormat="1">
      <c r="A64" s="79" t="s">
        <v>37</v>
      </c>
      <c r="B64" s="121" t="s">
        <v>38</v>
      </c>
      <c r="C64" s="122"/>
      <c r="D64" s="122"/>
      <c r="E64" s="81">
        <f t="shared" si="5"/>
        <v>0</v>
      </c>
      <c r="F64" s="89">
        <f ca="1">C64/OFFSET(C64,2,0)</f>
        <v>0</v>
      </c>
      <c r="G64" s="89">
        <f t="shared" ref="G64:H64" ca="1" si="32">D64/OFFSET(D64,2,0)</f>
        <v>0</v>
      </c>
      <c r="H64" s="89">
        <f t="shared" ca="1" si="32"/>
        <v>0</v>
      </c>
      <c r="I64" s="249" t="s">
        <v>655</v>
      </c>
      <c r="J64" s="264">
        <v>3840</v>
      </c>
      <c r="K64" s="264">
        <v>826</v>
      </c>
    </row>
    <row r="65" spans="1:11" s="3" customFormat="1">
      <c r="A65" s="79" t="s">
        <v>39</v>
      </c>
      <c r="B65" s="121" t="s">
        <v>40</v>
      </c>
      <c r="C65" s="122">
        <v>177</v>
      </c>
      <c r="D65" s="122">
        <v>649</v>
      </c>
      <c r="E65" s="81">
        <f t="shared" si="5"/>
        <v>826</v>
      </c>
      <c r="F65" s="89">
        <f ca="1">C65/OFFSET(C65,1,0)</f>
        <v>1</v>
      </c>
      <c r="G65" s="89">
        <f t="shared" ref="G65:H65" ca="1" si="33">D65/OFFSET(D65,1,0)</f>
        <v>1</v>
      </c>
      <c r="H65" s="94">
        <f t="shared" ca="1" si="33"/>
        <v>1</v>
      </c>
      <c r="I65" s="249" t="s">
        <v>656</v>
      </c>
      <c r="J65" s="264">
        <v>826</v>
      </c>
      <c r="K65" s="264">
        <v>64488</v>
      </c>
    </row>
    <row r="66" spans="1:11" s="3" customFormat="1">
      <c r="A66" s="79" t="s">
        <v>41</v>
      </c>
      <c r="B66" s="96" t="s">
        <v>55</v>
      </c>
      <c r="C66" s="78">
        <f>SUM(C62:C65)</f>
        <v>177</v>
      </c>
      <c r="D66" s="78">
        <f>SUM(D62:D65)</f>
        <v>649</v>
      </c>
      <c r="E66" s="81">
        <f t="shared" si="5"/>
        <v>826</v>
      </c>
      <c r="F66" s="89">
        <f>C66/C33</f>
        <v>9.0122199592668026E-2</v>
      </c>
      <c r="G66" s="89">
        <f t="shared" ref="G66:H66" si="34">D66/D33</f>
        <v>0.34594882729211085</v>
      </c>
      <c r="H66" s="89">
        <f t="shared" si="34"/>
        <v>0.21510416666666668</v>
      </c>
      <c r="I66" s="249" t="s">
        <v>657</v>
      </c>
      <c r="J66" s="264">
        <v>64488</v>
      </c>
      <c r="K66" s="264">
        <v>85</v>
      </c>
    </row>
    <row r="67" spans="1:11" s="3" customFormat="1">
      <c r="A67" s="97" t="s">
        <v>42</v>
      </c>
      <c r="B67" s="98" t="s">
        <v>21</v>
      </c>
      <c r="C67" s="99">
        <v>80</v>
      </c>
      <c r="D67" s="99">
        <v>55</v>
      </c>
      <c r="E67" s="81">
        <f t="shared" si="5"/>
        <v>135</v>
      </c>
      <c r="F67" s="2"/>
      <c r="G67" s="72"/>
      <c r="H67" s="72"/>
      <c r="I67" s="249" t="s">
        <v>658</v>
      </c>
      <c r="J67" s="264">
        <v>85</v>
      </c>
      <c r="K67" s="264">
        <v>18</v>
      </c>
    </row>
    <row r="68" spans="1:11" s="3" customFormat="1" ht="14.4">
      <c r="A68" s="79" t="s">
        <v>43</v>
      </c>
      <c r="B68" s="77" t="s">
        <v>44</v>
      </c>
      <c r="C68" s="78">
        <f>C66-C67</f>
        <v>97</v>
      </c>
      <c r="D68" s="78">
        <f>D66-D67</f>
        <v>594</v>
      </c>
      <c r="E68" s="81">
        <f t="shared" si="5"/>
        <v>691</v>
      </c>
      <c r="F68" s="2"/>
      <c r="G68" s="111"/>
      <c r="H68" s="123"/>
      <c r="I68" s="249" t="s">
        <v>659</v>
      </c>
      <c r="J68" s="264">
        <v>18</v>
      </c>
      <c r="K68" s="249">
        <f>K191</f>
        <v>0</v>
      </c>
    </row>
    <row r="69" spans="1:11" s="3" customFormat="1">
      <c r="A69" s="79"/>
      <c r="B69" s="77"/>
      <c r="C69" s="92"/>
      <c r="D69" s="92"/>
      <c r="E69" s="81"/>
      <c r="F69" s="2"/>
      <c r="G69" s="72"/>
      <c r="H69" s="72"/>
      <c r="I69" s="250">
        <f>I192</f>
        <v>0</v>
      </c>
      <c r="J69" s="249">
        <f>J192</f>
        <v>0</v>
      </c>
      <c r="K69" s="264">
        <v>0</v>
      </c>
    </row>
    <row r="70" spans="1:11" s="3" customFormat="1" ht="14.4">
      <c r="A70" s="79" t="s">
        <v>45</v>
      </c>
      <c r="B70" s="77" t="s">
        <v>46</v>
      </c>
      <c r="C70" s="91">
        <f>C43+C50+C57+C59+C60+C68</f>
        <v>1874</v>
      </c>
      <c r="D70" s="91">
        <f>D43+D50+D57+D59+D60+D68</f>
        <v>1844</v>
      </c>
      <c r="E70" s="81">
        <f t="shared" si="5"/>
        <v>3718</v>
      </c>
      <c r="F70" s="2"/>
      <c r="G70" s="124"/>
      <c r="H70" s="112"/>
      <c r="I70" s="249" t="s">
        <v>718</v>
      </c>
      <c r="J70" s="264" t="s">
        <v>801</v>
      </c>
      <c r="K70" s="264">
        <v>80231</v>
      </c>
    </row>
    <row r="71" spans="1:11" s="3" customFormat="1">
      <c r="A71" s="79"/>
      <c r="B71" s="125"/>
      <c r="C71" s="92"/>
      <c r="D71" s="92"/>
      <c r="E71" s="81"/>
      <c r="F71" s="2"/>
      <c r="G71" s="72"/>
      <c r="H71" s="72"/>
      <c r="I71" s="249" t="s">
        <v>719</v>
      </c>
      <c r="J71" s="264">
        <v>80231</v>
      </c>
      <c r="K71" s="264">
        <v>1</v>
      </c>
    </row>
    <row r="72" spans="1:11" s="3" customFormat="1" ht="14.4">
      <c r="A72" s="79" t="s">
        <v>47</v>
      </c>
      <c r="B72" s="77" t="s">
        <v>48</v>
      </c>
      <c r="C72" s="78">
        <v>3</v>
      </c>
      <c r="D72" s="78">
        <v>17</v>
      </c>
      <c r="E72" s="81">
        <f t="shared" si="5"/>
        <v>20</v>
      </c>
      <c r="F72" s="68"/>
      <c r="G72" s="126"/>
      <c r="H72" s="127"/>
      <c r="I72" s="249" t="s">
        <v>720</v>
      </c>
      <c r="J72" s="264">
        <v>1</v>
      </c>
      <c r="K72" s="264">
        <v>0</v>
      </c>
    </row>
    <row r="73" spans="1:11" s="3" customFormat="1">
      <c r="A73" s="79"/>
      <c r="B73" s="125"/>
      <c r="C73" s="92"/>
      <c r="D73" s="92"/>
      <c r="E73" s="81"/>
      <c r="F73" s="2"/>
      <c r="G73" s="72"/>
      <c r="H73" s="72"/>
      <c r="I73" s="249" t="s">
        <v>721</v>
      </c>
      <c r="J73" s="264">
        <v>0</v>
      </c>
      <c r="K73" s="264">
        <v>63</v>
      </c>
    </row>
    <row r="74" spans="1:11" s="3" customFormat="1">
      <c r="A74" s="79" t="s">
        <v>49</v>
      </c>
      <c r="B74" s="77" t="s">
        <v>50</v>
      </c>
      <c r="C74" s="81">
        <f>C70+C72</f>
        <v>1877</v>
      </c>
      <c r="D74" s="81">
        <f>D70+D72</f>
        <v>1861</v>
      </c>
      <c r="E74" s="81">
        <f>D74+C74</f>
        <v>3738</v>
      </c>
      <c r="F74" s="2"/>
      <c r="G74" s="72"/>
      <c r="H74" s="72"/>
      <c r="I74" s="249" t="s">
        <v>722</v>
      </c>
      <c r="J74" s="264">
        <v>63</v>
      </c>
      <c r="K74" s="264">
        <v>4</v>
      </c>
    </row>
    <row r="75" spans="1:11" s="3" customFormat="1">
      <c r="A75" s="79"/>
      <c r="B75" s="77" t="s">
        <v>94</v>
      </c>
      <c r="C75" s="92"/>
      <c r="D75" s="92"/>
      <c r="E75" s="81">
        <f>D75+C75</f>
        <v>0</v>
      </c>
      <c r="F75" s="2"/>
      <c r="G75" s="72"/>
      <c r="H75" s="72"/>
      <c r="I75" s="249" t="s">
        <v>723</v>
      </c>
      <c r="J75" s="264">
        <v>4</v>
      </c>
      <c r="K75" s="264">
        <v>406</v>
      </c>
    </row>
    <row r="76" spans="1:11" s="3" customFormat="1" ht="13.8" thickBot="1">
      <c r="A76" s="128" t="s">
        <v>51</v>
      </c>
      <c r="B76" s="129" t="s">
        <v>64</v>
      </c>
      <c r="C76" s="130">
        <v>99</v>
      </c>
      <c r="D76" s="130">
        <v>88</v>
      </c>
      <c r="E76" s="81">
        <f>D76+C76</f>
        <v>187</v>
      </c>
      <c r="F76" s="2"/>
      <c r="G76" s="72"/>
      <c r="H76" s="72"/>
      <c r="I76" s="249" t="s">
        <v>724</v>
      </c>
      <c r="J76" s="264">
        <v>406</v>
      </c>
      <c r="K76" s="264">
        <v>172</v>
      </c>
    </row>
    <row r="77" spans="1:11" s="3" customFormat="1" ht="30.75" customHeight="1">
      <c r="A77" s="296" t="s">
        <v>56</v>
      </c>
      <c r="B77" s="297"/>
      <c r="C77" s="131">
        <f>C6+C33-C67-C74</f>
        <v>99</v>
      </c>
      <c r="D77" s="131">
        <f>D6+D33-D67-D74</f>
        <v>90</v>
      </c>
      <c r="E77" s="132">
        <f>(E6+E33)-(E67+E74)</f>
        <v>189</v>
      </c>
      <c r="F77" s="2"/>
      <c r="G77" s="72"/>
      <c r="H77" s="72"/>
      <c r="I77" s="249" t="s">
        <v>725</v>
      </c>
      <c r="J77" s="264">
        <v>172</v>
      </c>
      <c r="K77" s="264">
        <v>179</v>
      </c>
    </row>
    <row r="78" spans="1:11" s="3" customFormat="1" ht="16.2" customHeight="1">
      <c r="A78" s="133"/>
      <c r="B78" s="61" t="s">
        <v>67</v>
      </c>
      <c r="C78" s="134">
        <f>(C43+C57+C59+C60+C50)/(C43+C57+C59+C68+C60+C50)</f>
        <v>0.94823906083244403</v>
      </c>
      <c r="D78" s="134">
        <f t="shared" ref="D78:E78" si="35">(D43+D57+D59+D60+D50)/(D43+D57+D59+D68+D60+D50)</f>
        <v>0.67787418655097609</v>
      </c>
      <c r="E78" s="134">
        <f t="shared" si="35"/>
        <v>0.81414739107046796</v>
      </c>
      <c r="F78" s="135"/>
      <c r="G78" s="72"/>
      <c r="H78" s="72"/>
      <c r="I78" s="249" t="s">
        <v>726</v>
      </c>
      <c r="J78" s="264">
        <v>179</v>
      </c>
      <c r="K78" s="264">
        <v>1</v>
      </c>
    </row>
    <row r="79" spans="1:11" s="3" customFormat="1" ht="16.2" customHeight="1">
      <c r="A79" s="133"/>
      <c r="B79" s="61" t="s">
        <v>68</v>
      </c>
      <c r="C79" s="134">
        <f>(C43+C57+C59+C60+C50)/(C43+C57+C59+C68+C72+C67+C60+C50)</f>
        <v>0.90802248339294844</v>
      </c>
      <c r="D79" s="134">
        <f t="shared" ref="D79:E79" si="36">(D43+D57+D59+D60+D50)/(D43+D57+D59+D68+D72+D67+D60+D50)</f>
        <v>0.6524008350730689</v>
      </c>
      <c r="E79" s="134">
        <f t="shared" si="36"/>
        <v>0.78156467854376455</v>
      </c>
      <c r="F79" s="2"/>
      <c r="G79" s="72"/>
      <c r="H79" s="72"/>
      <c r="I79" s="249" t="s">
        <v>727</v>
      </c>
      <c r="J79" s="264">
        <v>1</v>
      </c>
      <c r="K79" s="264">
        <v>594</v>
      </c>
    </row>
    <row r="80" spans="1:11" ht="16.2" customHeight="1">
      <c r="A80" s="133"/>
      <c r="B80" s="61" t="s">
        <v>70</v>
      </c>
      <c r="C80" s="134">
        <f>C59/C35</f>
        <v>0.36040339702760082</v>
      </c>
      <c r="D80" s="134">
        <f t="shared" ref="D80:E80" si="37">D59/D35</f>
        <v>7.1389346512905003E-2</v>
      </c>
      <c r="E80" s="134">
        <f t="shared" si="37"/>
        <v>0.21835357624831309</v>
      </c>
      <c r="I80" s="249" t="s">
        <v>728</v>
      </c>
      <c r="J80" s="264">
        <v>594</v>
      </c>
      <c r="K80" s="264">
        <v>97</v>
      </c>
    </row>
    <row r="81" spans="1:11" ht="16.2" customHeight="1">
      <c r="A81" s="133"/>
      <c r="B81" s="61" t="s">
        <v>69</v>
      </c>
      <c r="C81" s="134">
        <f>D66/E66</f>
        <v>0.7857142857142857</v>
      </c>
      <c r="D81" s="134"/>
      <c r="E81" s="134"/>
      <c r="I81" s="249" t="s">
        <v>729</v>
      </c>
      <c r="J81" s="264">
        <v>97</v>
      </c>
      <c r="K81" s="264" t="s">
        <v>800</v>
      </c>
    </row>
    <row r="82" spans="1:11" ht="16.2" customHeight="1">
      <c r="A82" s="133"/>
      <c r="B82" s="61" t="s">
        <v>89</v>
      </c>
      <c r="C82" s="136">
        <f>C20/C35</f>
        <v>1.6985138004246284E-2</v>
      </c>
      <c r="D82" s="136">
        <f t="shared" ref="D82:E82" si="38">D20/D35</f>
        <v>0</v>
      </c>
      <c r="E82" s="136">
        <f t="shared" si="38"/>
        <v>8.6369770580296892E-3</v>
      </c>
      <c r="I82" s="249" t="s">
        <v>730</v>
      </c>
      <c r="J82" s="264" t="s">
        <v>800</v>
      </c>
      <c r="K82" s="264">
        <v>0</v>
      </c>
    </row>
    <row r="83" spans="1:11" ht="16.2" customHeight="1">
      <c r="A83" s="133"/>
      <c r="B83" s="61" t="s">
        <v>95</v>
      </c>
      <c r="C83" s="136">
        <f>(C43+C50+C57+C59+C60)/(C6+C33)</f>
        <v>0.86429961089494167</v>
      </c>
      <c r="D83" s="136">
        <f t="shared" ref="D83:E83" si="39">(D43+D50+D57+D59+D60)/(D6+D33)</f>
        <v>0.62313060817547361</v>
      </c>
      <c r="E83" s="136">
        <f t="shared" si="39"/>
        <v>0.74519940915805027</v>
      </c>
      <c r="I83" s="249" t="s">
        <v>731</v>
      </c>
      <c r="J83" s="264">
        <v>0</v>
      </c>
      <c r="K83" s="264">
        <v>19</v>
      </c>
    </row>
    <row r="84" spans="1:11" ht="82.2" customHeight="1">
      <c r="A84" s="298" t="s">
        <v>57</v>
      </c>
      <c r="B84" s="299"/>
      <c r="C84" s="299"/>
      <c r="D84" s="299"/>
      <c r="E84" s="299"/>
      <c r="I84" s="249" t="s">
        <v>732</v>
      </c>
      <c r="J84" s="264">
        <v>19</v>
      </c>
      <c r="K84" s="264">
        <v>0</v>
      </c>
    </row>
    <row r="85" spans="1:11">
      <c r="A85" s="137"/>
      <c r="I85" s="249" t="s">
        <v>733</v>
      </c>
      <c r="J85" s="264">
        <v>0</v>
      </c>
      <c r="K85" s="264">
        <v>7</v>
      </c>
    </row>
    <row r="86" spans="1:11" s="139" customFormat="1" ht="19.5" customHeight="1">
      <c r="A86" s="138" t="s">
        <v>62</v>
      </c>
      <c r="B86" s="62"/>
      <c r="F86" s="2"/>
      <c r="G86" s="72"/>
      <c r="H86" s="72"/>
      <c r="I86" s="249" t="s">
        <v>734</v>
      </c>
      <c r="J86" s="264">
        <v>7</v>
      </c>
      <c r="K86" s="264">
        <v>0</v>
      </c>
    </row>
    <row r="87" spans="1:11" s="139" customFormat="1" ht="19.5" customHeight="1">
      <c r="A87" s="138"/>
      <c r="B87" s="62"/>
      <c r="F87" s="2"/>
      <c r="G87" s="72"/>
      <c r="H87" s="72"/>
      <c r="I87" s="249" t="s">
        <v>735</v>
      </c>
      <c r="J87" s="264">
        <v>0</v>
      </c>
      <c r="K87" s="264">
        <v>6</v>
      </c>
    </row>
    <row r="88" spans="1:11" s="139" customFormat="1" ht="19.5" customHeight="1">
      <c r="A88" s="138"/>
      <c r="B88" s="62"/>
      <c r="F88" s="2"/>
      <c r="G88" s="72"/>
      <c r="H88" s="72"/>
      <c r="I88" s="249" t="s">
        <v>736</v>
      </c>
      <c r="J88" s="264">
        <v>6</v>
      </c>
      <c r="K88" s="264">
        <v>0</v>
      </c>
    </row>
    <row r="89" spans="1:11" s="139" customFormat="1" ht="19.5" customHeight="1">
      <c r="A89" s="138"/>
      <c r="B89" s="62"/>
      <c r="F89" s="2"/>
      <c r="G89" s="72"/>
      <c r="H89" s="72"/>
      <c r="I89" s="249" t="s">
        <v>737</v>
      </c>
      <c r="J89" s="264">
        <v>0</v>
      </c>
      <c r="K89" s="264">
        <v>0</v>
      </c>
    </row>
    <row r="90" spans="1:11" s="139" customFormat="1" ht="19.5" customHeight="1">
      <c r="A90" s="138"/>
      <c r="B90" s="62"/>
      <c r="F90" s="2"/>
      <c r="G90" s="72"/>
      <c r="H90" s="72"/>
      <c r="I90" s="249" t="s">
        <v>738</v>
      </c>
      <c r="J90" s="264">
        <v>0</v>
      </c>
      <c r="K90" s="264">
        <v>8</v>
      </c>
    </row>
    <row r="91" spans="1:11" s="139" customFormat="1" ht="19.5" customHeight="1">
      <c r="A91" s="138"/>
      <c r="B91" s="62"/>
      <c r="F91" s="2"/>
      <c r="G91" s="72"/>
      <c r="H91" s="72"/>
      <c r="I91" s="249" t="s">
        <v>739</v>
      </c>
      <c r="J91" s="264">
        <v>8</v>
      </c>
      <c r="K91" s="264">
        <v>138</v>
      </c>
    </row>
    <row r="92" spans="1:11" s="139" customFormat="1" ht="19.5" customHeight="1">
      <c r="A92" s="138"/>
      <c r="B92" s="62"/>
      <c r="F92" s="2"/>
      <c r="G92" s="72"/>
      <c r="H92" s="72"/>
      <c r="I92" s="249" t="s">
        <v>740</v>
      </c>
      <c r="J92" s="264">
        <v>138</v>
      </c>
      <c r="K92" s="264">
        <v>3</v>
      </c>
    </row>
    <row r="93" spans="1:11" s="139" customFormat="1" ht="19.5" customHeight="1">
      <c r="A93" s="138"/>
      <c r="B93" s="1" t="s">
        <v>65</v>
      </c>
      <c r="C93" s="139">
        <f>(C74-C68)/C74</f>
        <v>0.94832179009057005</v>
      </c>
      <c r="D93" s="1" t="s">
        <v>66</v>
      </c>
      <c r="E93" s="139">
        <f>(D74-D68)/D74</f>
        <v>0.68081676518001077</v>
      </c>
      <c r="F93" s="2"/>
      <c r="G93" s="72"/>
      <c r="H93" s="72"/>
      <c r="I93" s="249" t="s">
        <v>741</v>
      </c>
      <c r="J93" s="264">
        <v>3</v>
      </c>
      <c r="K93" s="264">
        <v>36</v>
      </c>
    </row>
    <row r="94" spans="1:11" ht="68.25" customHeight="1">
      <c r="A94" s="300" t="s">
        <v>52</v>
      </c>
      <c r="B94" s="300"/>
      <c r="C94" s="300"/>
      <c r="D94" s="300"/>
      <c r="E94" s="300"/>
      <c r="I94" s="249" t="s">
        <v>742</v>
      </c>
      <c r="J94" s="264">
        <v>36</v>
      </c>
      <c r="K94" s="264">
        <v>9</v>
      </c>
    </row>
    <row r="95" spans="1:11" ht="25.5" customHeight="1">
      <c r="I95" s="249" t="s">
        <v>743</v>
      </c>
      <c r="J95" s="264">
        <v>9</v>
      </c>
      <c r="K95" s="264">
        <v>7</v>
      </c>
    </row>
    <row r="96" spans="1:11" ht="18.75" customHeight="1">
      <c r="A96" s="140" t="s">
        <v>53</v>
      </c>
      <c r="I96" s="249" t="s">
        <v>744</v>
      </c>
      <c r="J96" s="264">
        <v>7</v>
      </c>
      <c r="K96" s="264">
        <v>2</v>
      </c>
    </row>
    <row r="97" spans="9:11">
      <c r="I97" s="249" t="s">
        <v>745</v>
      </c>
      <c r="J97" s="264">
        <v>2</v>
      </c>
      <c r="K97" s="264">
        <v>4</v>
      </c>
    </row>
    <row r="98" spans="9:11">
      <c r="I98" s="249" t="s">
        <v>746</v>
      </c>
      <c r="J98" s="264">
        <v>4</v>
      </c>
      <c r="K98" s="264">
        <v>815</v>
      </c>
    </row>
    <row r="99" spans="9:11">
      <c r="I99" s="249" t="s">
        <v>747</v>
      </c>
      <c r="J99" s="264">
        <v>815</v>
      </c>
      <c r="K99" s="264">
        <v>1107</v>
      </c>
    </row>
    <row r="100" spans="9:11">
      <c r="I100" s="249" t="s">
        <v>748</v>
      </c>
      <c r="J100" s="264">
        <v>1107</v>
      </c>
      <c r="K100" s="264">
        <v>160</v>
      </c>
    </row>
    <row r="101" spans="9:11">
      <c r="I101" s="249" t="s">
        <v>749</v>
      </c>
      <c r="J101" s="264">
        <v>160</v>
      </c>
      <c r="K101" s="264">
        <v>334</v>
      </c>
    </row>
    <row r="102" spans="9:11">
      <c r="I102" s="249" t="s">
        <v>750</v>
      </c>
      <c r="J102" s="264">
        <v>334</v>
      </c>
      <c r="K102" s="264">
        <v>541</v>
      </c>
    </row>
    <row r="103" spans="9:11">
      <c r="I103" s="249" t="s">
        <v>751</v>
      </c>
      <c r="J103" s="264">
        <v>541</v>
      </c>
      <c r="K103" s="264">
        <v>85</v>
      </c>
    </row>
    <row r="104" spans="9:11">
      <c r="I104" s="249" t="s">
        <v>752</v>
      </c>
      <c r="J104" s="264">
        <v>85</v>
      </c>
      <c r="K104" s="264">
        <v>283</v>
      </c>
    </row>
    <row r="105" spans="9:11">
      <c r="I105" s="249" t="s">
        <v>753</v>
      </c>
      <c r="J105" s="264">
        <v>283</v>
      </c>
      <c r="K105" s="264">
        <v>141</v>
      </c>
    </row>
    <row r="106" spans="9:11">
      <c r="I106" s="249" t="s">
        <v>754</v>
      </c>
      <c r="J106" s="264">
        <v>141</v>
      </c>
      <c r="K106" s="264">
        <v>1</v>
      </c>
    </row>
    <row r="107" spans="9:11">
      <c r="I107" s="249" t="s">
        <v>755</v>
      </c>
      <c r="J107" s="264">
        <v>1</v>
      </c>
      <c r="K107" s="264">
        <v>0</v>
      </c>
    </row>
    <row r="108" spans="9:11">
      <c r="I108" s="249" t="s">
        <v>756</v>
      </c>
      <c r="J108" s="264">
        <v>0</v>
      </c>
      <c r="K108" s="264">
        <v>0</v>
      </c>
    </row>
    <row r="109" spans="9:11">
      <c r="I109" s="249" t="s">
        <v>757</v>
      </c>
      <c r="J109" s="264">
        <v>0</v>
      </c>
      <c r="K109" s="264">
        <v>0</v>
      </c>
    </row>
    <row r="110" spans="9:11">
      <c r="I110" s="249" t="s">
        <v>758</v>
      </c>
      <c r="J110" s="264">
        <v>0</v>
      </c>
      <c r="K110" s="264">
        <v>0</v>
      </c>
    </row>
    <row r="111" spans="9:11">
      <c r="I111" s="249" t="s">
        <v>759</v>
      </c>
      <c r="J111" s="264">
        <v>0</v>
      </c>
      <c r="K111" s="264">
        <v>0</v>
      </c>
    </row>
    <row r="112" spans="9:11">
      <c r="I112" s="249" t="s">
        <v>760</v>
      </c>
      <c r="J112" s="264">
        <v>0</v>
      </c>
      <c r="K112" s="264">
        <v>0</v>
      </c>
    </row>
    <row r="113" spans="9:11">
      <c r="I113" s="249" t="s">
        <v>761</v>
      </c>
      <c r="J113" s="264">
        <v>0</v>
      </c>
      <c r="K113" s="264">
        <v>55</v>
      </c>
    </row>
    <row r="114" spans="9:11">
      <c r="I114" s="249" t="s">
        <v>762</v>
      </c>
      <c r="J114" s="264">
        <v>55</v>
      </c>
      <c r="K114" s="264">
        <v>80</v>
      </c>
    </row>
    <row r="115" spans="9:11">
      <c r="I115" s="249" t="s">
        <v>763</v>
      </c>
      <c r="J115" s="264">
        <v>80</v>
      </c>
      <c r="K115" s="264">
        <v>55</v>
      </c>
    </row>
    <row r="116" spans="9:11">
      <c r="I116" s="249" t="s">
        <v>764</v>
      </c>
      <c r="J116" s="264">
        <v>55</v>
      </c>
      <c r="K116" s="264">
        <v>80</v>
      </c>
    </row>
    <row r="117" spans="9:11">
      <c r="I117" s="249" t="s">
        <v>765</v>
      </c>
      <c r="J117" s="264">
        <v>80</v>
      </c>
      <c r="K117" s="264">
        <v>1</v>
      </c>
    </row>
    <row r="118" spans="9:11">
      <c r="I118" s="249" t="s">
        <v>766</v>
      </c>
      <c r="J118" s="264">
        <v>1</v>
      </c>
      <c r="K118" s="264" t="s">
        <v>802</v>
      </c>
    </row>
    <row r="119" spans="9:11">
      <c r="I119" s="249" t="s">
        <v>767</v>
      </c>
      <c r="J119" s="264" t="s">
        <v>802</v>
      </c>
      <c r="K119" s="264" t="s">
        <v>803</v>
      </c>
    </row>
    <row r="120" spans="9:11">
      <c r="I120" s="249" t="s">
        <v>768</v>
      </c>
      <c r="J120" s="264" t="s">
        <v>803</v>
      </c>
      <c r="K120" s="264">
        <v>2728339</v>
      </c>
    </row>
    <row r="121" spans="9:11">
      <c r="I121" s="249" t="s">
        <v>769</v>
      </c>
      <c r="J121" s="264">
        <v>2728339</v>
      </c>
      <c r="K121" s="264" t="s">
        <v>804</v>
      </c>
    </row>
    <row r="122" spans="9:11">
      <c r="I122" s="249" t="s">
        <v>770</v>
      </c>
      <c r="J122" s="264" t="s">
        <v>804</v>
      </c>
      <c r="K122" s="264" t="s">
        <v>35</v>
      </c>
    </row>
    <row r="123" spans="9:11">
      <c r="I123" s="249" t="s">
        <v>771</v>
      </c>
      <c r="J123" s="264" t="s">
        <v>35</v>
      </c>
      <c r="K123" s="264">
        <v>61779</v>
      </c>
    </row>
    <row r="124" spans="9:11">
      <c r="I124" s="249" t="s">
        <v>772</v>
      </c>
      <c r="J124" s="264">
        <v>61779</v>
      </c>
      <c r="K124" s="264">
        <v>80501</v>
      </c>
    </row>
    <row r="125" spans="9:11">
      <c r="I125" s="249" t="s">
        <v>773</v>
      </c>
      <c r="J125" s="264">
        <v>80501</v>
      </c>
      <c r="K125" s="264">
        <v>1844</v>
      </c>
    </row>
    <row r="126" spans="9:11">
      <c r="I126" s="249" t="s">
        <v>774</v>
      </c>
      <c r="J126" s="264">
        <v>1844</v>
      </c>
      <c r="K126" s="264">
        <v>1874</v>
      </c>
    </row>
    <row r="127" spans="9:11">
      <c r="I127" s="249" t="s">
        <v>775</v>
      </c>
      <c r="J127" s="264">
        <v>1874</v>
      </c>
      <c r="K127" s="264">
        <v>1876</v>
      </c>
    </row>
    <row r="128" spans="9:11">
      <c r="I128" s="249" t="s">
        <v>776</v>
      </c>
      <c r="J128" s="264">
        <v>1876</v>
      </c>
      <c r="K128" s="264">
        <v>1964</v>
      </c>
    </row>
    <row r="129" spans="9:11">
      <c r="I129" s="249" t="s">
        <v>777</v>
      </c>
      <c r="J129" s="264">
        <v>1964</v>
      </c>
      <c r="K129" s="264">
        <v>1861</v>
      </c>
    </row>
    <row r="130" spans="9:11">
      <c r="I130" s="249" t="s">
        <v>778</v>
      </c>
      <c r="J130" s="264">
        <v>1861</v>
      </c>
      <c r="K130" s="264">
        <v>1877</v>
      </c>
    </row>
    <row r="131" spans="9:11">
      <c r="I131" s="249" t="s">
        <v>779</v>
      </c>
      <c r="J131" s="264">
        <v>1877</v>
      </c>
      <c r="K131" s="264">
        <v>3718</v>
      </c>
    </row>
    <row r="132" spans="9:11">
      <c r="I132" s="249" t="s">
        <v>780</v>
      </c>
      <c r="J132" s="264">
        <v>3718</v>
      </c>
      <c r="K132" s="264">
        <v>0</v>
      </c>
    </row>
    <row r="133" spans="9:11">
      <c r="I133" s="249" t="s">
        <v>781</v>
      </c>
      <c r="J133" s="264">
        <v>0</v>
      </c>
      <c r="K133" s="264">
        <v>3</v>
      </c>
    </row>
    <row r="134" spans="9:11">
      <c r="I134" s="249" t="s">
        <v>782</v>
      </c>
      <c r="J134" s="264">
        <v>3</v>
      </c>
      <c r="K134" s="264">
        <v>1</v>
      </c>
    </row>
    <row r="135" spans="9:11">
      <c r="I135" s="249" t="s">
        <v>783</v>
      </c>
      <c r="J135" s="264">
        <v>1</v>
      </c>
      <c r="K135" s="264">
        <v>10</v>
      </c>
    </row>
    <row r="136" spans="9:11">
      <c r="I136" s="249" t="s">
        <v>784</v>
      </c>
      <c r="J136" s="264">
        <v>10</v>
      </c>
      <c r="K136" s="264">
        <v>0</v>
      </c>
    </row>
    <row r="137" spans="9:11">
      <c r="I137" s="249" t="s">
        <v>785</v>
      </c>
      <c r="J137" s="264">
        <v>0</v>
      </c>
      <c r="K137" s="264">
        <v>1</v>
      </c>
    </row>
    <row r="138" spans="9:11">
      <c r="I138" s="249" t="s">
        <v>786</v>
      </c>
      <c r="J138" s="264">
        <v>1</v>
      </c>
      <c r="K138" s="264">
        <v>0</v>
      </c>
    </row>
    <row r="139" spans="9:11">
      <c r="I139" s="249" t="s">
        <v>787</v>
      </c>
      <c r="J139" s="264">
        <v>0</v>
      </c>
      <c r="K139" s="264">
        <v>3</v>
      </c>
    </row>
    <row r="140" spans="9:11">
      <c r="I140" s="249" t="s">
        <v>788</v>
      </c>
      <c r="J140" s="264">
        <v>3</v>
      </c>
      <c r="K140" s="264">
        <v>6</v>
      </c>
    </row>
    <row r="141" spans="9:11">
      <c r="I141" s="249" t="s">
        <v>789</v>
      </c>
      <c r="J141" s="264">
        <v>6</v>
      </c>
      <c r="K141" s="264">
        <v>20</v>
      </c>
    </row>
    <row r="142" spans="9:11">
      <c r="I142" s="249" t="s">
        <v>790</v>
      </c>
      <c r="J142" s="264">
        <v>20</v>
      </c>
      <c r="K142" s="264">
        <v>4</v>
      </c>
    </row>
    <row r="143" spans="9:11">
      <c r="I143" s="249" t="s">
        <v>791</v>
      </c>
      <c r="J143" s="264">
        <v>4</v>
      </c>
      <c r="K143" s="264">
        <v>27</v>
      </c>
    </row>
    <row r="144" spans="9:11">
      <c r="I144" s="249" t="s">
        <v>792</v>
      </c>
      <c r="J144" s="264">
        <v>27</v>
      </c>
      <c r="K144" s="264">
        <v>12</v>
      </c>
    </row>
    <row r="145" spans="9:11">
      <c r="I145" s="249" t="s">
        <v>793</v>
      </c>
      <c r="J145" s="264">
        <v>12</v>
      </c>
      <c r="K145" s="264">
        <v>3</v>
      </c>
    </row>
    <row r="146" spans="9:11">
      <c r="I146" s="249" t="s">
        <v>794</v>
      </c>
      <c r="J146" s="264">
        <v>3</v>
      </c>
      <c r="K146" s="264">
        <v>2</v>
      </c>
    </row>
    <row r="147" spans="9:11">
      <c r="I147" s="249" t="s">
        <v>795</v>
      </c>
      <c r="J147" s="264">
        <v>2</v>
      </c>
      <c r="K147" s="264">
        <v>11</v>
      </c>
    </row>
    <row r="148" spans="9:11">
      <c r="I148" s="249" t="s">
        <v>796</v>
      </c>
      <c r="J148" s="264">
        <v>11</v>
      </c>
      <c r="K148" s="264" t="s">
        <v>805</v>
      </c>
    </row>
    <row r="149" spans="9:11">
      <c r="I149" s="249" t="s">
        <v>797</v>
      </c>
      <c r="J149" s="264" t="s">
        <v>805</v>
      </c>
      <c r="K149" s="264">
        <v>2010</v>
      </c>
    </row>
    <row r="150" spans="9:11">
      <c r="I150" s="249" t="s">
        <v>798</v>
      </c>
      <c r="J150" s="264">
        <v>2010</v>
      </c>
      <c r="K150" s="264">
        <v>3</v>
      </c>
    </row>
    <row r="151" spans="9:11">
      <c r="I151" s="249" t="s">
        <v>799</v>
      </c>
      <c r="J151" s="264">
        <v>3</v>
      </c>
      <c r="K151" s="249"/>
    </row>
    <row r="152" spans="9:11">
      <c r="I152" s="250"/>
      <c r="J152" s="249"/>
    </row>
  </sheetData>
  <mergeCells count="3">
    <mergeCell ref="A77:B77"/>
    <mergeCell ref="A84:E84"/>
    <mergeCell ref="A94:E9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opLeftCell="A57"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7" style="58" customWidth="1"/>
    <col min="10" max="10" width="30.77734375" style="58" customWidth="1"/>
    <col min="11" max="13" width="6.33203125" style="57" customWidth="1"/>
    <col min="14" max="16384" width="8.88671875" style="57"/>
  </cols>
  <sheetData>
    <row r="1" spans="1:13" s="3" customFormat="1">
      <c r="A1" s="57"/>
      <c r="B1" s="65" t="s">
        <v>90</v>
      </c>
      <c r="C1" s="57"/>
      <c r="D1" s="57"/>
      <c r="E1" s="57"/>
      <c r="F1" s="2" t="s">
        <v>91</v>
      </c>
      <c r="G1" s="66"/>
      <c r="H1" s="67"/>
      <c r="I1" s="58"/>
      <c r="J1" s="58"/>
      <c r="K1" s="57"/>
      <c r="L1" s="57"/>
      <c r="M1" s="57"/>
    </row>
    <row r="2" spans="1:13" s="3" customFormat="1" ht="17.399999999999999">
      <c r="A2" s="57"/>
      <c r="B2" s="65" t="s">
        <v>92</v>
      </c>
      <c r="C2" s="57"/>
      <c r="D2" s="57"/>
      <c r="E2" s="57"/>
      <c r="F2" s="68" t="s">
        <v>93</v>
      </c>
      <c r="G2" s="69"/>
      <c r="H2" s="70"/>
      <c r="I2" s="256" t="s">
        <v>663</v>
      </c>
      <c r="J2" s="58"/>
      <c r="K2" s="57"/>
      <c r="L2" s="57"/>
      <c r="M2" s="57"/>
    </row>
    <row r="3" spans="1:13" s="3" customFormat="1" ht="13.8" thickBot="1">
      <c r="A3" s="71"/>
      <c r="B3" s="58"/>
      <c r="C3" s="57"/>
      <c r="D3" s="57"/>
      <c r="E3" s="57"/>
      <c r="F3" s="2"/>
      <c r="G3" s="72"/>
      <c r="H3" s="72"/>
      <c r="I3" s="257" t="s">
        <v>664</v>
      </c>
      <c r="J3" s="179" t="s">
        <v>665</v>
      </c>
      <c r="K3" s="217" t="s">
        <v>666</v>
      </c>
      <c r="L3" s="258" t="s">
        <v>710</v>
      </c>
      <c r="M3" s="57"/>
    </row>
    <row r="4" spans="1:13" s="3" customFormat="1">
      <c r="A4" s="73"/>
      <c r="B4" s="60"/>
      <c r="C4" s="74" t="s">
        <v>0</v>
      </c>
      <c r="D4" s="74" t="s">
        <v>1</v>
      </c>
      <c r="E4" s="75" t="s">
        <v>2</v>
      </c>
      <c r="F4" s="2"/>
      <c r="G4" s="72"/>
      <c r="H4" s="72"/>
      <c r="I4" s="58"/>
      <c r="J4" s="58"/>
      <c r="K4" s="217" t="s">
        <v>668</v>
      </c>
      <c r="L4" s="258" t="s">
        <v>711</v>
      </c>
      <c r="M4" s="57"/>
    </row>
    <row r="5" spans="1:13" s="3" customFormat="1">
      <c r="A5" s="76"/>
      <c r="B5" s="77"/>
      <c r="C5" s="78"/>
      <c r="D5" s="78"/>
      <c r="E5" s="78"/>
      <c r="F5" s="4"/>
      <c r="G5" s="72"/>
      <c r="H5" s="72"/>
      <c r="I5" s="58"/>
      <c r="J5" s="58"/>
      <c r="K5" s="217" t="s">
        <v>670</v>
      </c>
      <c r="L5" s="57"/>
      <c r="M5" s="258" t="s">
        <v>671</v>
      </c>
    </row>
    <row r="6" spans="1:13" s="3" customFormat="1" ht="15.6">
      <c r="A6" s="79" t="s">
        <v>3</v>
      </c>
      <c r="B6" s="77" t="s">
        <v>63</v>
      </c>
      <c r="C6" s="80">
        <v>99</v>
      </c>
      <c r="D6" s="80">
        <v>92</v>
      </c>
      <c r="E6" s="81">
        <f>D6+C6</f>
        <v>191</v>
      </c>
      <c r="F6" s="68"/>
      <c r="G6" s="82"/>
      <c r="H6" s="70"/>
      <c r="I6" s="58"/>
      <c r="J6" s="179" t="s">
        <v>712</v>
      </c>
      <c r="K6" s="57"/>
      <c r="L6" s="57"/>
      <c r="M6" s="57"/>
    </row>
    <row r="7" spans="1:13" s="3" customFormat="1" ht="15.6">
      <c r="A7" s="79"/>
      <c r="B7" s="77"/>
      <c r="C7" s="83"/>
      <c r="D7" s="83"/>
      <c r="E7" s="81"/>
      <c r="F7" s="68"/>
      <c r="G7" s="82"/>
      <c r="H7" s="82"/>
      <c r="I7" s="58"/>
      <c r="J7" s="257" t="s">
        <v>713</v>
      </c>
      <c r="K7" s="57"/>
      <c r="L7" s="57"/>
      <c r="M7" s="57"/>
    </row>
    <row r="8" spans="1:13" s="3" customFormat="1" ht="15.6">
      <c r="A8" s="79"/>
      <c r="B8" s="77" t="s">
        <v>4</v>
      </c>
      <c r="C8" s="83"/>
      <c r="D8" s="83"/>
      <c r="E8" s="81"/>
      <c r="F8" s="68"/>
      <c r="G8" s="82"/>
      <c r="H8" s="70"/>
      <c r="I8" s="58"/>
      <c r="J8" s="257" t="s">
        <v>714</v>
      </c>
      <c r="K8" s="57"/>
      <c r="L8" s="57"/>
      <c r="M8" s="57"/>
    </row>
    <row r="9" spans="1:13" s="3" customFormat="1" ht="15.6">
      <c r="A9" s="79"/>
      <c r="B9" s="84" t="s">
        <v>5</v>
      </c>
      <c r="C9" s="85"/>
      <c r="D9" s="85"/>
      <c r="E9" s="81"/>
      <c r="F9" s="2"/>
      <c r="G9" s="82"/>
      <c r="H9" s="86"/>
      <c r="I9" s="58"/>
      <c r="J9" s="58"/>
      <c r="K9" s="258" t="s">
        <v>675</v>
      </c>
      <c r="L9" s="258" t="s">
        <v>676</v>
      </c>
      <c r="M9" s="258" t="s">
        <v>2</v>
      </c>
    </row>
    <row r="10" spans="1:13" s="3" customFormat="1">
      <c r="A10" s="79"/>
      <c r="B10" s="87" t="s">
        <v>6</v>
      </c>
      <c r="C10" s="88">
        <v>1714</v>
      </c>
      <c r="D10" s="88">
        <v>1563</v>
      </c>
      <c r="E10" s="81">
        <f>D10+C10</f>
        <v>3277</v>
      </c>
      <c r="F10" s="89">
        <f ca="1">C10/OFFSET(C10,4,0)</f>
        <v>1</v>
      </c>
      <c r="G10" s="89">
        <f t="shared" ref="G10:H10" ca="1" si="0">D10/OFFSET(D10,4,0)</f>
        <v>1</v>
      </c>
      <c r="H10" s="89">
        <f t="shared" ca="1" si="0"/>
        <v>1</v>
      </c>
      <c r="I10" s="58"/>
      <c r="J10" s="179" t="s">
        <v>715</v>
      </c>
      <c r="K10" s="209">
        <v>99</v>
      </c>
      <c r="L10" s="209">
        <v>92</v>
      </c>
      <c r="M10" s="209">
        <v>191</v>
      </c>
    </row>
    <row r="11" spans="1:13" s="3" customFormat="1">
      <c r="A11" s="79"/>
      <c r="B11" s="87" t="s">
        <v>7</v>
      </c>
      <c r="C11" s="88"/>
      <c r="D11" s="88"/>
      <c r="E11" s="81">
        <f t="shared" ref="E11:E14" si="1">D11+C11</f>
        <v>0</v>
      </c>
      <c r="F11" s="89">
        <f ca="1">C11/OFFSET(C11,3,0)</f>
        <v>0</v>
      </c>
      <c r="G11" s="89">
        <f t="shared" ref="G11:H11" ca="1" si="2">D11/OFFSET(D11,3,0)</f>
        <v>0</v>
      </c>
      <c r="H11" s="89">
        <f t="shared" ca="1" si="2"/>
        <v>0</v>
      </c>
      <c r="I11" s="58"/>
      <c r="J11" s="186" t="s">
        <v>4</v>
      </c>
      <c r="K11" s="57"/>
      <c r="L11" s="57"/>
      <c r="M11" s="57"/>
    </row>
    <row r="12" spans="1:13" s="3" customFormat="1">
      <c r="A12" s="79"/>
      <c r="B12" s="87" t="s">
        <v>8</v>
      </c>
      <c r="C12" s="88"/>
      <c r="D12" s="88"/>
      <c r="E12" s="81">
        <f t="shared" si="1"/>
        <v>0</v>
      </c>
      <c r="F12" s="89">
        <f ca="1">C12/OFFSET(C12,2,0)</f>
        <v>0</v>
      </c>
      <c r="G12" s="89">
        <f t="shared" ref="G12:H12" ca="1" si="3">D12/OFFSET(D12,2,0)</f>
        <v>0</v>
      </c>
      <c r="H12" s="89">
        <f t="shared" ca="1" si="3"/>
        <v>0</v>
      </c>
      <c r="I12" s="58"/>
      <c r="J12" s="179" t="s">
        <v>678</v>
      </c>
      <c r="K12" s="209">
        <v>1714</v>
      </c>
      <c r="L12" s="209">
        <v>1563</v>
      </c>
      <c r="M12" s="209">
        <v>3277</v>
      </c>
    </row>
    <row r="13" spans="1:13" s="3" customFormat="1">
      <c r="A13" s="79"/>
      <c r="B13" s="87" t="s">
        <v>9</v>
      </c>
      <c r="C13" s="88"/>
      <c r="D13" s="88"/>
      <c r="E13" s="81">
        <f t="shared" si="1"/>
        <v>0</v>
      </c>
      <c r="F13" s="89">
        <f ca="1">C13/OFFSET(C13,1,0)</f>
        <v>0</v>
      </c>
      <c r="G13" s="89">
        <f t="shared" ref="G13:H13" ca="1" si="4">D13/OFFSET(D13,1,0)</f>
        <v>0</v>
      </c>
      <c r="H13" s="89">
        <f t="shared" ca="1" si="4"/>
        <v>0</v>
      </c>
      <c r="I13" s="58"/>
      <c r="J13" s="179" t="s">
        <v>679</v>
      </c>
      <c r="K13" s="209">
        <v>9</v>
      </c>
      <c r="L13" s="209">
        <v>0</v>
      </c>
      <c r="M13" s="209">
        <v>9</v>
      </c>
    </row>
    <row r="14" spans="1:13" s="3" customFormat="1">
      <c r="A14" s="79" t="s">
        <v>10</v>
      </c>
      <c r="B14" s="90" t="s">
        <v>11</v>
      </c>
      <c r="C14" s="91">
        <f>SUM(C10:C13)</f>
        <v>1714</v>
      </c>
      <c r="D14" s="91">
        <f>SUM(D10:D13)</f>
        <v>1563</v>
      </c>
      <c r="E14" s="81">
        <f t="shared" si="1"/>
        <v>3277</v>
      </c>
      <c r="F14" s="89"/>
      <c r="G14" s="89"/>
      <c r="H14" s="89"/>
      <c r="I14" s="58"/>
      <c r="J14" s="179" t="s">
        <v>680</v>
      </c>
      <c r="K14" s="209">
        <v>324</v>
      </c>
      <c r="L14" s="209">
        <v>31</v>
      </c>
      <c r="M14" s="209">
        <v>355</v>
      </c>
    </row>
    <row r="15" spans="1:13" s="3" customFormat="1">
      <c r="A15" s="79"/>
      <c r="B15" s="84" t="s">
        <v>58</v>
      </c>
      <c r="C15" s="92"/>
      <c r="D15" s="92"/>
      <c r="E15" s="81"/>
      <c r="F15" s="2"/>
      <c r="G15" s="72"/>
      <c r="H15" s="72"/>
      <c r="I15" s="58"/>
      <c r="J15" s="179" t="s">
        <v>681</v>
      </c>
      <c r="K15" s="209">
        <v>110</v>
      </c>
      <c r="L15" s="209">
        <v>40</v>
      </c>
      <c r="M15" s="209">
        <v>150</v>
      </c>
    </row>
    <row r="16" spans="1:13" s="3" customFormat="1">
      <c r="A16" s="79"/>
      <c r="B16" s="87" t="s">
        <v>6</v>
      </c>
      <c r="C16" s="92">
        <v>9</v>
      </c>
      <c r="D16" s="92">
        <v>0</v>
      </c>
      <c r="E16" s="81">
        <f t="shared" ref="E16:E72" si="5">D16+C16</f>
        <v>9</v>
      </c>
      <c r="F16" s="89">
        <f ca="1">C16/OFFSET(C16,4,0)</f>
        <v>1</v>
      </c>
      <c r="G16" s="89" t="e">
        <f t="shared" ref="G16:H16" ca="1" si="6">D16/OFFSET(D16,4,0)</f>
        <v>#DIV/0!</v>
      </c>
      <c r="H16" s="89">
        <f t="shared" ca="1" si="6"/>
        <v>1</v>
      </c>
      <c r="I16" s="58"/>
      <c r="J16" s="179" t="s">
        <v>682</v>
      </c>
      <c r="K16" s="209">
        <v>2157</v>
      </c>
      <c r="L16" s="209">
        <v>1634</v>
      </c>
      <c r="M16" s="209">
        <v>3791</v>
      </c>
    </row>
    <row r="17" spans="1:13" s="3" customFormat="1">
      <c r="A17" s="79"/>
      <c r="B17" s="87" t="s">
        <v>7</v>
      </c>
      <c r="C17" s="92"/>
      <c r="D17" s="92"/>
      <c r="E17" s="81">
        <f t="shared" si="5"/>
        <v>0</v>
      </c>
      <c r="F17" s="89">
        <f ca="1">C17/OFFSET(C17,3,0)</f>
        <v>0</v>
      </c>
      <c r="G17" s="89" t="e">
        <f t="shared" ref="G17:H17" ca="1" si="7">D17/OFFSET(D17,3,0)</f>
        <v>#DIV/0!</v>
      </c>
      <c r="H17" s="89">
        <f t="shared" ca="1" si="7"/>
        <v>0</v>
      </c>
      <c r="I17" s="58"/>
      <c r="J17" s="179" t="s">
        <v>683</v>
      </c>
      <c r="K17" s="209">
        <v>110</v>
      </c>
      <c r="L17" s="209">
        <v>40</v>
      </c>
      <c r="M17" s="209">
        <v>150</v>
      </c>
    </row>
    <row r="18" spans="1:13" s="3" customFormat="1">
      <c r="A18" s="79"/>
      <c r="B18" s="87" t="s">
        <v>8</v>
      </c>
      <c r="C18" s="92"/>
      <c r="D18" s="92"/>
      <c r="E18" s="81">
        <f t="shared" si="5"/>
        <v>0</v>
      </c>
      <c r="F18" s="89">
        <f ca="1">C18/OFFSET(C18,2,0)</f>
        <v>0</v>
      </c>
      <c r="G18" s="89" t="e">
        <f t="shared" ref="G18:H18" ca="1" si="8">D18/OFFSET(D18,2,0)</f>
        <v>#DIV/0!</v>
      </c>
      <c r="H18" s="89">
        <f t="shared" ca="1" si="8"/>
        <v>0</v>
      </c>
      <c r="I18" s="58"/>
      <c r="J18" s="179" t="s">
        <v>684</v>
      </c>
      <c r="K18" s="209">
        <v>2047</v>
      </c>
      <c r="L18" s="209">
        <v>1594</v>
      </c>
      <c r="M18" s="209">
        <v>3641</v>
      </c>
    </row>
    <row r="19" spans="1:13" s="3" customFormat="1">
      <c r="A19" s="79"/>
      <c r="B19" s="87" t="s">
        <v>9</v>
      </c>
      <c r="C19" s="92"/>
      <c r="D19" s="92"/>
      <c r="E19" s="81">
        <f t="shared" si="5"/>
        <v>0</v>
      </c>
      <c r="F19" s="89">
        <f ca="1">C19/OFFSET(C19,1,0)</f>
        <v>0</v>
      </c>
      <c r="G19" s="89" t="e">
        <f t="shared" ref="G19:H19" ca="1" si="9">D19/OFFSET(D19,1,0)</f>
        <v>#DIV/0!</v>
      </c>
      <c r="H19" s="94">
        <f t="shared" ca="1" si="9"/>
        <v>0</v>
      </c>
    </row>
    <row r="20" spans="1:13" s="3" customFormat="1">
      <c r="A20" s="79" t="s">
        <v>12</v>
      </c>
      <c r="B20" s="90" t="s">
        <v>13</v>
      </c>
      <c r="C20" s="81">
        <f>SUM(C16:C19)</f>
        <v>9</v>
      </c>
      <c r="D20" s="81">
        <f>SUM(D16:D19)</f>
        <v>0</v>
      </c>
      <c r="E20" s="81">
        <f t="shared" si="5"/>
        <v>9</v>
      </c>
      <c r="F20" s="89"/>
      <c r="G20" s="89"/>
      <c r="H20" s="89"/>
    </row>
    <row r="21" spans="1:13" s="3" customFormat="1">
      <c r="A21" s="79"/>
      <c r="B21" s="84" t="s">
        <v>59</v>
      </c>
      <c r="C21" s="92"/>
      <c r="D21" s="92"/>
      <c r="E21" s="81"/>
      <c r="F21" s="2"/>
      <c r="G21" s="72"/>
      <c r="H21" s="72"/>
    </row>
    <row r="22" spans="1:13" s="3" customFormat="1">
      <c r="A22" s="79"/>
      <c r="B22" s="87" t="s">
        <v>6</v>
      </c>
      <c r="C22" s="95">
        <v>324</v>
      </c>
      <c r="D22" s="95">
        <v>31</v>
      </c>
      <c r="E22" s="81">
        <f t="shared" si="5"/>
        <v>355</v>
      </c>
      <c r="F22" s="89">
        <f ca="1">C22/OFFSET(C22,4,0)</f>
        <v>1</v>
      </c>
      <c r="G22" s="89">
        <f t="shared" ref="G22:H22" ca="1" si="10">D22/OFFSET(D22,4,0)</f>
        <v>1</v>
      </c>
      <c r="H22" s="89">
        <f t="shared" ca="1" si="10"/>
        <v>1</v>
      </c>
    </row>
    <row r="23" spans="1:13" s="3" customFormat="1">
      <c r="A23" s="79"/>
      <c r="B23" s="87" t="s">
        <v>7</v>
      </c>
      <c r="C23" s="95"/>
      <c r="D23" s="95"/>
      <c r="E23" s="81">
        <f t="shared" si="5"/>
        <v>0</v>
      </c>
      <c r="F23" s="89">
        <f ca="1">C23/OFFSET(C23,3,0)</f>
        <v>0</v>
      </c>
      <c r="G23" s="89">
        <f t="shared" ref="G23:H23" ca="1" si="11">D23/OFFSET(D23,3,0)</f>
        <v>0</v>
      </c>
      <c r="H23" s="89">
        <f t="shared" ca="1" si="11"/>
        <v>0</v>
      </c>
    </row>
    <row r="24" spans="1:13" s="3" customFormat="1">
      <c r="A24" s="79"/>
      <c r="B24" s="87" t="s">
        <v>8</v>
      </c>
      <c r="C24" s="95"/>
      <c r="D24" s="95"/>
      <c r="E24" s="81">
        <f t="shared" si="5"/>
        <v>0</v>
      </c>
      <c r="F24" s="89">
        <f ca="1">C24/OFFSET(C24,2,0)</f>
        <v>0</v>
      </c>
      <c r="G24" s="89">
        <f t="shared" ref="G24:H24" ca="1" si="12">D24/OFFSET(D24,2,0)</f>
        <v>0</v>
      </c>
      <c r="H24" s="89">
        <f t="shared" ca="1" si="12"/>
        <v>0</v>
      </c>
    </row>
    <row r="25" spans="1:13" s="3" customFormat="1">
      <c r="A25" s="79"/>
      <c r="B25" s="87" t="s">
        <v>9</v>
      </c>
      <c r="C25" s="95"/>
      <c r="D25" s="95"/>
      <c r="E25" s="81">
        <f t="shared" si="5"/>
        <v>0</v>
      </c>
      <c r="F25" s="89">
        <f ca="1">C25/OFFSET(C25,1,0)</f>
        <v>0</v>
      </c>
      <c r="G25" s="89">
        <f t="shared" ref="G25:H25" ca="1" si="13">D25/OFFSET(D25,1,0)</f>
        <v>0</v>
      </c>
      <c r="H25" s="94">
        <f t="shared" ca="1" si="13"/>
        <v>0</v>
      </c>
    </row>
    <row r="26" spans="1:13" s="3" customFormat="1">
      <c r="A26" s="79" t="s">
        <v>14</v>
      </c>
      <c r="B26" s="90" t="s">
        <v>15</v>
      </c>
      <c r="C26" s="81">
        <f>SUM(C22:C25)</f>
        <v>324</v>
      </c>
      <c r="D26" s="81">
        <f>SUM(D22:D25)</f>
        <v>31</v>
      </c>
      <c r="E26" s="81">
        <f t="shared" si="5"/>
        <v>355</v>
      </c>
      <c r="F26" s="89"/>
      <c r="G26" s="89"/>
      <c r="H26" s="89"/>
    </row>
    <row r="27" spans="1:13" s="3" customFormat="1">
      <c r="A27" s="79"/>
      <c r="B27" s="84" t="s">
        <v>16</v>
      </c>
      <c r="C27" s="92"/>
      <c r="D27" s="92"/>
      <c r="E27" s="81"/>
      <c r="F27" s="2"/>
      <c r="G27" s="72"/>
      <c r="H27" s="72"/>
    </row>
    <row r="28" spans="1:13" s="3" customFormat="1">
      <c r="A28" s="79"/>
      <c r="B28" s="87" t="s">
        <v>6</v>
      </c>
      <c r="C28" s="92"/>
      <c r="D28" s="92"/>
      <c r="E28" s="81">
        <f t="shared" si="5"/>
        <v>0</v>
      </c>
      <c r="F28" s="89">
        <f ca="1">C28/OFFSET(C28,4,0)</f>
        <v>0</v>
      </c>
      <c r="G28" s="89">
        <f t="shared" ref="G28:H28" ca="1" si="14">D28/OFFSET(D28,4,0)</f>
        <v>0</v>
      </c>
      <c r="H28" s="89">
        <f t="shared" ca="1" si="14"/>
        <v>0</v>
      </c>
    </row>
    <row r="29" spans="1:13" s="3" customFormat="1">
      <c r="A29" s="79"/>
      <c r="B29" s="87" t="s">
        <v>7</v>
      </c>
      <c r="C29" s="92"/>
      <c r="D29" s="92"/>
      <c r="E29" s="81">
        <f t="shared" si="5"/>
        <v>0</v>
      </c>
      <c r="F29" s="89">
        <f ca="1">C29/OFFSET(C29,3,0)</f>
        <v>0</v>
      </c>
      <c r="G29" s="89">
        <f t="shared" ref="G29:H29" ca="1" si="15">D29/OFFSET(D29,3,0)</f>
        <v>0</v>
      </c>
      <c r="H29" s="89">
        <f t="shared" ca="1" si="15"/>
        <v>0</v>
      </c>
    </row>
    <row r="30" spans="1:13" s="3" customFormat="1">
      <c r="A30" s="79"/>
      <c r="B30" s="87" t="s">
        <v>8</v>
      </c>
      <c r="C30" s="92"/>
      <c r="D30" s="92"/>
      <c r="E30" s="81">
        <f t="shared" si="5"/>
        <v>0</v>
      </c>
      <c r="F30" s="89">
        <f ca="1">C30/OFFSET(C30,2,0)</f>
        <v>0</v>
      </c>
      <c r="G30" s="89">
        <f t="shared" ref="G30:H30" ca="1" si="16">D30/OFFSET(D30,2,0)</f>
        <v>0</v>
      </c>
      <c r="H30" s="89">
        <f t="shared" ca="1" si="16"/>
        <v>0</v>
      </c>
    </row>
    <row r="31" spans="1:13" s="3" customFormat="1">
      <c r="A31" s="79"/>
      <c r="B31" s="87" t="s">
        <v>9</v>
      </c>
      <c r="C31" s="92">
        <v>110</v>
      </c>
      <c r="D31" s="92">
        <v>40</v>
      </c>
      <c r="E31" s="81">
        <f t="shared" si="5"/>
        <v>150</v>
      </c>
      <c r="F31" s="89">
        <f ca="1">C31/OFFSET(C31,1,0)</f>
        <v>1</v>
      </c>
      <c r="G31" s="89">
        <f t="shared" ref="G31:H31" ca="1" si="17">D31/OFFSET(D31,1,0)</f>
        <v>1</v>
      </c>
      <c r="H31" s="94">
        <f t="shared" ca="1" si="17"/>
        <v>1</v>
      </c>
    </row>
    <row r="32" spans="1:13" s="3" customFormat="1">
      <c r="A32" s="79" t="s">
        <v>17</v>
      </c>
      <c r="B32" s="90" t="s">
        <v>18</v>
      </c>
      <c r="C32" s="81">
        <f>SUM(C28:C31)</f>
        <v>110</v>
      </c>
      <c r="D32" s="81">
        <f>SUM(D28:D31)</f>
        <v>40</v>
      </c>
      <c r="E32" s="81">
        <f t="shared" si="5"/>
        <v>150</v>
      </c>
      <c r="F32" s="2"/>
      <c r="G32" s="72"/>
      <c r="H32" s="72"/>
    </row>
    <row r="33" spans="1:13" s="3" customFormat="1">
      <c r="A33" s="79" t="s">
        <v>19</v>
      </c>
      <c r="B33" s="96" t="s">
        <v>54</v>
      </c>
      <c r="C33" s="78">
        <f>C14+C20+C26+C32</f>
        <v>2157</v>
      </c>
      <c r="D33" s="78">
        <f>D14+D20+D26+D32</f>
        <v>1634</v>
      </c>
      <c r="E33" s="81">
        <f t="shared" si="5"/>
        <v>3791</v>
      </c>
      <c r="F33" s="68"/>
      <c r="G33" s="72"/>
      <c r="H33" s="72"/>
    </row>
    <row r="34" spans="1:13" s="3" customFormat="1" ht="15.6">
      <c r="A34" s="97" t="s">
        <v>20</v>
      </c>
      <c r="B34" s="98" t="s">
        <v>21</v>
      </c>
      <c r="C34" s="99">
        <v>110</v>
      </c>
      <c r="D34" s="99">
        <v>40</v>
      </c>
      <c r="E34" s="81">
        <f t="shared" si="5"/>
        <v>150</v>
      </c>
      <c r="F34" s="68"/>
      <c r="G34" s="82"/>
      <c r="H34" s="100"/>
    </row>
    <row r="35" spans="1:13" s="3" customFormat="1" ht="15.6">
      <c r="A35" s="79" t="s">
        <v>22</v>
      </c>
      <c r="B35" s="77" t="s">
        <v>23</v>
      </c>
      <c r="C35" s="78">
        <f>C33-C34</f>
        <v>2047</v>
      </c>
      <c r="D35" s="78">
        <f>D33-D34</f>
        <v>1594</v>
      </c>
      <c r="E35" s="81">
        <f t="shared" si="5"/>
        <v>3641</v>
      </c>
      <c r="F35" s="68"/>
      <c r="G35" s="101"/>
      <c r="H35" s="102"/>
    </row>
    <row r="36" spans="1:13" s="3" customFormat="1" ht="16.2" thickBot="1">
      <c r="A36" s="103"/>
      <c r="B36" s="104"/>
      <c r="C36" s="92"/>
      <c r="D36" s="92"/>
      <c r="E36" s="81"/>
      <c r="F36" s="68"/>
      <c r="G36" s="93"/>
      <c r="H36" s="70"/>
    </row>
    <row r="37" spans="1:13" s="3" customFormat="1" ht="13.8" thickTop="1">
      <c r="A37" s="105"/>
      <c r="B37" s="106"/>
      <c r="C37" s="92"/>
      <c r="D37" s="92"/>
      <c r="E37" s="81"/>
      <c r="F37" s="2"/>
      <c r="G37" s="72"/>
      <c r="H37" s="72"/>
    </row>
    <row r="38" spans="1:13" s="3" customFormat="1" ht="15.6">
      <c r="A38" s="79"/>
      <c r="B38" s="77" t="s">
        <v>24</v>
      </c>
      <c r="C38" s="92"/>
      <c r="D38" s="92"/>
      <c r="E38" s="81"/>
      <c r="F38" s="68"/>
      <c r="G38" s="70"/>
      <c r="H38" s="82"/>
    </row>
    <row r="39" spans="1:13" s="3" customFormat="1">
      <c r="A39" s="79"/>
      <c r="B39" s="87" t="s">
        <v>6</v>
      </c>
      <c r="C39" s="107">
        <v>1167</v>
      </c>
      <c r="D39" s="107">
        <v>911</v>
      </c>
      <c r="E39" s="81">
        <f t="shared" si="5"/>
        <v>2078</v>
      </c>
      <c r="F39" s="89">
        <f ca="1">C39/OFFSET(C39,4,0)</f>
        <v>1</v>
      </c>
      <c r="G39" s="89">
        <f t="shared" ref="G39:H39" ca="1" si="18">D39/OFFSET(D39,4,0)</f>
        <v>1</v>
      </c>
      <c r="H39" s="89">
        <f t="shared" ca="1" si="18"/>
        <v>1</v>
      </c>
    </row>
    <row r="40" spans="1:13" s="3" customFormat="1">
      <c r="A40" s="79"/>
      <c r="B40" s="87" t="s">
        <v>7</v>
      </c>
      <c r="C40" s="107"/>
      <c r="D40" s="107"/>
      <c r="E40" s="81">
        <f t="shared" si="5"/>
        <v>0</v>
      </c>
      <c r="F40" s="89">
        <f ca="1">C40/OFFSET(C40,3,0)</f>
        <v>0</v>
      </c>
      <c r="G40" s="89">
        <f t="shared" ref="G40:H40" ca="1" si="19">D40/OFFSET(D40,3,0)</f>
        <v>0</v>
      </c>
      <c r="H40" s="89">
        <f t="shared" ca="1" si="19"/>
        <v>0</v>
      </c>
      <c r="I40" s="58"/>
      <c r="J40" s="58"/>
      <c r="K40" s="57"/>
      <c r="L40" s="57"/>
      <c r="M40" s="57"/>
    </row>
    <row r="41" spans="1:13" s="3" customFormat="1">
      <c r="A41" s="79"/>
      <c r="B41" s="87" t="s">
        <v>8</v>
      </c>
      <c r="C41" s="107"/>
      <c r="D41" s="107"/>
      <c r="E41" s="81">
        <f t="shared" si="5"/>
        <v>0</v>
      </c>
      <c r="F41" s="89">
        <f ca="1">C41/OFFSET(C41,2,0)</f>
        <v>0</v>
      </c>
      <c r="G41" s="89">
        <f t="shared" ref="G41:H41" ca="1" si="20">D41/OFFSET(D41,2,0)</f>
        <v>0</v>
      </c>
      <c r="H41" s="89">
        <f t="shared" ca="1" si="20"/>
        <v>0</v>
      </c>
      <c r="I41" s="179" t="s">
        <v>25</v>
      </c>
      <c r="J41" s="186" t="s">
        <v>685</v>
      </c>
      <c r="K41" s="209">
        <v>1167</v>
      </c>
      <c r="L41" s="209">
        <v>911</v>
      </c>
      <c r="M41" s="209">
        <v>2078</v>
      </c>
    </row>
    <row r="42" spans="1:13" s="3" customFormat="1">
      <c r="A42" s="79"/>
      <c r="B42" s="87" t="s">
        <v>9</v>
      </c>
      <c r="C42" s="107"/>
      <c r="D42" s="107"/>
      <c r="E42" s="81">
        <f t="shared" si="5"/>
        <v>0</v>
      </c>
      <c r="F42" s="89">
        <f ca="1">C42/OFFSET(C42,1,0)</f>
        <v>0</v>
      </c>
      <c r="G42" s="89">
        <f t="shared" ref="G42:H42" ca="1" si="21">D42/OFFSET(D42,1,0)</f>
        <v>0</v>
      </c>
      <c r="H42" s="94">
        <f t="shared" ca="1" si="21"/>
        <v>0</v>
      </c>
      <c r="I42" s="58"/>
      <c r="J42" s="179" t="s">
        <v>686</v>
      </c>
      <c r="K42" s="209">
        <v>4</v>
      </c>
      <c r="L42" s="209">
        <v>33</v>
      </c>
      <c r="M42" s="209">
        <v>37</v>
      </c>
    </row>
    <row r="43" spans="1:13" s="3" customFormat="1">
      <c r="A43" s="79" t="s">
        <v>25</v>
      </c>
      <c r="B43" s="90" t="s">
        <v>26</v>
      </c>
      <c r="C43" s="78">
        <f>SUM(C39:C42)</f>
        <v>1167</v>
      </c>
      <c r="D43" s="78">
        <f>SUM(D39:D42)</f>
        <v>911</v>
      </c>
      <c r="E43" s="81">
        <f t="shared" si="5"/>
        <v>2078</v>
      </c>
      <c r="F43" s="89"/>
      <c r="G43" s="89"/>
      <c r="H43" s="89"/>
      <c r="I43" s="58"/>
      <c r="J43" s="179" t="s">
        <v>687</v>
      </c>
      <c r="K43" s="209">
        <v>89</v>
      </c>
      <c r="L43" s="209">
        <v>1</v>
      </c>
      <c r="M43" s="209">
        <v>90</v>
      </c>
    </row>
    <row r="44" spans="1:13" s="3" customFormat="1">
      <c r="A44" s="79"/>
      <c r="B44" s="77"/>
      <c r="C44" s="92"/>
      <c r="D44" s="92"/>
      <c r="E44" s="81"/>
      <c r="F44" s="2"/>
      <c r="G44" s="72"/>
      <c r="H44" s="72"/>
      <c r="I44" s="58"/>
      <c r="J44" s="179" t="s">
        <v>688</v>
      </c>
      <c r="K44" s="209">
        <v>682</v>
      </c>
      <c r="L44" s="209">
        <v>122</v>
      </c>
      <c r="M44" s="209">
        <v>804</v>
      </c>
    </row>
    <row r="45" spans="1:13" s="3" customFormat="1">
      <c r="A45" s="79"/>
      <c r="B45" s="77" t="s">
        <v>60</v>
      </c>
      <c r="C45" s="92"/>
      <c r="D45" s="92"/>
      <c r="E45" s="81"/>
      <c r="F45" s="2"/>
      <c r="G45" s="72"/>
      <c r="H45" s="72"/>
      <c r="I45" s="58"/>
      <c r="J45" s="186" t="s">
        <v>240</v>
      </c>
      <c r="K45" s="57"/>
      <c r="L45" s="57"/>
      <c r="M45" s="57"/>
    </row>
    <row r="46" spans="1:13" s="3" customFormat="1">
      <c r="A46" s="79"/>
      <c r="B46" s="87" t="s">
        <v>6</v>
      </c>
      <c r="C46" s="108">
        <v>4</v>
      </c>
      <c r="D46" s="108">
        <v>33</v>
      </c>
      <c r="E46" s="81">
        <f t="shared" si="5"/>
        <v>37</v>
      </c>
      <c r="F46" s="89">
        <f ca="1">C46/OFFSET(C46,4,0)</f>
        <v>1</v>
      </c>
      <c r="G46" s="89">
        <f t="shared" ref="G46:H46" ca="1" si="22">D46/OFFSET(D46,4,0)</f>
        <v>1</v>
      </c>
      <c r="H46" s="89">
        <f t="shared" ca="1" si="22"/>
        <v>1</v>
      </c>
      <c r="I46" s="58"/>
      <c r="J46" s="179" t="s">
        <v>689</v>
      </c>
      <c r="K46" s="209">
        <v>0</v>
      </c>
      <c r="L46" s="209">
        <v>0</v>
      </c>
      <c r="M46" s="209">
        <v>0</v>
      </c>
    </row>
    <row r="47" spans="1:13" s="3" customFormat="1">
      <c r="A47" s="79"/>
      <c r="B47" s="87" t="s">
        <v>7</v>
      </c>
      <c r="C47" s="108"/>
      <c r="D47" s="108"/>
      <c r="E47" s="81">
        <f t="shared" si="5"/>
        <v>0</v>
      </c>
      <c r="F47" s="89">
        <f ca="1">C47/OFFSET(C47,3,0)</f>
        <v>0</v>
      </c>
      <c r="G47" s="89">
        <f t="shared" ref="G47:H47" ca="1" si="23">D47/OFFSET(D47,3,0)</f>
        <v>0</v>
      </c>
      <c r="H47" s="89">
        <f t="shared" ca="1" si="23"/>
        <v>0</v>
      </c>
      <c r="I47" s="58"/>
      <c r="J47" s="179" t="s">
        <v>690</v>
      </c>
      <c r="K47" s="209">
        <v>0</v>
      </c>
      <c r="L47" s="209">
        <v>46</v>
      </c>
      <c r="M47" s="209">
        <v>46</v>
      </c>
    </row>
    <row r="48" spans="1:13" s="3" customFormat="1">
      <c r="A48" s="79"/>
      <c r="B48" s="87" t="s">
        <v>8</v>
      </c>
      <c r="C48" s="108"/>
      <c r="D48" s="108"/>
      <c r="E48" s="81">
        <f t="shared" si="5"/>
        <v>0</v>
      </c>
      <c r="F48" s="89">
        <f ca="1">C48/OFFSET(C48,2,0)</f>
        <v>0</v>
      </c>
      <c r="G48" s="89">
        <f t="shared" ref="G48:H48" ca="1" si="24">D48/OFFSET(D48,2,0)</f>
        <v>0</v>
      </c>
      <c r="H48" s="89">
        <f t="shared" ca="1" si="24"/>
        <v>0</v>
      </c>
      <c r="I48" s="58"/>
      <c r="J48" s="179" t="s">
        <v>691</v>
      </c>
      <c r="K48" s="209">
        <v>2</v>
      </c>
      <c r="L48" s="209">
        <v>57</v>
      </c>
      <c r="M48" s="209">
        <v>59</v>
      </c>
    </row>
    <row r="49" spans="1:13" s="3" customFormat="1">
      <c r="A49" s="79"/>
      <c r="B49" s="87" t="s">
        <v>9</v>
      </c>
      <c r="C49" s="108"/>
      <c r="D49" s="108"/>
      <c r="E49" s="81">
        <f t="shared" si="5"/>
        <v>0</v>
      </c>
      <c r="F49" s="89">
        <f ca="1">C49/OFFSET(C49,1,0)</f>
        <v>0</v>
      </c>
      <c r="G49" s="89">
        <f t="shared" ref="G49:H49" ca="1" si="25">D49/OFFSET(D49,1,0)</f>
        <v>0</v>
      </c>
      <c r="H49" s="94">
        <f t="shared" ca="1" si="25"/>
        <v>0</v>
      </c>
      <c r="I49" s="58"/>
      <c r="J49" s="179" t="s">
        <v>692</v>
      </c>
      <c r="K49" s="209">
        <v>185</v>
      </c>
      <c r="L49" s="209">
        <v>323</v>
      </c>
      <c r="M49" s="209">
        <v>508</v>
      </c>
    </row>
    <row r="50" spans="1:13" s="3" customFormat="1">
      <c r="A50" s="79" t="s">
        <v>27</v>
      </c>
      <c r="B50" s="77" t="s">
        <v>28</v>
      </c>
      <c r="C50" s="78">
        <f>SUM(C46:C49)</f>
        <v>4</v>
      </c>
      <c r="D50" s="78">
        <f>SUM(D46:D49)</f>
        <v>33</v>
      </c>
      <c r="E50" s="81">
        <f t="shared" si="5"/>
        <v>37</v>
      </c>
      <c r="F50" s="57"/>
      <c r="G50" s="57"/>
      <c r="H50" s="57"/>
      <c r="I50" s="58"/>
      <c r="J50" s="179" t="s">
        <v>693</v>
      </c>
      <c r="K50" s="209">
        <v>187</v>
      </c>
      <c r="L50" s="209">
        <v>426</v>
      </c>
      <c r="M50" s="209">
        <v>613</v>
      </c>
    </row>
    <row r="51" spans="1:13" s="3" customFormat="1" ht="14.4">
      <c r="A51" s="79"/>
      <c r="B51" s="77"/>
      <c r="C51" s="92"/>
      <c r="D51" s="92"/>
      <c r="E51" s="81"/>
      <c r="F51" s="68"/>
      <c r="G51" s="109"/>
      <c r="H51" s="110"/>
      <c r="I51" s="58"/>
      <c r="J51" s="179" t="s">
        <v>694</v>
      </c>
      <c r="K51" s="209">
        <v>110</v>
      </c>
      <c r="L51" s="209">
        <v>40</v>
      </c>
      <c r="M51" s="209">
        <v>150</v>
      </c>
    </row>
    <row r="52" spans="1:13" s="3" customFormat="1" ht="14.4">
      <c r="A52" s="79"/>
      <c r="B52" s="77" t="s">
        <v>61</v>
      </c>
      <c r="C52" s="92"/>
      <c r="D52" s="92"/>
      <c r="E52" s="81"/>
      <c r="F52" s="2"/>
      <c r="G52" s="112"/>
      <c r="H52" s="111"/>
      <c r="I52" s="58"/>
      <c r="J52" s="179" t="s">
        <v>695</v>
      </c>
      <c r="K52" s="209">
        <v>77</v>
      </c>
      <c r="L52" s="209">
        <v>386</v>
      </c>
      <c r="M52" s="209">
        <v>463</v>
      </c>
    </row>
    <row r="53" spans="1:13" s="3" customFormat="1">
      <c r="A53" s="79"/>
      <c r="B53" s="87" t="s">
        <v>6</v>
      </c>
      <c r="C53" s="114">
        <v>89</v>
      </c>
      <c r="D53" s="114">
        <v>1</v>
      </c>
      <c r="E53" s="81">
        <f t="shared" si="5"/>
        <v>90</v>
      </c>
      <c r="F53" s="89">
        <f ca="1">C53/OFFSET(C53,4,0)</f>
        <v>1</v>
      </c>
      <c r="G53" s="89">
        <f t="shared" ref="G53:H53" ca="1" si="26">D53/OFFSET(D53,4,0)</f>
        <v>1</v>
      </c>
      <c r="H53" s="89">
        <f t="shared" ca="1" si="26"/>
        <v>1</v>
      </c>
      <c r="I53" s="58"/>
      <c r="J53" s="179" t="s">
        <v>696</v>
      </c>
      <c r="K53" s="209">
        <v>2019</v>
      </c>
      <c r="L53" s="209">
        <v>1453</v>
      </c>
      <c r="M53" s="209">
        <v>3472</v>
      </c>
    </row>
    <row r="54" spans="1:13" s="3" customFormat="1">
      <c r="A54" s="79"/>
      <c r="B54" s="87" t="s">
        <v>7</v>
      </c>
      <c r="C54" s="92"/>
      <c r="D54" s="92"/>
      <c r="E54" s="81">
        <f t="shared" si="5"/>
        <v>0</v>
      </c>
      <c r="F54" s="89">
        <f ca="1">C54/OFFSET(C54,3,0)</f>
        <v>0</v>
      </c>
      <c r="G54" s="89">
        <f t="shared" ref="G54:H54" ca="1" si="27">D54/OFFSET(D54,3,0)</f>
        <v>0</v>
      </c>
      <c r="H54" s="89">
        <f t="shared" ca="1" si="27"/>
        <v>0</v>
      </c>
      <c r="I54" s="58"/>
      <c r="J54" s="257" t="s">
        <v>697</v>
      </c>
      <c r="K54" s="57"/>
      <c r="L54" s="57"/>
      <c r="M54" s="57"/>
    </row>
    <row r="55" spans="1:13" s="3" customFormat="1">
      <c r="A55" s="79"/>
      <c r="B55" s="87" t="s">
        <v>8</v>
      </c>
      <c r="C55" s="92"/>
      <c r="D55" s="92"/>
      <c r="E55" s="81">
        <f t="shared" si="5"/>
        <v>0</v>
      </c>
      <c r="F55" s="89">
        <f ca="1">C55/OFFSET(C55,2,0)</f>
        <v>0</v>
      </c>
      <c r="G55" s="89">
        <f t="shared" ref="G55:H55" ca="1" si="28">D55/OFFSET(D55,2,0)</f>
        <v>0</v>
      </c>
      <c r="H55" s="89">
        <f t="shared" ca="1" si="28"/>
        <v>0</v>
      </c>
      <c r="I55" s="58"/>
      <c r="J55" s="179" t="s">
        <v>698</v>
      </c>
      <c r="K55" s="209">
        <v>2</v>
      </c>
      <c r="L55" s="209">
        <v>19</v>
      </c>
      <c r="M55" s="209">
        <v>21</v>
      </c>
    </row>
    <row r="56" spans="1:13" s="3" customFormat="1">
      <c r="A56" s="79"/>
      <c r="B56" s="87" t="s">
        <v>9</v>
      </c>
      <c r="C56" s="116"/>
      <c r="D56" s="116"/>
      <c r="E56" s="81">
        <f t="shared" si="5"/>
        <v>0</v>
      </c>
      <c r="F56" s="89">
        <f ca="1">C56/OFFSET(C56,1,0)</f>
        <v>0</v>
      </c>
      <c r="G56" s="89">
        <f t="shared" ref="G56:H56" ca="1" si="29">D56/OFFSET(D56,1,0)</f>
        <v>0</v>
      </c>
      <c r="H56" s="94">
        <f t="shared" ca="1" si="29"/>
        <v>0</v>
      </c>
      <c r="I56" s="58"/>
      <c r="J56" s="58"/>
      <c r="K56" s="57"/>
      <c r="L56" s="57"/>
      <c r="M56" s="57"/>
    </row>
    <row r="57" spans="1:13" s="3" customFormat="1">
      <c r="A57" s="79" t="s">
        <v>29</v>
      </c>
      <c r="B57" s="77" t="s">
        <v>30</v>
      </c>
      <c r="C57" s="78">
        <f>SUM(C53:C56)</f>
        <v>89</v>
      </c>
      <c r="D57" s="78">
        <f>SUM(D53:D56)</f>
        <v>1</v>
      </c>
      <c r="E57" s="81">
        <f t="shared" si="5"/>
        <v>90</v>
      </c>
      <c r="F57" s="57"/>
      <c r="G57" s="57"/>
      <c r="H57" s="57"/>
      <c r="I57" s="186" t="s">
        <v>708</v>
      </c>
      <c r="J57" s="58"/>
      <c r="K57" s="57"/>
      <c r="L57" s="57"/>
      <c r="M57" s="57"/>
    </row>
    <row r="58" spans="1:13" s="3" customFormat="1">
      <c r="A58" s="79"/>
      <c r="B58" s="77"/>
      <c r="C58" s="92"/>
      <c r="D58" s="92"/>
      <c r="E58" s="81"/>
      <c r="F58" s="2"/>
      <c r="G58" s="72"/>
      <c r="H58" s="72"/>
      <c r="I58" s="58"/>
      <c r="J58" s="58"/>
      <c r="K58" s="57"/>
      <c r="L58" s="57"/>
      <c r="M58" s="57"/>
    </row>
    <row r="59" spans="1:13" s="3" customFormat="1">
      <c r="A59" s="117" t="s">
        <v>72</v>
      </c>
      <c r="B59" s="77" t="s">
        <v>31</v>
      </c>
      <c r="C59" s="118">
        <v>682</v>
      </c>
      <c r="D59" s="118">
        <v>122</v>
      </c>
      <c r="E59" s="81">
        <f t="shared" si="5"/>
        <v>804</v>
      </c>
      <c r="F59" s="2"/>
      <c r="G59" s="72"/>
      <c r="H59" s="72"/>
      <c r="I59" s="179" t="s">
        <v>699</v>
      </c>
      <c r="J59" s="188">
        <v>2021</v>
      </c>
      <c r="K59" s="209">
        <v>1472</v>
      </c>
      <c r="L59" s="209">
        <v>3493</v>
      </c>
      <c r="M59" s="57"/>
    </row>
    <row r="60" spans="1:13" s="3" customFormat="1">
      <c r="A60" s="117" t="s">
        <v>73</v>
      </c>
      <c r="B60" s="119" t="s">
        <v>71</v>
      </c>
      <c r="C60" s="120"/>
      <c r="D60" s="120"/>
      <c r="E60" s="81">
        <f t="shared" si="5"/>
        <v>0</v>
      </c>
      <c r="F60" s="2"/>
      <c r="G60" s="72"/>
      <c r="H60" s="72"/>
      <c r="I60" s="257" t="s">
        <v>697</v>
      </c>
      <c r="J60" s="58"/>
      <c r="K60" s="57"/>
      <c r="L60" s="57"/>
      <c r="M60" s="57"/>
    </row>
    <row r="61" spans="1:13" s="3" customFormat="1" ht="14.4">
      <c r="A61" s="79"/>
      <c r="B61" s="77" t="s">
        <v>32</v>
      </c>
      <c r="C61" s="92"/>
      <c r="D61" s="92"/>
      <c r="E61" s="81"/>
      <c r="F61" s="2"/>
      <c r="G61" s="72"/>
      <c r="H61" s="110"/>
      <c r="I61" s="179" t="s">
        <v>716</v>
      </c>
      <c r="J61" s="188">
        <v>125</v>
      </c>
      <c r="K61" s="209">
        <v>214</v>
      </c>
      <c r="L61" s="209">
        <v>339</v>
      </c>
      <c r="M61" s="57"/>
    </row>
    <row r="62" spans="1:13" s="3" customFormat="1">
      <c r="A62" s="79" t="s">
        <v>33</v>
      </c>
      <c r="B62" s="121" t="s">
        <v>34</v>
      </c>
      <c r="C62" s="122">
        <v>0</v>
      </c>
      <c r="D62" s="122">
        <v>0</v>
      </c>
      <c r="E62" s="81">
        <f t="shared" si="5"/>
        <v>0</v>
      </c>
      <c r="F62" s="89">
        <f ca="1">C62/OFFSET(C62,4,0)</f>
        <v>0</v>
      </c>
      <c r="G62" s="89">
        <f t="shared" ref="G62:H62" ca="1" si="30">D62/OFFSET(D62,4,0)</f>
        <v>0</v>
      </c>
      <c r="H62" s="89">
        <f t="shared" ca="1" si="30"/>
        <v>0</v>
      </c>
      <c r="I62" s="58"/>
      <c r="J62" s="58"/>
      <c r="K62" s="57"/>
      <c r="L62" s="57"/>
      <c r="M62" s="57"/>
    </row>
    <row r="63" spans="1:13" s="3" customFormat="1">
      <c r="A63" s="79" t="s">
        <v>35</v>
      </c>
      <c r="B63" s="121" t="s">
        <v>36</v>
      </c>
      <c r="C63" s="122">
        <v>0</v>
      </c>
      <c r="D63" s="122">
        <v>46</v>
      </c>
      <c r="E63" s="81">
        <f t="shared" si="5"/>
        <v>46</v>
      </c>
      <c r="F63" s="89">
        <f ca="1">C63/OFFSET(C63,3,0)</f>
        <v>0</v>
      </c>
      <c r="G63" s="89">
        <f t="shared" ref="G63:H63" ca="1" si="31">D63/OFFSET(D63,3,0)</f>
        <v>0.107981220657277</v>
      </c>
      <c r="H63" s="89">
        <f t="shared" ca="1" si="31"/>
        <v>7.5040783034257749E-2</v>
      </c>
      <c r="I63" s="58"/>
      <c r="J63" s="58"/>
      <c r="K63" s="57"/>
      <c r="L63" s="57"/>
      <c r="M63" s="57"/>
    </row>
    <row r="64" spans="1:13" s="3" customFormat="1">
      <c r="A64" s="79" t="s">
        <v>37</v>
      </c>
      <c r="B64" s="121" t="s">
        <v>38</v>
      </c>
      <c r="C64" s="122">
        <v>2</v>
      </c>
      <c r="D64" s="122">
        <v>57</v>
      </c>
      <c r="E64" s="81">
        <f t="shared" si="5"/>
        <v>59</v>
      </c>
      <c r="F64" s="89">
        <f ca="1">C64/OFFSET(C64,2,0)</f>
        <v>1.06951871657754E-2</v>
      </c>
      <c r="G64" s="89">
        <f t="shared" ref="G64:H64" ca="1" si="32">D64/OFFSET(D64,2,0)</f>
        <v>0.13380281690140844</v>
      </c>
      <c r="H64" s="89">
        <f t="shared" ca="1" si="32"/>
        <v>9.6247960848287115E-2</v>
      </c>
      <c r="I64" s="58"/>
      <c r="J64" s="58"/>
      <c r="K64" s="57"/>
      <c r="L64" s="57"/>
      <c r="M64" s="57"/>
    </row>
    <row r="65" spans="1:13" s="3" customFormat="1">
      <c r="A65" s="79" t="s">
        <v>39</v>
      </c>
      <c r="B65" s="121" t="s">
        <v>40</v>
      </c>
      <c r="C65" s="122">
        <v>185</v>
      </c>
      <c r="D65" s="122">
        <v>323</v>
      </c>
      <c r="E65" s="81">
        <f t="shared" si="5"/>
        <v>508</v>
      </c>
      <c r="F65" s="89">
        <f ca="1">C65/OFFSET(C65,1,0)</f>
        <v>0.98930481283422456</v>
      </c>
      <c r="G65" s="89">
        <f t="shared" ref="G65:H65" ca="1" si="33">D65/OFFSET(D65,1,0)</f>
        <v>0.75821596244131451</v>
      </c>
      <c r="H65" s="94">
        <f t="shared" ca="1" si="33"/>
        <v>0.82871125611745511</v>
      </c>
      <c r="I65" s="58"/>
      <c r="J65" s="58"/>
      <c r="K65" s="57"/>
      <c r="L65" s="57"/>
      <c r="M65" s="57"/>
    </row>
    <row r="66" spans="1:13" s="3" customFormat="1">
      <c r="A66" s="79" t="s">
        <v>41</v>
      </c>
      <c r="B66" s="96" t="s">
        <v>55</v>
      </c>
      <c r="C66" s="78">
        <f>SUM(C62:C65)</f>
        <v>187</v>
      </c>
      <c r="D66" s="78">
        <f>SUM(D62:D65)</f>
        <v>426</v>
      </c>
      <c r="E66" s="81">
        <f t="shared" si="5"/>
        <v>613</v>
      </c>
      <c r="F66" s="89">
        <f>C66/C33</f>
        <v>8.6694483078349566E-2</v>
      </c>
      <c r="G66" s="89">
        <f t="shared" ref="G66:H66" si="34">D66/D33</f>
        <v>0.26070991432068541</v>
      </c>
      <c r="H66" s="89">
        <f t="shared" si="34"/>
        <v>0.16169876022157742</v>
      </c>
      <c r="I66" s="58"/>
      <c r="J66" s="58"/>
      <c r="K66" s="57"/>
      <c r="L66" s="57"/>
      <c r="M66" s="57"/>
    </row>
    <row r="67" spans="1:13" s="3" customFormat="1">
      <c r="A67" s="97" t="s">
        <v>42</v>
      </c>
      <c r="B67" s="98" t="s">
        <v>21</v>
      </c>
      <c r="C67" s="99">
        <v>110</v>
      </c>
      <c r="D67" s="99">
        <v>40</v>
      </c>
      <c r="E67" s="81">
        <f t="shared" si="5"/>
        <v>150</v>
      </c>
      <c r="F67" s="2"/>
      <c r="G67" s="72"/>
      <c r="H67" s="72"/>
      <c r="I67" s="58"/>
      <c r="J67" s="58"/>
      <c r="K67" s="57"/>
      <c r="L67" s="57"/>
      <c r="M67" s="57"/>
    </row>
    <row r="68" spans="1:13" s="3" customFormat="1" ht="14.4">
      <c r="A68" s="79" t="s">
        <v>43</v>
      </c>
      <c r="B68" s="77" t="s">
        <v>44</v>
      </c>
      <c r="C68" s="78">
        <f>C66-C67</f>
        <v>77</v>
      </c>
      <c r="D68" s="78">
        <f>D66-D67</f>
        <v>386</v>
      </c>
      <c r="E68" s="81">
        <f t="shared" si="5"/>
        <v>463</v>
      </c>
      <c r="F68" s="2"/>
      <c r="G68" s="111"/>
      <c r="H68" s="123"/>
      <c r="I68" s="58"/>
      <c r="J68" s="58"/>
      <c r="K68" s="57"/>
      <c r="L68" s="57"/>
      <c r="M68" s="57"/>
    </row>
    <row r="69" spans="1:13" s="3" customFormat="1">
      <c r="A69" s="79"/>
      <c r="B69" s="77"/>
      <c r="C69" s="92"/>
      <c r="D69" s="92"/>
      <c r="E69" s="81"/>
      <c r="F69" s="2"/>
      <c r="G69" s="72"/>
      <c r="H69" s="72"/>
      <c r="I69" s="58"/>
      <c r="J69" s="58"/>
      <c r="K69" s="57"/>
      <c r="L69" s="57"/>
      <c r="M69" s="57"/>
    </row>
    <row r="70" spans="1:13" s="3" customFormat="1" ht="14.4">
      <c r="A70" s="79" t="s">
        <v>45</v>
      </c>
      <c r="B70" s="77" t="s">
        <v>46</v>
      </c>
      <c r="C70" s="91">
        <f>C43+C50+C57+C59+C60+C68</f>
        <v>2019</v>
      </c>
      <c r="D70" s="91">
        <f>D43+D50+D57+D59+D60+D68</f>
        <v>1453</v>
      </c>
      <c r="E70" s="81">
        <f t="shared" si="5"/>
        <v>3472</v>
      </c>
      <c r="F70" s="2"/>
      <c r="G70" s="124"/>
      <c r="H70" s="112"/>
      <c r="I70" s="58"/>
      <c r="J70" s="58"/>
      <c r="K70" s="57"/>
      <c r="L70" s="57"/>
      <c r="M70" s="57"/>
    </row>
    <row r="71" spans="1:13" s="3" customFormat="1">
      <c r="A71" s="79"/>
      <c r="B71" s="125"/>
      <c r="C71" s="92"/>
      <c r="D71" s="92"/>
      <c r="E71" s="81"/>
      <c r="F71" s="2"/>
      <c r="G71" s="72"/>
      <c r="H71" s="72"/>
      <c r="I71" s="58"/>
      <c r="J71" s="58"/>
      <c r="K71" s="57"/>
      <c r="L71" s="57"/>
      <c r="M71" s="57"/>
    </row>
    <row r="72" spans="1:13" s="3" customFormat="1" ht="14.4">
      <c r="A72" s="79" t="s">
        <v>47</v>
      </c>
      <c r="B72" s="77" t="s">
        <v>48</v>
      </c>
      <c r="C72" s="78">
        <v>2</v>
      </c>
      <c r="D72" s="78">
        <v>19</v>
      </c>
      <c r="E72" s="81">
        <f t="shared" si="5"/>
        <v>21</v>
      </c>
      <c r="F72" s="68"/>
      <c r="G72" s="126"/>
      <c r="H72" s="127"/>
      <c r="I72" s="58"/>
      <c r="J72" s="58"/>
      <c r="K72" s="57"/>
      <c r="L72" s="57"/>
      <c r="M72" s="57"/>
    </row>
    <row r="73" spans="1:13" s="3" customFormat="1">
      <c r="A73" s="79"/>
      <c r="B73" s="125"/>
      <c r="C73" s="92"/>
      <c r="D73" s="92"/>
      <c r="E73" s="81"/>
      <c r="F73" s="2"/>
      <c r="G73" s="72"/>
      <c r="H73" s="72"/>
      <c r="I73" s="58"/>
      <c r="J73" s="58"/>
      <c r="K73" s="57"/>
      <c r="L73" s="57"/>
      <c r="M73" s="57"/>
    </row>
    <row r="74" spans="1:13" s="3" customFormat="1">
      <c r="A74" s="79" t="s">
        <v>49</v>
      </c>
      <c r="B74" s="77" t="s">
        <v>50</v>
      </c>
      <c r="C74" s="81">
        <f>C70+C72</f>
        <v>2021</v>
      </c>
      <c r="D74" s="81">
        <f>D70+D72</f>
        <v>1472</v>
      </c>
      <c r="E74" s="81">
        <f>D74+C74</f>
        <v>3493</v>
      </c>
      <c r="F74" s="2"/>
      <c r="G74" s="72"/>
      <c r="H74" s="72"/>
      <c r="I74" s="58"/>
      <c r="J74" s="58"/>
      <c r="K74" s="57"/>
      <c r="L74" s="57"/>
      <c r="M74" s="57"/>
    </row>
    <row r="75" spans="1:13" s="3" customFormat="1">
      <c r="A75" s="79"/>
      <c r="B75" s="77" t="s">
        <v>94</v>
      </c>
      <c r="C75" s="92"/>
      <c r="D75" s="92"/>
      <c r="E75" s="81">
        <f>D75+C75</f>
        <v>0</v>
      </c>
      <c r="F75" s="2"/>
      <c r="G75" s="72"/>
      <c r="H75" s="72"/>
      <c r="I75" s="58"/>
      <c r="J75" s="58"/>
      <c r="K75" s="57"/>
      <c r="L75" s="57"/>
      <c r="M75" s="57"/>
    </row>
    <row r="76" spans="1:13" s="3" customFormat="1" ht="13.8" thickBot="1">
      <c r="A76" s="128" t="s">
        <v>51</v>
      </c>
      <c r="B76" s="129" t="s">
        <v>64</v>
      </c>
      <c r="C76" s="130">
        <v>125</v>
      </c>
      <c r="D76" s="130">
        <v>214</v>
      </c>
      <c r="E76" s="81">
        <f>D76+C76</f>
        <v>339</v>
      </c>
      <c r="F76" s="2"/>
      <c r="G76" s="72"/>
      <c r="H76" s="72"/>
      <c r="I76" s="58"/>
      <c r="J76" s="58"/>
      <c r="K76" s="57"/>
      <c r="L76" s="57"/>
      <c r="M76" s="57"/>
    </row>
    <row r="77" spans="1:13" s="3" customFormat="1" ht="30.75" customHeight="1">
      <c r="A77" s="296" t="s">
        <v>56</v>
      </c>
      <c r="B77" s="297"/>
      <c r="C77" s="131">
        <f>C6+C33-C67-C74</f>
        <v>125</v>
      </c>
      <c r="D77" s="131">
        <f>D6+D33-D67-D74</f>
        <v>214</v>
      </c>
      <c r="E77" s="132">
        <f>(E6+E33)-(E67+E74)</f>
        <v>339</v>
      </c>
      <c r="F77" s="2"/>
      <c r="G77" s="72"/>
      <c r="H77" s="72"/>
      <c r="I77" s="58"/>
      <c r="J77" s="58"/>
      <c r="K77" s="57"/>
      <c r="L77" s="57"/>
      <c r="M77" s="57"/>
    </row>
    <row r="78" spans="1:13" s="3" customFormat="1" ht="16.2" customHeight="1">
      <c r="A78" s="133"/>
      <c r="B78" s="61" t="s">
        <v>67</v>
      </c>
      <c r="C78" s="134">
        <f>(C43+C57+C59+C60+C50)/(C43+C57+C59+C68+C60+C50)</f>
        <v>0.96186230807330364</v>
      </c>
      <c r="D78" s="134">
        <f t="shared" ref="D78:E78" si="35">(D43+D57+D59+D60+D50)/(D43+D57+D59+D68+D60+D50)</f>
        <v>0.73434273916035786</v>
      </c>
      <c r="E78" s="134">
        <f t="shared" si="35"/>
        <v>0.86664746543778803</v>
      </c>
      <c r="F78" s="135"/>
      <c r="G78" s="72"/>
      <c r="H78" s="72"/>
      <c r="I78" s="58"/>
      <c r="J78" s="58"/>
      <c r="K78" s="57"/>
      <c r="L78" s="57"/>
      <c r="M78" s="57"/>
    </row>
    <row r="79" spans="1:13" s="3" customFormat="1" ht="16.2" customHeight="1">
      <c r="A79" s="133"/>
      <c r="B79" s="61" t="s">
        <v>68</v>
      </c>
      <c r="C79" s="134">
        <f>(C43+C57+C59+C60+C50)/(C43+C57+C59+C68+C72+C67+C60+C50)</f>
        <v>0.91130924448615669</v>
      </c>
      <c r="D79" s="134">
        <f t="shared" ref="D79:E79" si="36">(D43+D57+D59+D60+D50)/(D43+D57+D59+D68+D72+D67+D60+D50)</f>
        <v>0.7056878306878307</v>
      </c>
      <c r="E79" s="134">
        <f t="shared" si="36"/>
        <v>0.82596760911336808</v>
      </c>
      <c r="F79" s="2"/>
      <c r="G79" s="72"/>
      <c r="H79" s="72"/>
      <c r="I79" s="58"/>
      <c r="J79" s="58"/>
      <c r="K79" s="57"/>
      <c r="L79" s="57"/>
      <c r="M79" s="57"/>
    </row>
    <row r="80" spans="1:13" ht="16.2" customHeight="1">
      <c r="A80" s="133"/>
      <c r="B80" s="61" t="s">
        <v>70</v>
      </c>
      <c r="C80" s="134">
        <f>C59/C35</f>
        <v>0.33317049340498289</v>
      </c>
      <c r="D80" s="134">
        <f t="shared" ref="D80:E80" si="37">D59/D35</f>
        <v>7.6537013801756593E-2</v>
      </c>
      <c r="E80" s="134">
        <f t="shared" si="37"/>
        <v>0.2208184564680033</v>
      </c>
    </row>
    <row r="81" spans="1:13" ht="16.2" customHeight="1">
      <c r="A81" s="133"/>
      <c r="B81" s="61" t="s">
        <v>69</v>
      </c>
      <c r="C81" s="134">
        <f>D66/E66</f>
        <v>0.69494290375203915</v>
      </c>
      <c r="D81" s="134"/>
      <c r="E81" s="134"/>
    </row>
    <row r="82" spans="1:13" ht="16.2" customHeight="1">
      <c r="A82" s="133"/>
      <c r="B82" s="61" t="s">
        <v>89</v>
      </c>
      <c r="C82" s="136">
        <f>C20/C35</f>
        <v>4.3966780654616511E-3</v>
      </c>
      <c r="D82" s="136">
        <f t="shared" ref="D82:E82" si="38">D20/D35</f>
        <v>0</v>
      </c>
      <c r="E82" s="136">
        <f t="shared" si="38"/>
        <v>2.4718483932985444E-3</v>
      </c>
    </row>
    <row r="83" spans="1:13" ht="16.2" customHeight="1">
      <c r="A83" s="133"/>
      <c r="B83" s="61" t="s">
        <v>95</v>
      </c>
      <c r="C83" s="136">
        <f>(C43+C50+C57+C59+C60)/(C6+C33)</f>
        <v>0.86081560283687941</v>
      </c>
      <c r="D83" s="136">
        <f t="shared" ref="D83:E83" si="39">(D43+D50+D57+D59+D60)/(D6+D33)</f>
        <v>0.61819235225955971</v>
      </c>
      <c r="E83" s="136">
        <f t="shared" si="39"/>
        <v>0.75565042692114515</v>
      </c>
    </row>
    <row r="84" spans="1:13" ht="82.2" customHeight="1">
      <c r="A84" s="298" t="s">
        <v>57</v>
      </c>
      <c r="B84" s="299"/>
      <c r="C84" s="299"/>
      <c r="D84" s="299"/>
      <c r="E84" s="299"/>
    </row>
    <row r="85" spans="1:13">
      <c r="A85" s="137"/>
    </row>
    <row r="86" spans="1:13" s="139" customFormat="1" ht="19.5" customHeight="1">
      <c r="A86" s="138" t="s">
        <v>62</v>
      </c>
      <c r="B86" s="62"/>
      <c r="F86" s="2"/>
      <c r="G86" s="72"/>
      <c r="H86" s="72"/>
      <c r="I86" s="58"/>
      <c r="J86" s="58"/>
      <c r="K86" s="57"/>
      <c r="L86" s="57"/>
      <c r="M86" s="57"/>
    </row>
    <row r="87" spans="1:13" s="139" customFormat="1" ht="19.5" customHeight="1">
      <c r="A87" s="138"/>
      <c r="B87" s="62"/>
      <c r="F87" s="2"/>
      <c r="G87" s="72"/>
      <c r="H87" s="72"/>
      <c r="I87" s="58"/>
      <c r="J87" s="58"/>
      <c r="K87" s="57"/>
      <c r="L87" s="57"/>
      <c r="M87" s="57"/>
    </row>
    <row r="88" spans="1:13" s="139" customFormat="1" ht="19.5" customHeight="1">
      <c r="A88" s="138"/>
      <c r="B88" s="62"/>
      <c r="F88" s="2"/>
      <c r="G88" s="72"/>
      <c r="H88" s="72"/>
      <c r="I88" s="58"/>
      <c r="J88" s="58"/>
      <c r="K88" s="57"/>
      <c r="L88" s="57"/>
      <c r="M88" s="57"/>
    </row>
    <row r="89" spans="1:13" s="139" customFormat="1" ht="19.5" customHeight="1">
      <c r="A89" s="138"/>
      <c r="B89" s="62"/>
      <c r="F89" s="2"/>
      <c r="G89" s="72"/>
      <c r="H89" s="72"/>
      <c r="I89" s="58"/>
      <c r="J89" s="58"/>
      <c r="K89" s="57"/>
      <c r="L89" s="57"/>
      <c r="M89" s="57"/>
    </row>
    <row r="90" spans="1:13" s="139" customFormat="1" ht="19.5" customHeight="1">
      <c r="A90" s="138"/>
      <c r="B90" s="62"/>
      <c r="F90" s="2"/>
      <c r="G90" s="72"/>
      <c r="H90" s="72"/>
      <c r="I90" s="58"/>
      <c r="J90" s="58"/>
      <c r="K90" s="57"/>
      <c r="L90" s="57"/>
      <c r="M90" s="57"/>
    </row>
    <row r="91" spans="1:13" s="139" customFormat="1" ht="19.5" customHeight="1">
      <c r="A91" s="138"/>
      <c r="B91" s="62"/>
      <c r="F91" s="2"/>
      <c r="G91" s="72"/>
      <c r="H91" s="72"/>
      <c r="I91" s="58"/>
      <c r="J91" s="58"/>
      <c r="K91" s="57"/>
      <c r="L91" s="57"/>
      <c r="M91" s="57"/>
    </row>
    <row r="92" spans="1:13" s="139" customFormat="1" ht="19.5" customHeight="1">
      <c r="A92" s="138"/>
      <c r="B92" s="62"/>
      <c r="F92" s="2"/>
      <c r="G92" s="72"/>
      <c r="H92" s="72"/>
      <c r="I92" s="58"/>
      <c r="J92" s="58"/>
      <c r="K92" s="57"/>
      <c r="L92" s="57"/>
      <c r="M92" s="57"/>
    </row>
    <row r="93" spans="1:13" s="139" customFormat="1" ht="19.5" customHeight="1">
      <c r="A93" s="138"/>
      <c r="B93" s="1" t="s">
        <v>65</v>
      </c>
      <c r="C93" s="139">
        <f>(C74-C68)/C74</f>
        <v>0.96190004948045527</v>
      </c>
      <c r="D93" s="1" t="s">
        <v>66</v>
      </c>
      <c r="E93" s="139">
        <f>(D74-D68)/D74</f>
        <v>0.73777173913043481</v>
      </c>
      <c r="F93" s="2"/>
      <c r="G93" s="72"/>
      <c r="H93" s="72"/>
      <c r="I93" s="58"/>
      <c r="J93" s="58"/>
      <c r="K93" s="57"/>
      <c r="L93" s="57"/>
      <c r="M93" s="57"/>
    </row>
    <row r="94" spans="1:13" ht="68.25" customHeight="1">
      <c r="A94" s="300" t="s">
        <v>52</v>
      </c>
      <c r="B94" s="300"/>
      <c r="C94" s="300"/>
      <c r="D94" s="300"/>
      <c r="E94" s="300"/>
    </row>
    <row r="95" spans="1:13" ht="25.5" customHeight="1"/>
    <row r="96" spans="1:13" ht="18.75" customHeight="1">
      <c r="A96" s="140" t="s">
        <v>53</v>
      </c>
    </row>
  </sheetData>
  <mergeCells count="3">
    <mergeCell ref="A77:B77"/>
    <mergeCell ref="A84:E84"/>
    <mergeCell ref="A94:E9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6" workbookViewId="0">
      <selection activeCell="C67" sqref="C67:D67"/>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t="s">
        <v>109</v>
      </c>
      <c r="D1" s="57"/>
      <c r="E1" s="57"/>
      <c r="F1" s="2" t="s">
        <v>91</v>
      </c>
      <c r="G1" s="66"/>
      <c r="H1" s="67"/>
      <c r="I1" s="67"/>
    </row>
    <row r="2" spans="1:9" s="3" customFormat="1" ht="15.6">
      <c r="A2" s="57"/>
      <c r="B2" s="65" t="s">
        <v>92</v>
      </c>
      <c r="C2" s="57" t="s">
        <v>110</v>
      </c>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153">
        <v>985</v>
      </c>
      <c r="D6" s="153">
        <v>1219</v>
      </c>
      <c r="E6" s="81">
        <f>D6+C6</f>
        <v>2204</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151">
        <v>26023</v>
      </c>
      <c r="D10" s="151">
        <v>20802</v>
      </c>
      <c r="E10" s="81">
        <f>D10+C10</f>
        <v>46825</v>
      </c>
      <c r="F10" s="89">
        <f ca="1">C10/OFFSET(C10,4,0)</f>
        <v>1</v>
      </c>
      <c r="G10" s="89">
        <f t="shared" ref="G10:H10" ca="1" si="0">D10/OFFSET(D10,4,0)</f>
        <v>1</v>
      </c>
      <c r="H10" s="89">
        <f t="shared" ca="1" si="0"/>
        <v>1</v>
      </c>
      <c r="I10" s="70"/>
    </row>
    <row r="11" spans="1:9" s="3" customFormat="1">
      <c r="A11" s="79"/>
      <c r="B11" s="87" t="s">
        <v>7</v>
      </c>
      <c r="C11" s="88"/>
      <c r="D11" s="88"/>
      <c r="E11" s="81">
        <f t="shared" ref="E11:E14" si="1">D11+C11</f>
        <v>0</v>
      </c>
      <c r="F11" s="89">
        <f ca="1">C11/OFFSET(C11,3,0)</f>
        <v>0</v>
      </c>
      <c r="G11" s="89">
        <f t="shared" ref="G11:H11" ca="1" si="2">D11/OFFSET(D11,3,0)</f>
        <v>0</v>
      </c>
      <c r="H11" s="89">
        <f t="shared" ca="1" si="2"/>
        <v>0</v>
      </c>
      <c r="I11" s="72"/>
    </row>
    <row r="12" spans="1:9" s="3" customFormat="1">
      <c r="A12" s="79"/>
      <c r="B12" s="87" t="s">
        <v>8</v>
      </c>
      <c r="C12" s="88"/>
      <c r="D12" s="88"/>
      <c r="E12" s="81">
        <f t="shared" si="1"/>
        <v>0</v>
      </c>
      <c r="F12" s="89">
        <f ca="1">C12/OFFSET(C12,2,0)</f>
        <v>0</v>
      </c>
      <c r="G12" s="89">
        <f t="shared" ref="G12:H12" ca="1" si="3">D12/OFFSET(D12,2,0)</f>
        <v>0</v>
      </c>
      <c r="H12" s="89">
        <f t="shared" ca="1" si="3"/>
        <v>0</v>
      </c>
      <c r="I12" s="72"/>
    </row>
    <row r="13" spans="1:9" s="3" customFormat="1">
      <c r="A13" s="79"/>
      <c r="B13" s="87" t="s">
        <v>9</v>
      </c>
      <c r="C13" s="88"/>
      <c r="D13" s="88"/>
      <c r="E13" s="81">
        <f t="shared" si="1"/>
        <v>0</v>
      </c>
      <c r="F13" s="89">
        <f ca="1">C13/OFFSET(C13,1,0)</f>
        <v>0</v>
      </c>
      <c r="G13" s="89">
        <f t="shared" ref="G13:H13" ca="1" si="4">D13/OFFSET(D13,1,0)</f>
        <v>0</v>
      </c>
      <c r="H13" s="89">
        <f t="shared" ca="1" si="4"/>
        <v>0</v>
      </c>
      <c r="I13" s="72"/>
    </row>
    <row r="14" spans="1:9" s="3" customFormat="1">
      <c r="A14" s="79" t="s">
        <v>10</v>
      </c>
      <c r="B14" s="90" t="s">
        <v>11</v>
      </c>
      <c r="C14" s="91">
        <f>SUM(C10:C13)</f>
        <v>26023</v>
      </c>
      <c r="D14" s="91">
        <f>SUM(D10:D13)</f>
        <v>20802</v>
      </c>
      <c r="E14" s="81">
        <f t="shared" si="1"/>
        <v>46825</v>
      </c>
      <c r="F14" s="89"/>
      <c r="G14" s="89"/>
      <c r="H14" s="89"/>
      <c r="I14" s="72"/>
    </row>
    <row r="15" spans="1:9" s="3" customFormat="1">
      <c r="A15" s="79"/>
      <c r="B15" s="84" t="s">
        <v>58</v>
      </c>
      <c r="C15" s="92"/>
      <c r="D15" s="92"/>
      <c r="E15" s="81"/>
      <c r="F15" s="2"/>
      <c r="G15" s="72"/>
      <c r="H15" s="72"/>
      <c r="I15" s="72"/>
    </row>
    <row r="16" spans="1:9" s="3" customFormat="1">
      <c r="A16" s="79"/>
      <c r="B16" s="87" t="s">
        <v>6</v>
      </c>
      <c r="C16" s="151">
        <v>652</v>
      </c>
      <c r="D16" s="151">
        <v>345</v>
      </c>
      <c r="E16" s="81">
        <f t="shared" ref="E16:E72" si="5">D16+C16</f>
        <v>997</v>
      </c>
      <c r="F16" s="89">
        <f ca="1">C16/OFFSET(C16,4,0)</f>
        <v>1</v>
      </c>
      <c r="G16" s="89">
        <f t="shared" ref="G16:H16" ca="1" si="6">D16/OFFSET(D16,4,0)</f>
        <v>1</v>
      </c>
      <c r="H16" s="89">
        <f t="shared" ca="1" si="6"/>
        <v>1</v>
      </c>
      <c r="I16" s="72"/>
    </row>
    <row r="17" spans="1:9" s="3" customFormat="1">
      <c r="A17" s="79"/>
      <c r="B17" s="87" t="s">
        <v>7</v>
      </c>
      <c r="C17" s="92"/>
      <c r="D17" s="92"/>
      <c r="E17" s="81">
        <f t="shared" si="5"/>
        <v>0</v>
      </c>
      <c r="F17" s="89">
        <f ca="1">C17/OFFSET(C17,3,0)</f>
        <v>0</v>
      </c>
      <c r="G17" s="89">
        <f t="shared" ref="G17:H17" ca="1" si="7">D17/OFFSET(D17,3,0)</f>
        <v>0</v>
      </c>
      <c r="H17" s="89">
        <f t="shared" ca="1" si="7"/>
        <v>0</v>
      </c>
      <c r="I17" s="72"/>
    </row>
    <row r="18" spans="1:9" s="3" customFormat="1" ht="15.6">
      <c r="A18" s="79"/>
      <c r="B18" s="87" t="s">
        <v>8</v>
      </c>
      <c r="C18" s="92"/>
      <c r="D18" s="92"/>
      <c r="E18" s="81">
        <f t="shared" si="5"/>
        <v>0</v>
      </c>
      <c r="F18" s="89">
        <f ca="1">C18/OFFSET(C18,2,0)</f>
        <v>0</v>
      </c>
      <c r="G18" s="89">
        <f t="shared" ref="G18:H18" ca="1" si="8">D18/OFFSET(D18,2,0)</f>
        <v>0</v>
      </c>
      <c r="H18" s="89">
        <f t="shared" ca="1" si="8"/>
        <v>0</v>
      </c>
      <c r="I18" s="93"/>
    </row>
    <row r="19" spans="1:9" s="3" customFormat="1">
      <c r="A19" s="79"/>
      <c r="B19" s="87" t="s">
        <v>9</v>
      </c>
      <c r="C19" s="92"/>
      <c r="D19" s="92"/>
      <c r="E19" s="81">
        <f t="shared" si="5"/>
        <v>0</v>
      </c>
      <c r="F19" s="89">
        <f ca="1">C19/OFFSET(C19,1,0)</f>
        <v>0</v>
      </c>
      <c r="G19" s="89">
        <f t="shared" ref="G19:H19" ca="1" si="9">D19/OFFSET(D19,1,0)</f>
        <v>0</v>
      </c>
      <c r="H19" s="94">
        <f t="shared" ca="1" si="9"/>
        <v>0</v>
      </c>
      <c r="I19" s="72"/>
    </row>
    <row r="20" spans="1:9" s="3" customFormat="1">
      <c r="A20" s="79" t="s">
        <v>12</v>
      </c>
      <c r="B20" s="90" t="s">
        <v>13</v>
      </c>
      <c r="C20" s="81">
        <f>SUM(C16:C19)</f>
        <v>652</v>
      </c>
      <c r="D20" s="81">
        <f>SUM(D16:D19)</f>
        <v>345</v>
      </c>
      <c r="E20" s="81">
        <f t="shared" si="5"/>
        <v>997</v>
      </c>
      <c r="F20" s="89"/>
      <c r="G20" s="89"/>
      <c r="H20" s="89"/>
      <c r="I20" s="72"/>
    </row>
    <row r="21" spans="1:9" s="3" customFormat="1">
      <c r="A21" s="79"/>
      <c r="B21" s="84" t="s">
        <v>59</v>
      </c>
      <c r="C21" s="92"/>
      <c r="D21" s="92"/>
      <c r="E21" s="81"/>
      <c r="F21" s="2"/>
      <c r="G21" s="72"/>
      <c r="H21" s="72"/>
      <c r="I21" s="72"/>
    </row>
    <row r="22" spans="1:9" s="3" customFormat="1" ht="15.6">
      <c r="A22" s="79"/>
      <c r="B22" s="87" t="s">
        <v>6</v>
      </c>
      <c r="C22" s="151">
        <v>3979</v>
      </c>
      <c r="D22" s="151">
        <v>661</v>
      </c>
      <c r="E22" s="81">
        <f t="shared" si="5"/>
        <v>4640</v>
      </c>
      <c r="F22" s="89">
        <f ca="1">C22/OFFSET(C22,4,0)</f>
        <v>1</v>
      </c>
      <c r="G22" s="89">
        <f t="shared" ref="G22:H22" ca="1" si="10">D22/OFFSET(D22,4,0)</f>
        <v>1</v>
      </c>
      <c r="H22" s="89">
        <f t="shared" ca="1" si="10"/>
        <v>1</v>
      </c>
      <c r="I22" s="93"/>
    </row>
    <row r="23" spans="1:9" s="3" customFormat="1">
      <c r="A23" s="79"/>
      <c r="B23" s="87" t="s">
        <v>7</v>
      </c>
      <c r="C23" s="95"/>
      <c r="D23" s="95"/>
      <c r="E23" s="81">
        <f t="shared" si="5"/>
        <v>0</v>
      </c>
      <c r="F23" s="89">
        <f ca="1">C23/OFFSET(C23,3,0)</f>
        <v>0</v>
      </c>
      <c r="G23" s="89">
        <f t="shared" ref="G23:H23" ca="1" si="11">D23/OFFSET(D23,3,0)</f>
        <v>0</v>
      </c>
      <c r="H23" s="89">
        <f t="shared" ca="1" si="11"/>
        <v>0</v>
      </c>
      <c r="I23" s="72"/>
    </row>
    <row r="24" spans="1:9" s="3" customFormat="1">
      <c r="A24" s="79"/>
      <c r="B24" s="87" t="s">
        <v>8</v>
      </c>
      <c r="C24" s="95"/>
      <c r="D24" s="95"/>
      <c r="E24" s="81">
        <f t="shared" si="5"/>
        <v>0</v>
      </c>
      <c r="F24" s="89">
        <f ca="1">C24/OFFSET(C24,2,0)</f>
        <v>0</v>
      </c>
      <c r="G24" s="89">
        <f t="shared" ref="G24:H24" ca="1" si="12">D24/OFFSET(D24,2,0)</f>
        <v>0</v>
      </c>
      <c r="H24" s="89">
        <f t="shared" ca="1" si="12"/>
        <v>0</v>
      </c>
      <c r="I24" s="72"/>
    </row>
    <row r="25" spans="1:9" s="3" customFormat="1">
      <c r="A25" s="79"/>
      <c r="B25" s="87" t="s">
        <v>9</v>
      </c>
      <c r="C25" s="95"/>
      <c r="D25" s="95"/>
      <c r="E25" s="81">
        <f t="shared" si="5"/>
        <v>0</v>
      </c>
      <c r="F25" s="89">
        <f ca="1">C25/OFFSET(C25,1,0)</f>
        <v>0</v>
      </c>
      <c r="G25" s="89">
        <f t="shared" ref="G25:H25" ca="1" si="13">D25/OFFSET(D25,1,0)</f>
        <v>0</v>
      </c>
      <c r="H25" s="94">
        <f t="shared" ca="1" si="13"/>
        <v>0</v>
      </c>
      <c r="I25" s="72"/>
    </row>
    <row r="26" spans="1:9" s="3" customFormat="1">
      <c r="A26" s="79" t="s">
        <v>14</v>
      </c>
      <c r="B26" s="90" t="s">
        <v>15</v>
      </c>
      <c r="C26" s="81">
        <f>SUM(C22:C25)</f>
        <v>3979</v>
      </c>
      <c r="D26" s="81">
        <f>SUM(D22:D25)</f>
        <v>661</v>
      </c>
      <c r="E26" s="81">
        <f t="shared" si="5"/>
        <v>4640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f ca="1">C28/OFFSET(C28,4,0)</f>
        <v>0</v>
      </c>
      <c r="G28" s="89">
        <f t="shared" ref="G28:H28" ca="1" si="14">D28/OFFSET(D28,4,0)</f>
        <v>0</v>
      </c>
      <c r="H28" s="89">
        <f t="shared" ca="1" si="14"/>
        <v>0</v>
      </c>
      <c r="I28" s="72"/>
    </row>
    <row r="29" spans="1:9" s="3" customFormat="1" ht="15.6">
      <c r="A29" s="79"/>
      <c r="B29" s="87" t="s">
        <v>7</v>
      </c>
      <c r="C29" s="92"/>
      <c r="D29" s="92"/>
      <c r="E29" s="81">
        <f t="shared" si="5"/>
        <v>0</v>
      </c>
      <c r="F29" s="89">
        <f ca="1">C29/OFFSET(C29,3,0)</f>
        <v>0</v>
      </c>
      <c r="G29" s="89">
        <f t="shared" ref="G29:H29" ca="1" si="15">D29/OFFSET(D29,3,0)</f>
        <v>0</v>
      </c>
      <c r="H29" s="89">
        <f t="shared" ca="1" si="15"/>
        <v>0</v>
      </c>
      <c r="I29" s="70"/>
    </row>
    <row r="30" spans="1:9" s="3" customFormat="1">
      <c r="A30" s="79"/>
      <c r="B30" s="87" t="s">
        <v>8</v>
      </c>
      <c r="C30" s="92"/>
      <c r="D30" s="92"/>
      <c r="E30" s="81">
        <f t="shared" si="5"/>
        <v>0</v>
      </c>
      <c r="F30" s="89">
        <f ca="1">C30/OFFSET(C30,2,0)</f>
        <v>0</v>
      </c>
      <c r="G30" s="89">
        <f t="shared" ref="G30:H30" ca="1" si="16">D30/OFFSET(D30,2,0)</f>
        <v>0</v>
      </c>
      <c r="H30" s="89">
        <f t="shared" ca="1" si="16"/>
        <v>0</v>
      </c>
      <c r="I30" s="72"/>
    </row>
    <row r="31" spans="1:9" s="3" customFormat="1" ht="15.6">
      <c r="A31" s="79"/>
      <c r="B31" s="87" t="s">
        <v>9</v>
      </c>
      <c r="C31" s="151">
        <v>2009</v>
      </c>
      <c r="D31" s="151">
        <v>1029</v>
      </c>
      <c r="E31" s="81">
        <f t="shared" si="5"/>
        <v>3038</v>
      </c>
      <c r="F31" s="89">
        <f ca="1">C31/OFFSET(C31,1,0)</f>
        <v>1</v>
      </c>
      <c r="G31" s="89">
        <f t="shared" ref="G31:H31" ca="1" si="17">D31/OFFSET(D31,1,0)</f>
        <v>1</v>
      </c>
      <c r="H31" s="94">
        <f t="shared" ca="1" si="17"/>
        <v>1</v>
      </c>
      <c r="I31" s="70"/>
    </row>
    <row r="32" spans="1:9" s="3" customFormat="1">
      <c r="A32" s="79" t="s">
        <v>17</v>
      </c>
      <c r="B32" s="90" t="s">
        <v>18</v>
      </c>
      <c r="C32" s="81">
        <f>SUM(C28:C31)</f>
        <v>2009</v>
      </c>
      <c r="D32" s="81">
        <f>SUM(D28:D31)</f>
        <v>1029</v>
      </c>
      <c r="E32" s="81">
        <f t="shared" si="5"/>
        <v>3038</v>
      </c>
      <c r="F32" s="2"/>
      <c r="G32" s="72"/>
      <c r="H32" s="72"/>
      <c r="I32" s="72"/>
    </row>
    <row r="33" spans="1:9" s="3" customFormat="1">
      <c r="A33" s="79" t="s">
        <v>19</v>
      </c>
      <c r="B33" s="96" t="s">
        <v>54</v>
      </c>
      <c r="C33" s="78">
        <f>C14+C20+C26+C32</f>
        <v>32663</v>
      </c>
      <c r="D33" s="78">
        <f>D14+D20+D26+D32</f>
        <v>22837</v>
      </c>
      <c r="E33" s="81">
        <f t="shared" si="5"/>
        <v>55500</v>
      </c>
      <c r="F33" s="68"/>
      <c r="G33" s="72"/>
      <c r="H33" s="72"/>
      <c r="I33" s="72"/>
    </row>
    <row r="34" spans="1:9" s="3" customFormat="1" ht="15.6">
      <c r="A34" s="97" t="s">
        <v>20</v>
      </c>
      <c r="B34" s="98" t="s">
        <v>21</v>
      </c>
      <c r="C34" s="152">
        <v>1987</v>
      </c>
      <c r="D34" s="152">
        <v>1007</v>
      </c>
      <c r="E34" s="81">
        <f t="shared" si="5"/>
        <v>2994</v>
      </c>
      <c r="F34" s="68"/>
      <c r="G34" s="82"/>
      <c r="H34" s="100"/>
      <c r="I34" s="82"/>
    </row>
    <row r="35" spans="1:9" s="3" customFormat="1" ht="15.6">
      <c r="A35" s="79" t="s">
        <v>22</v>
      </c>
      <c r="B35" s="77" t="s">
        <v>23</v>
      </c>
      <c r="C35" s="78">
        <f>C33-C34</f>
        <v>30676</v>
      </c>
      <c r="D35" s="78">
        <f>D33-D34</f>
        <v>21830</v>
      </c>
      <c r="E35" s="81">
        <f t="shared" si="5"/>
        <v>52506</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51">
        <v>17133</v>
      </c>
      <c r="D39" s="151">
        <v>13582</v>
      </c>
      <c r="E39" s="81">
        <f t="shared" si="5"/>
        <v>30715</v>
      </c>
      <c r="F39" s="89">
        <f ca="1">C39/OFFSET(C39,4,0)</f>
        <v>1</v>
      </c>
      <c r="G39" s="89">
        <f t="shared" ref="G39:H39" ca="1" si="18">D39/OFFSET(D39,4,0)</f>
        <v>1</v>
      </c>
      <c r="H39" s="89">
        <f t="shared" ca="1" si="18"/>
        <v>1</v>
      </c>
      <c r="I39" s="72"/>
    </row>
    <row r="40" spans="1:9" s="3" customFormat="1">
      <c r="A40" s="79"/>
      <c r="B40" s="87" t="s">
        <v>7</v>
      </c>
      <c r="C40" s="107"/>
      <c r="D40" s="107"/>
      <c r="E40" s="81">
        <f t="shared" si="5"/>
        <v>0</v>
      </c>
      <c r="F40" s="89">
        <f ca="1">C40/OFFSET(C40,3,0)</f>
        <v>0</v>
      </c>
      <c r="G40" s="89">
        <f t="shared" ref="G40:H40" ca="1" si="19">D40/OFFSET(D40,3,0)</f>
        <v>0</v>
      </c>
      <c r="H40" s="89">
        <f t="shared" ca="1" si="19"/>
        <v>0</v>
      </c>
      <c r="I40" s="72"/>
    </row>
    <row r="41" spans="1:9" s="3" customFormat="1">
      <c r="A41" s="79"/>
      <c r="B41" s="87" t="s">
        <v>8</v>
      </c>
      <c r="C41" s="107"/>
      <c r="D41" s="107"/>
      <c r="E41" s="81">
        <f t="shared" si="5"/>
        <v>0</v>
      </c>
      <c r="F41" s="89">
        <f ca="1">C41/OFFSET(C41,2,0)</f>
        <v>0</v>
      </c>
      <c r="G41" s="89">
        <f t="shared" ref="G41:H41" ca="1" si="20">D41/OFFSET(D41,2,0)</f>
        <v>0</v>
      </c>
      <c r="H41" s="89">
        <f t="shared" ca="1" si="20"/>
        <v>0</v>
      </c>
      <c r="I41" s="72"/>
    </row>
    <row r="42" spans="1:9" s="3" customFormat="1">
      <c r="A42" s="79"/>
      <c r="B42" s="87" t="s">
        <v>9</v>
      </c>
      <c r="C42" s="107"/>
      <c r="D42" s="107"/>
      <c r="E42" s="81">
        <f t="shared" si="5"/>
        <v>0</v>
      </c>
      <c r="F42" s="89">
        <f ca="1">C42/OFFSET(C42,1,0)</f>
        <v>0</v>
      </c>
      <c r="G42" s="89">
        <f t="shared" ref="G42:H42" ca="1" si="21">D42/OFFSET(D42,1,0)</f>
        <v>0</v>
      </c>
      <c r="H42" s="94">
        <f t="shared" ca="1" si="21"/>
        <v>0</v>
      </c>
      <c r="I42" s="72"/>
    </row>
    <row r="43" spans="1:9" s="3" customFormat="1">
      <c r="A43" s="79" t="s">
        <v>25</v>
      </c>
      <c r="B43" s="90" t="s">
        <v>26</v>
      </c>
      <c r="C43" s="78">
        <f>SUM(C39:C42)</f>
        <v>17133</v>
      </c>
      <c r="D43" s="78">
        <f>SUM(D39:D42)</f>
        <v>13582</v>
      </c>
      <c r="E43" s="81">
        <f t="shared" si="5"/>
        <v>30715</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51">
        <v>1219</v>
      </c>
      <c r="D46" s="151">
        <v>897</v>
      </c>
      <c r="E46" s="81">
        <f t="shared" si="5"/>
        <v>2116</v>
      </c>
      <c r="F46" s="89">
        <f ca="1">C46/OFFSET(C46,4,0)</f>
        <v>1</v>
      </c>
      <c r="G46" s="89">
        <f t="shared" ref="G46:H46" ca="1" si="22">D46/OFFSET(D46,4,0)</f>
        <v>1</v>
      </c>
      <c r="H46" s="89">
        <f t="shared" ca="1" si="22"/>
        <v>1</v>
      </c>
      <c r="I46" s="72"/>
    </row>
    <row r="47" spans="1:9" s="3" customFormat="1">
      <c r="A47" s="79"/>
      <c r="B47" s="87" t="s">
        <v>7</v>
      </c>
      <c r="C47" s="108"/>
      <c r="D47" s="108"/>
      <c r="E47" s="81">
        <f t="shared" si="5"/>
        <v>0</v>
      </c>
      <c r="F47" s="89">
        <f ca="1">C47/OFFSET(C47,3,0)</f>
        <v>0</v>
      </c>
      <c r="G47" s="89">
        <f t="shared" ref="G47:H47" ca="1" si="23">D47/OFFSET(D47,3,0)</f>
        <v>0</v>
      </c>
      <c r="H47" s="89">
        <f t="shared" ca="1" si="23"/>
        <v>0</v>
      </c>
      <c r="I47" s="72"/>
    </row>
    <row r="48" spans="1:9" s="3" customFormat="1">
      <c r="A48" s="79"/>
      <c r="B48" s="87" t="s">
        <v>8</v>
      </c>
      <c r="C48" s="108"/>
      <c r="D48" s="108"/>
      <c r="E48" s="81">
        <f t="shared" si="5"/>
        <v>0</v>
      </c>
      <c r="F48" s="89">
        <f ca="1">C48/OFFSET(C48,2,0)</f>
        <v>0</v>
      </c>
      <c r="G48" s="89">
        <f t="shared" ref="G48:H48" ca="1" si="24">D48/OFFSET(D48,2,0)</f>
        <v>0</v>
      </c>
      <c r="H48" s="89">
        <f t="shared" ca="1" si="24"/>
        <v>0</v>
      </c>
      <c r="I48" s="72"/>
    </row>
    <row r="49" spans="1:9" s="3" customFormat="1" ht="14.4">
      <c r="A49" s="79"/>
      <c r="B49" s="87" t="s">
        <v>9</v>
      </c>
      <c r="C49" s="108"/>
      <c r="D49" s="108"/>
      <c r="E49" s="81">
        <f t="shared" si="5"/>
        <v>0</v>
      </c>
      <c r="F49" s="89">
        <f ca="1">C49/OFFSET(C49,1,0)</f>
        <v>0</v>
      </c>
      <c r="G49" s="89">
        <f t="shared" ref="G49:H49" ca="1" si="25">D49/OFFSET(D49,1,0)</f>
        <v>0</v>
      </c>
      <c r="H49" s="94">
        <f t="shared" ca="1" si="25"/>
        <v>0</v>
      </c>
      <c r="I49" s="109"/>
    </row>
    <row r="50" spans="1:9" s="3" customFormat="1">
      <c r="A50" s="79" t="s">
        <v>27</v>
      </c>
      <c r="B50" s="77" t="s">
        <v>28</v>
      </c>
      <c r="C50" s="78">
        <f>SUM(C46:C49)</f>
        <v>1219</v>
      </c>
      <c r="D50" s="78">
        <f>SUM(D46:D49)</f>
        <v>897</v>
      </c>
      <c r="E50" s="81">
        <f t="shared" si="5"/>
        <v>2116</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51">
        <v>978</v>
      </c>
      <c r="D53" s="151">
        <v>1143</v>
      </c>
      <c r="E53" s="81">
        <f t="shared" si="5"/>
        <v>2121</v>
      </c>
      <c r="F53" s="89">
        <f ca="1">C53/OFFSET(C53,4,0)</f>
        <v>1</v>
      </c>
      <c r="G53" s="89">
        <f t="shared" ref="G53:H53" ca="1" si="26">D53/OFFSET(D53,4,0)</f>
        <v>1</v>
      </c>
      <c r="H53" s="89">
        <f t="shared" ca="1" si="26"/>
        <v>1</v>
      </c>
      <c r="I53" s="109"/>
    </row>
    <row r="54" spans="1:9" s="3" customFormat="1">
      <c r="A54" s="79"/>
      <c r="B54" s="87" t="s">
        <v>7</v>
      </c>
      <c r="C54" s="92"/>
      <c r="D54" s="92"/>
      <c r="E54" s="81">
        <f t="shared" si="5"/>
        <v>0</v>
      </c>
      <c r="F54" s="89">
        <f ca="1">C54/OFFSET(C54,3,0)</f>
        <v>0</v>
      </c>
      <c r="G54" s="89">
        <f t="shared" ref="G54:H54" ca="1" si="27">D54/OFFSET(D54,3,0)</f>
        <v>0</v>
      </c>
      <c r="H54" s="89">
        <f t="shared" ca="1" si="27"/>
        <v>0</v>
      </c>
      <c r="I54" s="72"/>
    </row>
    <row r="55" spans="1:9" s="3" customFormat="1">
      <c r="A55" s="79"/>
      <c r="B55" s="87" t="s">
        <v>8</v>
      </c>
      <c r="C55" s="92"/>
      <c r="D55" s="92"/>
      <c r="E55" s="81">
        <f t="shared" si="5"/>
        <v>0</v>
      </c>
      <c r="F55" s="89">
        <f ca="1">C55/OFFSET(C55,2,0)</f>
        <v>0</v>
      </c>
      <c r="G55" s="89">
        <f t="shared" ref="G55:H55" ca="1" si="28">D55/OFFSET(D55,2,0)</f>
        <v>0</v>
      </c>
      <c r="H55" s="89">
        <f t="shared" ca="1" si="28"/>
        <v>0</v>
      </c>
      <c r="I55" s="115"/>
    </row>
    <row r="56" spans="1:9" s="3" customFormat="1">
      <c r="A56" s="79"/>
      <c r="B56" s="87" t="s">
        <v>9</v>
      </c>
      <c r="C56" s="116"/>
      <c r="D56" s="116"/>
      <c r="E56" s="81">
        <f t="shared" si="5"/>
        <v>0</v>
      </c>
      <c r="F56" s="89">
        <f ca="1">C56/OFFSET(C56,1,0)</f>
        <v>0</v>
      </c>
      <c r="G56" s="89">
        <f t="shared" ref="G56:H56" ca="1" si="29">D56/OFFSET(D56,1,0)</f>
        <v>0</v>
      </c>
      <c r="H56" s="94">
        <f t="shared" ca="1" si="29"/>
        <v>0</v>
      </c>
      <c r="I56" s="72"/>
    </row>
    <row r="57" spans="1:9" s="3" customFormat="1">
      <c r="A57" s="79" t="s">
        <v>29</v>
      </c>
      <c r="B57" s="77" t="s">
        <v>30</v>
      </c>
      <c r="C57" s="78">
        <f>SUM(C53:C56)</f>
        <v>978</v>
      </c>
      <c r="D57" s="78">
        <f>SUM(D53:D56)</f>
        <v>1143</v>
      </c>
      <c r="E57" s="81">
        <f t="shared" si="5"/>
        <v>2121</v>
      </c>
      <c r="F57" s="57"/>
      <c r="G57" s="57"/>
      <c r="H57" s="57"/>
      <c r="I57" s="72"/>
    </row>
    <row r="58" spans="1:9" s="3" customFormat="1">
      <c r="A58" s="79"/>
      <c r="B58" s="77"/>
      <c r="C58" s="92"/>
      <c r="D58" s="92"/>
      <c r="E58" s="81"/>
      <c r="F58" s="2"/>
      <c r="G58" s="72"/>
      <c r="H58" s="72"/>
      <c r="I58" s="72"/>
    </row>
    <row r="59" spans="1:9" s="3" customFormat="1">
      <c r="A59" s="117" t="s">
        <v>72</v>
      </c>
      <c r="B59" s="77" t="s">
        <v>31</v>
      </c>
      <c r="C59" s="151">
        <v>8703</v>
      </c>
      <c r="D59" s="151">
        <v>1266</v>
      </c>
      <c r="E59" s="81">
        <f t="shared" si="5"/>
        <v>9969</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53">
        <v>115</v>
      </c>
      <c r="D62" s="153">
        <v>158</v>
      </c>
      <c r="E62" s="81">
        <f t="shared" si="5"/>
        <v>273</v>
      </c>
      <c r="F62" s="89">
        <f ca="1">C62/OFFSET(C62,4,0)</f>
        <v>2.3148148148148147E-2</v>
      </c>
      <c r="G62" s="89">
        <f t="shared" ref="G62:H62" ca="1" si="30">D62/OFFSET(D62,4,0)</f>
        <v>2.6879891119428376E-2</v>
      </c>
      <c r="H62" s="89">
        <f t="shared" ca="1" si="30"/>
        <v>2.5170569795316247E-2</v>
      </c>
      <c r="I62" s="112"/>
    </row>
    <row r="63" spans="1:9" s="3" customFormat="1">
      <c r="A63" s="79" t="s">
        <v>35</v>
      </c>
      <c r="B63" s="121" t="s">
        <v>36</v>
      </c>
      <c r="C63" s="153">
        <v>42</v>
      </c>
      <c r="D63" s="153">
        <v>477</v>
      </c>
      <c r="E63" s="81">
        <f t="shared" si="5"/>
        <v>519</v>
      </c>
      <c r="F63" s="89">
        <f ca="1">C63/OFFSET(C63,3,0)</f>
        <v>8.4541062801932361E-3</v>
      </c>
      <c r="G63" s="89">
        <f t="shared" ref="G63:H63" ca="1" si="31">D63/OFFSET(D63,3,0)</f>
        <v>8.1150051037767942E-2</v>
      </c>
      <c r="H63" s="89">
        <f t="shared" ca="1" si="31"/>
        <v>4.7851742577908904E-2</v>
      </c>
      <c r="I63" s="72"/>
    </row>
    <row r="64" spans="1:9" s="3" customFormat="1">
      <c r="A64" s="79" t="s">
        <v>37</v>
      </c>
      <c r="B64" s="121" t="s">
        <v>38</v>
      </c>
      <c r="C64" s="153">
        <v>516</v>
      </c>
      <c r="D64" s="153">
        <v>930</v>
      </c>
      <c r="E64" s="81">
        <f t="shared" si="5"/>
        <v>1446</v>
      </c>
      <c r="F64" s="89">
        <f ca="1">C64/OFFSET(C64,2,0)</f>
        <v>0.10386473429951691</v>
      </c>
      <c r="G64" s="89">
        <f t="shared" ref="G64:H64" ca="1" si="32">D64/OFFSET(D64,2,0)</f>
        <v>0.15821708063967335</v>
      </c>
      <c r="H64" s="89">
        <f t="shared" ca="1" si="32"/>
        <v>0.13332104001475198</v>
      </c>
    </row>
    <row r="65" spans="1:9" s="3" customFormat="1">
      <c r="A65" s="79" t="s">
        <v>39</v>
      </c>
      <c r="B65" s="121" t="s">
        <v>40</v>
      </c>
      <c r="C65" s="153">
        <v>4295</v>
      </c>
      <c r="D65" s="153">
        <v>4313</v>
      </c>
      <c r="E65" s="81">
        <f t="shared" si="5"/>
        <v>8608</v>
      </c>
      <c r="F65" s="89">
        <f ca="1">C65/OFFSET(C65,1,0)</f>
        <v>0.86453301127214166</v>
      </c>
      <c r="G65" s="89">
        <f t="shared" ref="G65:H65" ca="1" si="33">D65/OFFSET(D65,1,0)</f>
        <v>0.73375297720313026</v>
      </c>
      <c r="H65" s="94">
        <f t="shared" ca="1" si="33"/>
        <v>0.79365664761202281</v>
      </c>
    </row>
    <row r="66" spans="1:9" s="3" customFormat="1">
      <c r="A66" s="79" t="s">
        <v>41</v>
      </c>
      <c r="B66" s="96" t="s">
        <v>55</v>
      </c>
      <c r="C66" s="78">
        <f>SUM(C62:C65)</f>
        <v>4968</v>
      </c>
      <c r="D66" s="78">
        <f>SUM(D62:D65)</f>
        <v>5878</v>
      </c>
      <c r="E66" s="81">
        <f t="shared" si="5"/>
        <v>10846</v>
      </c>
      <c r="F66" s="89">
        <f>C66/C33</f>
        <v>0.15209870495667882</v>
      </c>
      <c r="G66" s="89">
        <f t="shared" ref="G66:H66" si="34">D66/D33</f>
        <v>0.25738932434207645</v>
      </c>
      <c r="H66" s="89">
        <f t="shared" si="34"/>
        <v>0.19542342342342342</v>
      </c>
    </row>
    <row r="67" spans="1:9" s="3" customFormat="1">
      <c r="A67" s="97" t="s">
        <v>42</v>
      </c>
      <c r="B67" s="98" t="s">
        <v>21</v>
      </c>
      <c r="C67" s="152">
        <v>1987</v>
      </c>
      <c r="D67" s="152">
        <v>1007</v>
      </c>
      <c r="E67" s="81">
        <f t="shared" si="5"/>
        <v>2994</v>
      </c>
      <c r="F67" s="2"/>
      <c r="G67" s="72"/>
      <c r="H67" s="72"/>
    </row>
    <row r="68" spans="1:9" s="3" customFormat="1" ht="14.4">
      <c r="A68" s="79" t="s">
        <v>43</v>
      </c>
      <c r="B68" s="77" t="s">
        <v>44</v>
      </c>
      <c r="C68" s="78">
        <f>C66-C67</f>
        <v>2981</v>
      </c>
      <c r="D68" s="78">
        <f>D66-D67</f>
        <v>4871</v>
      </c>
      <c r="E68" s="81">
        <f t="shared" si="5"/>
        <v>7852</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31014</v>
      </c>
      <c r="D70" s="91">
        <f>D43+D50+D57+D59+D60+D68</f>
        <v>21759</v>
      </c>
      <c r="E70" s="81">
        <f t="shared" si="5"/>
        <v>52773</v>
      </c>
      <c r="F70" s="2"/>
      <c r="G70" s="124"/>
      <c r="H70" s="112"/>
    </row>
    <row r="71" spans="1:9" s="3" customFormat="1">
      <c r="A71" s="79"/>
      <c r="B71" s="125"/>
      <c r="C71" s="92"/>
      <c r="D71" s="92"/>
      <c r="E71" s="81"/>
      <c r="F71" s="2"/>
      <c r="G71" s="72"/>
      <c r="H71" s="72"/>
    </row>
    <row r="72" spans="1:9" s="3" customFormat="1" ht="14.4">
      <c r="A72" s="79" t="s">
        <v>47</v>
      </c>
      <c r="B72" s="77" t="s">
        <v>48</v>
      </c>
      <c r="C72" s="151">
        <v>101</v>
      </c>
      <c r="D72" s="151">
        <v>235</v>
      </c>
      <c r="E72" s="81">
        <f t="shared" si="5"/>
        <v>336</v>
      </c>
      <c r="F72" s="68"/>
      <c r="G72" s="126"/>
      <c r="H72" s="127"/>
    </row>
    <row r="73" spans="1:9" s="3" customFormat="1">
      <c r="A73" s="79"/>
      <c r="B73" s="125"/>
      <c r="C73" s="92"/>
      <c r="D73" s="92"/>
      <c r="E73" s="81"/>
      <c r="F73" s="2"/>
      <c r="G73" s="72"/>
      <c r="H73" s="72"/>
      <c r="I73" s="72"/>
    </row>
    <row r="74" spans="1:9" s="3" customFormat="1">
      <c r="A74" s="79" t="s">
        <v>49</v>
      </c>
      <c r="B74" s="77" t="s">
        <v>50</v>
      </c>
      <c r="C74" s="81">
        <f>C70+C72</f>
        <v>31115</v>
      </c>
      <c r="D74" s="81">
        <f>D70+D72</f>
        <v>21994</v>
      </c>
      <c r="E74" s="81">
        <f>D74+C74</f>
        <v>53109</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59">
        <v>754</v>
      </c>
      <c r="D76" s="151">
        <v>1068</v>
      </c>
      <c r="E76" s="81">
        <f>D76+C76</f>
        <v>1822</v>
      </c>
      <c r="F76" s="2"/>
      <c r="G76" s="72"/>
      <c r="H76" s="72"/>
      <c r="I76" s="72"/>
    </row>
    <row r="77" spans="1:9" s="3" customFormat="1" ht="30.75" customHeight="1">
      <c r="A77" s="296" t="s">
        <v>56</v>
      </c>
      <c r="B77" s="297"/>
      <c r="C77" s="131">
        <f>C6+C33-C67-C74</f>
        <v>546</v>
      </c>
      <c r="D77" s="131">
        <f>D6+D33-D67-D74</f>
        <v>1055</v>
      </c>
      <c r="E77" s="132">
        <f>(E6+E33)-(E67+E74)</f>
        <v>1601</v>
      </c>
      <c r="F77" s="2"/>
      <c r="G77" s="72"/>
      <c r="H77" s="72"/>
      <c r="I77" s="72"/>
    </row>
    <row r="78" spans="1:9" s="3" customFormat="1" ht="16.2" customHeight="1">
      <c r="A78" s="133"/>
      <c r="B78" s="61" t="s">
        <v>67</v>
      </c>
      <c r="C78" s="134">
        <f>(C43+C57+C59+C60+C50)/(C43+C57+C59+C68+C60+C50)</f>
        <v>0.90388211775327276</v>
      </c>
      <c r="D78" s="134">
        <f t="shared" ref="D78:E78" si="35">(D43+D57+D59+D60+D50)/(D43+D57+D59+D68+D60+D50)</f>
        <v>0.77613860931108969</v>
      </c>
      <c r="E78" s="134">
        <f t="shared" si="35"/>
        <v>0.85121179390976442</v>
      </c>
      <c r="F78" s="135"/>
      <c r="G78" s="72"/>
      <c r="H78" s="72"/>
      <c r="I78" s="72"/>
    </row>
    <row r="79" spans="1:9" s="3" customFormat="1" ht="16.2" customHeight="1">
      <c r="A79" s="133"/>
      <c r="B79" s="61" t="s">
        <v>68</v>
      </c>
      <c r="C79" s="134">
        <f>(C43+C57+C59+C60+C50)/(C43+C57+C59+C68+C72+C67+C60+C50)</f>
        <v>0.84686725877590474</v>
      </c>
      <c r="D79" s="134">
        <f t="shared" ref="D79:E79" si="36">(D43+D57+D59+D60+D50)/(D43+D57+D59+D68+D72+D67+D60+D50)</f>
        <v>0.73422894656754056</v>
      </c>
      <c r="E79" s="134">
        <f t="shared" si="36"/>
        <v>0.80068802024847152</v>
      </c>
      <c r="F79" s="2"/>
      <c r="G79" s="72"/>
      <c r="H79" s="72"/>
      <c r="I79" s="72"/>
    </row>
    <row r="80" spans="1:9" ht="16.2" customHeight="1">
      <c r="A80" s="133"/>
      <c r="B80" s="61" t="s">
        <v>70</v>
      </c>
      <c r="C80" s="134">
        <f>C59/C35</f>
        <v>0.28370713261181379</v>
      </c>
      <c r="D80" s="134">
        <f t="shared" ref="D80:E80" si="37">D59/D35</f>
        <v>5.7993586807146127E-2</v>
      </c>
      <c r="E80" s="134">
        <f t="shared" si="37"/>
        <v>0.18986401554108101</v>
      </c>
    </row>
    <row r="81" spans="1:11" ht="16.2" customHeight="1">
      <c r="A81" s="133"/>
      <c r="B81" s="61" t="s">
        <v>69</v>
      </c>
      <c r="C81" s="134">
        <f>D66/E66</f>
        <v>0.54195094965886037</v>
      </c>
      <c r="D81" s="134"/>
      <c r="E81" s="134"/>
    </row>
    <row r="82" spans="1:11" ht="16.2" customHeight="1">
      <c r="A82" s="133"/>
      <c r="B82" s="61" t="s">
        <v>89</v>
      </c>
      <c r="C82" s="136">
        <f>C20/C35</f>
        <v>2.1254400834528623E-2</v>
      </c>
      <c r="D82" s="136">
        <f t="shared" ref="D82:E82" si="38">D20/D35</f>
        <v>1.5803939532753091E-2</v>
      </c>
      <c r="E82" s="136">
        <f t="shared" si="38"/>
        <v>1.8988306098350664E-2</v>
      </c>
    </row>
    <row r="83" spans="1:11" ht="16.2" customHeight="1">
      <c r="A83" s="133"/>
      <c r="B83" s="61" t="s">
        <v>95</v>
      </c>
      <c r="C83" s="136">
        <f>(C43+C50+C57+C59+C60)/(C6+C33)</f>
        <v>0.83312529719448403</v>
      </c>
      <c r="D83" s="136">
        <f t="shared" ref="D83:E83" si="39">(D43+D50+D57+D59+D60)/(D6+D33)</f>
        <v>0.70202859993348854</v>
      </c>
      <c r="E83" s="136">
        <f t="shared" si="39"/>
        <v>0.7784728961597116</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f>(C74-C68)/C74</f>
        <v>0.9041941185923188</v>
      </c>
      <c r="D93" s="1" t="s">
        <v>66</v>
      </c>
      <c r="E93" s="139">
        <f>(D74-D68)/D74</f>
        <v>0.77853050832045101</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57"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14.33203125" style="58" customWidth="1"/>
    <col min="10" max="10" width="14.33203125" style="210" customWidth="1"/>
    <col min="11" max="13" width="6.77734375" style="57" customWidth="1"/>
    <col min="14" max="14" width="14.33203125" style="57" customWidth="1"/>
    <col min="15" max="16384" width="8.88671875" style="57"/>
  </cols>
  <sheetData>
    <row r="1" spans="1:14" s="3" customFormat="1">
      <c r="A1" s="57"/>
      <c r="B1" s="65" t="s">
        <v>90</v>
      </c>
      <c r="C1" s="57"/>
      <c r="D1" s="57"/>
      <c r="E1" s="57"/>
      <c r="F1" s="2" t="s">
        <v>91</v>
      </c>
      <c r="G1" s="66"/>
      <c r="H1" s="67"/>
      <c r="I1" s="58"/>
      <c r="J1" s="210"/>
      <c r="K1" s="57"/>
      <c r="L1" s="57"/>
      <c r="M1" s="57"/>
      <c r="N1" s="57"/>
    </row>
    <row r="2" spans="1:14" s="3" customFormat="1" ht="17.399999999999999">
      <c r="A2" s="57"/>
      <c r="B2" s="65" t="s">
        <v>92</v>
      </c>
      <c r="C2" s="57"/>
      <c r="D2" s="57"/>
      <c r="E2" s="57"/>
      <c r="F2" s="68" t="s">
        <v>93</v>
      </c>
      <c r="G2" s="69"/>
      <c r="H2" s="70"/>
      <c r="I2" s="256" t="s">
        <v>663</v>
      </c>
      <c r="J2" s="210"/>
      <c r="K2" s="57"/>
      <c r="L2" s="57"/>
      <c r="M2" s="57"/>
      <c r="N2" s="57"/>
    </row>
    <row r="3" spans="1:14" s="3" customFormat="1" ht="13.8" thickBot="1">
      <c r="A3" s="71"/>
      <c r="B3" s="58"/>
      <c r="C3" s="57"/>
      <c r="D3" s="57"/>
      <c r="E3" s="57"/>
      <c r="F3" s="2"/>
      <c r="G3" s="72"/>
      <c r="H3" s="72"/>
      <c r="I3" s="257" t="s">
        <v>664</v>
      </c>
      <c r="J3" s="261" t="s">
        <v>701</v>
      </c>
      <c r="K3" s="217" t="s">
        <v>666</v>
      </c>
      <c r="L3" s="258" t="s">
        <v>702</v>
      </c>
      <c r="M3" s="57"/>
      <c r="N3" s="57"/>
    </row>
    <row r="4" spans="1:14" s="3" customFormat="1">
      <c r="A4" s="73"/>
      <c r="B4" s="60"/>
      <c r="C4" s="74" t="s">
        <v>0</v>
      </c>
      <c r="D4" s="74" t="s">
        <v>1</v>
      </c>
      <c r="E4" s="75" t="s">
        <v>2</v>
      </c>
      <c r="F4" s="2"/>
      <c r="G4" s="72"/>
      <c r="H4" s="72"/>
      <c r="I4" s="58"/>
      <c r="J4" s="262"/>
      <c r="K4" s="217" t="s">
        <v>668</v>
      </c>
      <c r="L4" s="258" t="s">
        <v>703</v>
      </c>
      <c r="M4" s="57"/>
      <c r="N4" s="57"/>
    </row>
    <row r="5" spans="1:14" s="3" customFormat="1">
      <c r="A5" s="76"/>
      <c r="B5" s="77"/>
      <c r="C5" s="78"/>
      <c r="D5" s="78"/>
      <c r="E5" s="78"/>
      <c r="F5" s="4"/>
      <c r="G5" s="72"/>
      <c r="H5" s="72"/>
      <c r="I5" s="58"/>
      <c r="J5" s="262"/>
      <c r="K5" s="217" t="s">
        <v>670</v>
      </c>
      <c r="L5" s="57"/>
      <c r="M5" s="258" t="s">
        <v>671</v>
      </c>
      <c r="N5" s="57"/>
    </row>
    <row r="6" spans="1:14" s="3" customFormat="1" ht="15.6">
      <c r="A6" s="79" t="s">
        <v>3</v>
      </c>
      <c r="B6" s="77" t="s">
        <v>63</v>
      </c>
      <c r="C6" s="80">
        <v>125</v>
      </c>
      <c r="D6" s="80">
        <v>214</v>
      </c>
      <c r="E6" s="81">
        <f>D6+C6</f>
        <v>339</v>
      </c>
      <c r="F6" s="68"/>
      <c r="G6" s="82"/>
      <c r="H6" s="70"/>
      <c r="I6" s="58"/>
      <c r="J6" s="261" t="s">
        <v>704</v>
      </c>
      <c r="K6" s="57"/>
      <c r="L6" s="57"/>
      <c r="M6" s="57"/>
      <c r="N6" s="57"/>
    </row>
    <row r="7" spans="1:14" s="3" customFormat="1" ht="15.6">
      <c r="A7" s="79"/>
      <c r="B7" s="77"/>
      <c r="C7" s="83"/>
      <c r="D7" s="83"/>
      <c r="E7" s="81"/>
      <c r="F7" s="68"/>
      <c r="G7" s="82"/>
      <c r="H7" s="82"/>
      <c r="I7" s="58"/>
      <c r="J7" s="263" t="s">
        <v>705</v>
      </c>
      <c r="K7" s="57"/>
      <c r="L7" s="57"/>
      <c r="M7" s="57"/>
      <c r="N7" s="57"/>
    </row>
    <row r="8" spans="1:14" s="3" customFormat="1" ht="15.6">
      <c r="A8" s="79"/>
      <c r="B8" s="77" t="s">
        <v>4</v>
      </c>
      <c r="C8" s="83"/>
      <c r="D8" s="83"/>
      <c r="E8" s="81"/>
      <c r="F8" s="68"/>
      <c r="G8" s="82"/>
      <c r="H8" s="70"/>
      <c r="I8" s="58"/>
      <c r="J8" s="263" t="s">
        <v>706</v>
      </c>
      <c r="K8" s="57"/>
      <c r="L8" s="57"/>
      <c r="M8" s="57"/>
      <c r="N8" s="57"/>
    </row>
    <row r="9" spans="1:14" s="3" customFormat="1" ht="15.6">
      <c r="A9" s="79"/>
      <c r="B9" s="84" t="s">
        <v>5</v>
      </c>
      <c r="C9" s="85"/>
      <c r="D9" s="85"/>
      <c r="E9" s="81"/>
      <c r="F9" s="2"/>
      <c r="G9" s="82"/>
      <c r="H9" s="86"/>
      <c r="I9" s="58"/>
      <c r="J9" s="210"/>
      <c r="K9" s="258" t="s">
        <v>675</v>
      </c>
      <c r="L9" s="258" t="s">
        <v>676</v>
      </c>
      <c r="M9" s="258" t="s">
        <v>2</v>
      </c>
      <c r="N9" s="57"/>
    </row>
    <row r="10" spans="1:14" s="3" customFormat="1">
      <c r="A10" s="79"/>
      <c r="B10" s="87" t="s">
        <v>6</v>
      </c>
      <c r="C10" s="88">
        <v>1760</v>
      </c>
      <c r="D10" s="88">
        <v>1413</v>
      </c>
      <c r="E10" s="81">
        <f>D10+C10</f>
        <v>3173</v>
      </c>
      <c r="F10" s="89">
        <f ca="1">C10/OFFSET(C10,4,0)</f>
        <v>1</v>
      </c>
      <c r="G10" s="89">
        <f t="shared" ref="G10:H10" ca="1" si="0">D10/OFFSET(D10,4,0)</f>
        <v>1</v>
      </c>
      <c r="H10" s="89">
        <f t="shared" ca="1" si="0"/>
        <v>1</v>
      </c>
      <c r="I10" s="58"/>
      <c r="J10" s="259" t="s">
        <v>707</v>
      </c>
      <c r="K10" s="209">
        <v>125</v>
      </c>
      <c r="L10" s="209">
        <v>214</v>
      </c>
      <c r="M10" s="209">
        <v>339</v>
      </c>
      <c r="N10" s="57"/>
    </row>
    <row r="11" spans="1:14" s="3" customFormat="1">
      <c r="A11" s="79"/>
      <c r="B11" s="87" t="s">
        <v>7</v>
      </c>
      <c r="C11" s="88"/>
      <c r="D11" s="88"/>
      <c r="E11" s="81">
        <f t="shared" ref="E11:E14" si="1">D11+C11</f>
        <v>0</v>
      </c>
      <c r="F11" s="89">
        <f ca="1">C11/OFFSET(C11,3,0)</f>
        <v>0</v>
      </c>
      <c r="G11" s="89">
        <f t="shared" ref="G11:H11" ca="1" si="2">D11/OFFSET(D11,3,0)</f>
        <v>0</v>
      </c>
      <c r="H11" s="89">
        <f t="shared" ca="1" si="2"/>
        <v>0</v>
      </c>
      <c r="I11" s="58"/>
      <c r="J11" s="238" t="s">
        <v>4</v>
      </c>
      <c r="K11" s="57"/>
      <c r="L11" s="57"/>
      <c r="M11" s="57"/>
      <c r="N11" s="57"/>
    </row>
    <row r="12" spans="1:14" s="3" customFormat="1">
      <c r="A12" s="79"/>
      <c r="B12" s="87" t="s">
        <v>8</v>
      </c>
      <c r="C12" s="88"/>
      <c r="D12" s="88"/>
      <c r="E12" s="81">
        <f t="shared" si="1"/>
        <v>0</v>
      </c>
      <c r="F12" s="89">
        <f ca="1">C12/OFFSET(C12,2,0)</f>
        <v>0</v>
      </c>
      <c r="G12" s="89">
        <f t="shared" ref="G12:H12" ca="1" si="3">D12/OFFSET(D12,2,0)</f>
        <v>0</v>
      </c>
      <c r="H12" s="89">
        <f t="shared" ca="1" si="3"/>
        <v>0</v>
      </c>
      <c r="I12" s="58"/>
      <c r="J12" s="259" t="s">
        <v>678</v>
      </c>
      <c r="K12" s="209">
        <v>1760</v>
      </c>
      <c r="L12" s="209">
        <v>1413</v>
      </c>
      <c r="M12" s="209">
        <v>3173</v>
      </c>
      <c r="N12" s="57"/>
    </row>
    <row r="13" spans="1:14" s="3" customFormat="1">
      <c r="A13" s="79"/>
      <c r="B13" s="87" t="s">
        <v>9</v>
      </c>
      <c r="C13" s="88"/>
      <c r="D13" s="88"/>
      <c r="E13" s="81">
        <f t="shared" si="1"/>
        <v>0</v>
      </c>
      <c r="F13" s="89">
        <f ca="1">C13/OFFSET(C13,1,0)</f>
        <v>0</v>
      </c>
      <c r="G13" s="89">
        <f t="shared" ref="G13:H13" ca="1" si="4">D13/OFFSET(D13,1,0)</f>
        <v>0</v>
      </c>
      <c r="H13" s="89">
        <f t="shared" ca="1" si="4"/>
        <v>0</v>
      </c>
      <c r="I13" s="58"/>
      <c r="J13" s="259" t="s">
        <v>679</v>
      </c>
      <c r="K13" s="209">
        <v>45</v>
      </c>
      <c r="L13" s="209">
        <v>5</v>
      </c>
      <c r="M13" s="209">
        <v>50</v>
      </c>
      <c r="N13" s="57"/>
    </row>
    <row r="14" spans="1:14" s="3" customFormat="1">
      <c r="A14" s="79" t="s">
        <v>10</v>
      </c>
      <c r="B14" s="90" t="s">
        <v>11</v>
      </c>
      <c r="C14" s="91">
        <f>SUM(C10:C13)</f>
        <v>1760</v>
      </c>
      <c r="D14" s="91">
        <f>SUM(D10:D13)</f>
        <v>1413</v>
      </c>
      <c r="E14" s="81">
        <f t="shared" si="1"/>
        <v>3173</v>
      </c>
      <c r="F14" s="89"/>
      <c r="G14" s="89"/>
      <c r="H14" s="89"/>
      <c r="I14" s="58"/>
      <c r="J14" s="259" t="s">
        <v>680</v>
      </c>
      <c r="K14" s="209">
        <v>202</v>
      </c>
      <c r="L14" s="209">
        <v>4</v>
      </c>
      <c r="M14" s="209">
        <v>206</v>
      </c>
      <c r="N14" s="57"/>
    </row>
    <row r="15" spans="1:14" s="3" customFormat="1">
      <c r="A15" s="79"/>
      <c r="B15" s="84" t="s">
        <v>58</v>
      </c>
      <c r="C15" s="92"/>
      <c r="D15" s="92"/>
      <c r="E15" s="81"/>
      <c r="F15" s="2"/>
      <c r="G15" s="72"/>
      <c r="H15" s="72"/>
      <c r="I15" s="58"/>
      <c r="J15" s="259" t="s">
        <v>681</v>
      </c>
      <c r="K15" s="209">
        <v>39</v>
      </c>
      <c r="L15" s="209">
        <v>20</v>
      </c>
      <c r="M15" s="209">
        <v>59</v>
      </c>
      <c r="N15" s="57"/>
    </row>
    <row r="16" spans="1:14" s="3" customFormat="1">
      <c r="A16" s="79"/>
      <c r="B16" s="87" t="s">
        <v>6</v>
      </c>
      <c r="C16" s="209">
        <v>45</v>
      </c>
      <c r="D16" s="209">
        <v>5</v>
      </c>
      <c r="E16" s="81">
        <f t="shared" ref="E16:E72" si="5">D16+C16</f>
        <v>50</v>
      </c>
      <c r="F16" s="89">
        <f ca="1">C16/OFFSET(C16,4,0)</f>
        <v>1</v>
      </c>
      <c r="G16" s="89">
        <f t="shared" ref="G16:H16" ca="1" si="6">D16/OFFSET(D16,4,0)</f>
        <v>1</v>
      </c>
      <c r="H16" s="89">
        <f t="shared" ca="1" si="6"/>
        <v>1</v>
      </c>
      <c r="I16" s="58"/>
      <c r="J16" s="259" t="s">
        <v>682</v>
      </c>
      <c r="K16" s="209">
        <v>2046</v>
      </c>
      <c r="L16" s="209">
        <v>1442</v>
      </c>
      <c r="M16" s="209">
        <v>3488</v>
      </c>
      <c r="N16" s="57"/>
    </row>
    <row r="17" spans="1:14" s="3" customFormat="1">
      <c r="A17" s="79"/>
      <c r="B17" s="87" t="s">
        <v>7</v>
      </c>
      <c r="C17" s="92"/>
      <c r="D17" s="92"/>
      <c r="E17" s="81">
        <f t="shared" si="5"/>
        <v>0</v>
      </c>
      <c r="F17" s="89">
        <f ca="1">C17/OFFSET(C17,3,0)</f>
        <v>0</v>
      </c>
      <c r="G17" s="89">
        <f t="shared" ref="G17:H17" ca="1" si="7">D17/OFFSET(D17,3,0)</f>
        <v>0</v>
      </c>
      <c r="H17" s="89">
        <f t="shared" ca="1" si="7"/>
        <v>0</v>
      </c>
      <c r="I17" s="58"/>
      <c r="J17" s="259" t="s">
        <v>683</v>
      </c>
      <c r="K17" s="209">
        <v>39</v>
      </c>
      <c r="L17" s="209">
        <v>19</v>
      </c>
      <c r="M17" s="209">
        <v>58</v>
      </c>
      <c r="N17" s="57"/>
    </row>
    <row r="18" spans="1:14" s="3" customFormat="1">
      <c r="A18" s="79"/>
      <c r="B18" s="87" t="s">
        <v>8</v>
      </c>
      <c r="C18" s="92"/>
      <c r="D18" s="92"/>
      <c r="E18" s="81">
        <f t="shared" si="5"/>
        <v>0</v>
      </c>
      <c r="F18" s="89">
        <f ca="1">C18/OFFSET(C18,2,0)</f>
        <v>0</v>
      </c>
      <c r="G18" s="89">
        <f t="shared" ref="G18:H18" ca="1" si="8">D18/OFFSET(D18,2,0)</f>
        <v>0</v>
      </c>
      <c r="H18" s="89">
        <f t="shared" ca="1" si="8"/>
        <v>0</v>
      </c>
      <c r="I18" s="58"/>
      <c r="J18" s="259" t="s">
        <v>684</v>
      </c>
      <c r="K18" s="209">
        <v>2007</v>
      </c>
      <c r="L18" s="209">
        <v>1423</v>
      </c>
      <c r="M18" s="209">
        <v>3430</v>
      </c>
      <c r="N18" s="57"/>
    </row>
    <row r="19" spans="1:14" s="3" customFormat="1">
      <c r="A19" s="79"/>
      <c r="B19" s="87" t="s">
        <v>9</v>
      </c>
      <c r="C19" s="92"/>
      <c r="D19" s="92"/>
      <c r="E19" s="81">
        <f t="shared" si="5"/>
        <v>0</v>
      </c>
      <c r="F19" s="89">
        <f ca="1">C19/OFFSET(C19,1,0)</f>
        <v>0</v>
      </c>
      <c r="G19" s="89">
        <f t="shared" ref="G19:H19" ca="1" si="9">D19/OFFSET(D19,1,0)</f>
        <v>0</v>
      </c>
      <c r="H19" s="94">
        <f t="shared" ca="1" si="9"/>
        <v>0</v>
      </c>
    </row>
    <row r="20" spans="1:14" s="3" customFormat="1">
      <c r="A20" s="79" t="s">
        <v>12</v>
      </c>
      <c r="B20" s="90" t="s">
        <v>13</v>
      </c>
      <c r="C20" s="81">
        <f>SUM(C16:C19)</f>
        <v>45</v>
      </c>
      <c r="D20" s="81">
        <f>SUM(D16:D19)</f>
        <v>5</v>
      </c>
      <c r="E20" s="81">
        <f t="shared" si="5"/>
        <v>50</v>
      </c>
      <c r="F20" s="89"/>
      <c r="G20" s="89"/>
      <c r="H20" s="89"/>
    </row>
    <row r="21" spans="1:14" s="3" customFormat="1">
      <c r="A21" s="79"/>
      <c r="B21" s="84" t="s">
        <v>59</v>
      </c>
      <c r="C21" s="92"/>
      <c r="D21" s="92"/>
      <c r="E21" s="81"/>
      <c r="F21" s="2"/>
      <c r="G21" s="72"/>
      <c r="H21" s="72"/>
    </row>
    <row r="22" spans="1:14" s="3" customFormat="1">
      <c r="A22" s="79"/>
      <c r="B22" s="87" t="s">
        <v>6</v>
      </c>
      <c r="C22" s="95">
        <v>202</v>
      </c>
      <c r="D22" s="95">
        <v>4</v>
      </c>
      <c r="E22" s="81">
        <f t="shared" si="5"/>
        <v>206</v>
      </c>
      <c r="F22" s="89">
        <f ca="1">C22/OFFSET(C22,4,0)</f>
        <v>1</v>
      </c>
      <c r="G22" s="89">
        <f t="shared" ref="G22:H22" ca="1" si="10">D22/OFFSET(D22,4,0)</f>
        <v>1</v>
      </c>
      <c r="H22" s="89">
        <f t="shared" ca="1" si="10"/>
        <v>1</v>
      </c>
    </row>
    <row r="23" spans="1:14" s="3" customFormat="1">
      <c r="A23" s="79"/>
      <c r="B23" s="87" t="s">
        <v>7</v>
      </c>
      <c r="C23" s="95"/>
      <c r="D23" s="95"/>
      <c r="E23" s="81">
        <f t="shared" si="5"/>
        <v>0</v>
      </c>
      <c r="F23" s="89">
        <f ca="1">C23/OFFSET(C23,3,0)</f>
        <v>0</v>
      </c>
      <c r="G23" s="89">
        <f t="shared" ref="G23:H23" ca="1" si="11">D23/OFFSET(D23,3,0)</f>
        <v>0</v>
      </c>
      <c r="H23" s="89">
        <f t="shared" ca="1" si="11"/>
        <v>0</v>
      </c>
    </row>
    <row r="24" spans="1:14" s="3" customFormat="1">
      <c r="A24" s="79"/>
      <c r="B24" s="87" t="s">
        <v>8</v>
      </c>
      <c r="C24" s="95"/>
      <c r="D24" s="95"/>
      <c r="E24" s="81">
        <f t="shared" si="5"/>
        <v>0</v>
      </c>
      <c r="F24" s="89">
        <f ca="1">C24/OFFSET(C24,2,0)</f>
        <v>0</v>
      </c>
      <c r="G24" s="89">
        <f t="shared" ref="G24:H24" ca="1" si="12">D24/OFFSET(D24,2,0)</f>
        <v>0</v>
      </c>
      <c r="H24" s="89">
        <f t="shared" ca="1" si="12"/>
        <v>0</v>
      </c>
    </row>
    <row r="25" spans="1:14" s="3" customFormat="1">
      <c r="A25" s="79"/>
      <c r="B25" s="87" t="s">
        <v>9</v>
      </c>
      <c r="C25" s="95"/>
      <c r="D25" s="95"/>
      <c r="E25" s="81">
        <f t="shared" si="5"/>
        <v>0</v>
      </c>
      <c r="F25" s="89">
        <f ca="1">C25/OFFSET(C25,1,0)</f>
        <v>0</v>
      </c>
      <c r="G25" s="89">
        <f t="shared" ref="G25:H25" ca="1" si="13">D25/OFFSET(D25,1,0)</f>
        <v>0</v>
      </c>
      <c r="H25" s="94">
        <f t="shared" ca="1" si="13"/>
        <v>0</v>
      </c>
    </row>
    <row r="26" spans="1:14" s="3" customFormat="1">
      <c r="A26" s="79" t="s">
        <v>14</v>
      </c>
      <c r="B26" s="90" t="s">
        <v>15</v>
      </c>
      <c r="C26" s="81">
        <f>SUM(C22:C25)</f>
        <v>202</v>
      </c>
      <c r="D26" s="81">
        <f>SUM(D22:D25)</f>
        <v>4</v>
      </c>
      <c r="E26" s="81">
        <f t="shared" si="5"/>
        <v>206</v>
      </c>
      <c r="F26" s="89"/>
      <c r="G26" s="89"/>
      <c r="H26" s="89"/>
    </row>
    <row r="27" spans="1:14" s="3" customFormat="1">
      <c r="A27" s="79"/>
      <c r="B27" s="84" t="s">
        <v>16</v>
      </c>
      <c r="C27" s="92"/>
      <c r="D27" s="92"/>
      <c r="E27" s="81"/>
      <c r="F27" s="2"/>
      <c r="G27" s="72"/>
      <c r="H27" s="72"/>
    </row>
    <row r="28" spans="1:14" s="3" customFormat="1">
      <c r="A28" s="79"/>
      <c r="B28" s="87" t="s">
        <v>6</v>
      </c>
      <c r="C28" s="92"/>
      <c r="D28" s="92"/>
      <c r="E28" s="81">
        <f t="shared" si="5"/>
        <v>0</v>
      </c>
      <c r="F28" s="89">
        <f ca="1">C28/OFFSET(C28,4,0)</f>
        <v>0</v>
      </c>
      <c r="G28" s="89">
        <f t="shared" ref="G28:H28" ca="1" si="14">D28/OFFSET(D28,4,0)</f>
        <v>0</v>
      </c>
      <c r="H28" s="89">
        <f t="shared" ca="1" si="14"/>
        <v>0</v>
      </c>
    </row>
    <row r="29" spans="1:14" s="3" customFormat="1">
      <c r="A29" s="79"/>
      <c r="B29" s="87" t="s">
        <v>7</v>
      </c>
      <c r="C29" s="92"/>
      <c r="D29" s="92"/>
      <c r="E29" s="81">
        <f t="shared" si="5"/>
        <v>0</v>
      </c>
      <c r="F29" s="89">
        <f ca="1">C29/OFFSET(C29,3,0)</f>
        <v>0</v>
      </c>
      <c r="G29" s="89">
        <f t="shared" ref="G29:H29" ca="1" si="15">D29/OFFSET(D29,3,0)</f>
        <v>0</v>
      </c>
      <c r="H29" s="89">
        <f t="shared" ca="1" si="15"/>
        <v>0</v>
      </c>
    </row>
    <row r="30" spans="1:14" s="3" customFormat="1">
      <c r="A30" s="79"/>
      <c r="B30" s="87" t="s">
        <v>8</v>
      </c>
      <c r="C30" s="92"/>
      <c r="D30" s="92"/>
      <c r="E30" s="81">
        <f t="shared" si="5"/>
        <v>0</v>
      </c>
      <c r="F30" s="89">
        <f ca="1">C30/OFFSET(C30,2,0)</f>
        <v>0</v>
      </c>
      <c r="G30" s="89">
        <f t="shared" ref="G30:H30" ca="1" si="16">D30/OFFSET(D30,2,0)</f>
        <v>0</v>
      </c>
      <c r="H30" s="89">
        <f t="shared" ca="1" si="16"/>
        <v>0</v>
      </c>
    </row>
    <row r="31" spans="1:14" s="3" customFormat="1">
      <c r="A31" s="79"/>
      <c r="B31" s="87" t="s">
        <v>9</v>
      </c>
      <c r="C31" s="92">
        <v>39</v>
      </c>
      <c r="D31" s="92">
        <v>20</v>
      </c>
      <c r="E31" s="81">
        <f t="shared" si="5"/>
        <v>59</v>
      </c>
      <c r="F31" s="89">
        <f ca="1">C31/OFFSET(C31,1,0)</f>
        <v>1</v>
      </c>
      <c r="G31" s="89">
        <f t="shared" ref="G31:H31" ca="1" si="17">D31/OFFSET(D31,1,0)</f>
        <v>1</v>
      </c>
      <c r="H31" s="94">
        <f t="shared" ca="1" si="17"/>
        <v>1</v>
      </c>
    </row>
    <row r="32" spans="1:14" s="3" customFormat="1">
      <c r="A32" s="79" t="s">
        <v>17</v>
      </c>
      <c r="B32" s="90" t="s">
        <v>18</v>
      </c>
      <c r="C32" s="81">
        <f>SUM(C28:C31)</f>
        <v>39</v>
      </c>
      <c r="D32" s="81">
        <f>SUM(D28:D31)</f>
        <v>20</v>
      </c>
      <c r="E32" s="81">
        <f t="shared" si="5"/>
        <v>59</v>
      </c>
      <c r="F32" s="2"/>
      <c r="G32" s="72"/>
      <c r="H32" s="72"/>
    </row>
    <row r="33" spans="1:14" s="3" customFormat="1">
      <c r="A33" s="79" t="s">
        <v>19</v>
      </c>
      <c r="B33" s="96" t="s">
        <v>54</v>
      </c>
      <c r="C33" s="78">
        <f>C14+C20+C26+C32</f>
        <v>2046</v>
      </c>
      <c r="D33" s="78">
        <f>D14+D20+D26+D32</f>
        <v>1442</v>
      </c>
      <c r="E33" s="81">
        <f t="shared" si="5"/>
        <v>3488</v>
      </c>
      <c r="F33" s="68"/>
      <c r="G33" s="72"/>
      <c r="H33" s="72"/>
    </row>
    <row r="34" spans="1:14" s="3" customFormat="1" ht="15.6">
      <c r="A34" s="97" t="s">
        <v>20</v>
      </c>
      <c r="B34" s="98" t="s">
        <v>21</v>
      </c>
      <c r="C34" s="99">
        <v>39</v>
      </c>
      <c r="D34" s="99">
        <v>19</v>
      </c>
      <c r="E34" s="81">
        <f t="shared" si="5"/>
        <v>58</v>
      </c>
      <c r="F34" s="68"/>
      <c r="G34" s="82"/>
      <c r="H34" s="100"/>
    </row>
    <row r="35" spans="1:14" s="3" customFormat="1" ht="15.6">
      <c r="A35" s="79" t="s">
        <v>22</v>
      </c>
      <c r="B35" s="77" t="s">
        <v>23</v>
      </c>
      <c r="C35" s="78">
        <f>C33-C34</f>
        <v>2007</v>
      </c>
      <c r="D35" s="78">
        <f>D33-D34</f>
        <v>1423</v>
      </c>
      <c r="E35" s="81">
        <f t="shared" si="5"/>
        <v>3430</v>
      </c>
      <c r="F35" s="68"/>
      <c r="G35" s="101"/>
      <c r="H35" s="102"/>
    </row>
    <row r="36" spans="1:14" s="3" customFormat="1" ht="16.2" thickBot="1">
      <c r="A36" s="103"/>
      <c r="B36" s="104"/>
      <c r="C36" s="92"/>
      <c r="D36" s="92"/>
      <c r="E36" s="81"/>
      <c r="F36" s="68"/>
      <c r="G36" s="93"/>
      <c r="H36" s="70"/>
    </row>
    <row r="37" spans="1:14" s="3" customFormat="1" ht="13.8" thickTop="1">
      <c r="A37" s="105"/>
      <c r="B37" s="106"/>
      <c r="C37" s="92"/>
      <c r="D37" s="92"/>
      <c r="E37" s="81"/>
      <c r="F37" s="2"/>
      <c r="G37" s="72"/>
      <c r="H37" s="72"/>
    </row>
    <row r="38" spans="1:14" s="3" customFormat="1" ht="15.6">
      <c r="A38" s="79"/>
      <c r="B38" s="77" t="s">
        <v>24</v>
      </c>
      <c r="C38" s="92"/>
      <c r="D38" s="92"/>
      <c r="E38" s="81"/>
      <c r="F38" s="68"/>
      <c r="G38" s="70"/>
      <c r="H38" s="82"/>
    </row>
    <row r="39" spans="1:14" s="3" customFormat="1">
      <c r="A39" s="79"/>
      <c r="B39" s="87" t="s">
        <v>6</v>
      </c>
      <c r="C39" s="107">
        <v>1165</v>
      </c>
      <c r="D39" s="107">
        <v>1168</v>
      </c>
      <c r="E39" s="81">
        <f t="shared" si="5"/>
        <v>2333</v>
      </c>
      <c r="F39" s="89">
        <f ca="1">C39/OFFSET(C39,4,0)</f>
        <v>1</v>
      </c>
      <c r="G39" s="89">
        <f t="shared" ref="G39:H39" ca="1" si="18">D39/OFFSET(D39,4,0)</f>
        <v>1</v>
      </c>
      <c r="H39" s="89">
        <f t="shared" ca="1" si="18"/>
        <v>1</v>
      </c>
    </row>
    <row r="40" spans="1:14" s="3" customFormat="1">
      <c r="A40" s="79"/>
      <c r="B40" s="87" t="s">
        <v>7</v>
      </c>
      <c r="C40" s="107"/>
      <c r="D40" s="107"/>
      <c r="E40" s="81">
        <f t="shared" si="5"/>
        <v>0</v>
      </c>
      <c r="F40" s="89">
        <f ca="1">C40/OFFSET(C40,3,0)</f>
        <v>0</v>
      </c>
      <c r="G40" s="89">
        <f t="shared" ref="G40:H40" ca="1" si="19">D40/OFFSET(D40,3,0)</f>
        <v>0</v>
      </c>
      <c r="H40" s="89">
        <f t="shared" ca="1" si="19"/>
        <v>0</v>
      </c>
      <c r="I40" s="58"/>
      <c r="J40" s="210"/>
      <c r="K40" s="57"/>
      <c r="L40" s="57"/>
      <c r="M40" s="57"/>
      <c r="N40" s="57"/>
    </row>
    <row r="41" spans="1:14" s="3" customFormat="1">
      <c r="A41" s="79"/>
      <c r="B41" s="87" t="s">
        <v>8</v>
      </c>
      <c r="C41" s="107"/>
      <c r="D41" s="107"/>
      <c r="E41" s="81">
        <f t="shared" si="5"/>
        <v>0</v>
      </c>
      <c r="F41" s="89">
        <f ca="1">C41/OFFSET(C41,2,0)</f>
        <v>0</v>
      </c>
      <c r="G41" s="89">
        <f t="shared" ref="G41:H41" ca="1" si="20">D41/OFFSET(D41,2,0)</f>
        <v>0</v>
      </c>
      <c r="H41" s="89">
        <f t="shared" ca="1" si="20"/>
        <v>0</v>
      </c>
      <c r="I41" s="179" t="s">
        <v>25</v>
      </c>
      <c r="J41" s="238" t="s">
        <v>685</v>
      </c>
      <c r="K41" s="209">
        <v>1165</v>
      </c>
      <c r="L41" s="209">
        <v>1168</v>
      </c>
      <c r="M41" s="209">
        <v>2333</v>
      </c>
      <c r="N41" s="57"/>
    </row>
    <row r="42" spans="1:14" s="3" customFormat="1">
      <c r="A42" s="79"/>
      <c r="B42" s="87" t="s">
        <v>9</v>
      </c>
      <c r="C42" s="107"/>
      <c r="D42" s="107"/>
      <c r="E42" s="81">
        <f t="shared" si="5"/>
        <v>0</v>
      </c>
      <c r="F42" s="89">
        <f ca="1">C42/OFFSET(C42,1,0)</f>
        <v>0</v>
      </c>
      <c r="G42" s="89">
        <f t="shared" ref="G42:H42" ca="1" si="21">D42/OFFSET(D42,1,0)</f>
        <v>0</v>
      </c>
      <c r="H42" s="94">
        <f t="shared" ca="1" si="21"/>
        <v>0</v>
      </c>
      <c r="I42" s="58"/>
      <c r="J42" s="259" t="s">
        <v>686</v>
      </c>
      <c r="K42" s="209">
        <v>14</v>
      </c>
      <c r="L42" s="209">
        <v>48</v>
      </c>
      <c r="M42" s="209">
        <v>62</v>
      </c>
      <c r="N42" s="57"/>
    </row>
    <row r="43" spans="1:14" s="3" customFormat="1">
      <c r="A43" s="79" t="s">
        <v>25</v>
      </c>
      <c r="B43" s="90" t="s">
        <v>26</v>
      </c>
      <c r="C43" s="78">
        <f>SUM(C39:C42)</f>
        <v>1165</v>
      </c>
      <c r="D43" s="78">
        <f>SUM(D39:D42)</f>
        <v>1168</v>
      </c>
      <c r="E43" s="81">
        <f t="shared" si="5"/>
        <v>2333</v>
      </c>
      <c r="F43" s="89"/>
      <c r="G43" s="89"/>
      <c r="H43" s="89"/>
      <c r="I43" s="58"/>
      <c r="J43" s="259" t="s">
        <v>687</v>
      </c>
      <c r="K43" s="209">
        <v>86</v>
      </c>
      <c r="L43" s="209">
        <v>51</v>
      </c>
      <c r="M43" s="209">
        <v>137</v>
      </c>
      <c r="N43" s="57"/>
    </row>
    <row r="44" spans="1:14" s="3" customFormat="1">
      <c r="A44" s="79"/>
      <c r="B44" s="77"/>
      <c r="C44" s="92"/>
      <c r="D44" s="92"/>
      <c r="E44" s="81"/>
      <c r="F44" s="2"/>
      <c r="G44" s="72"/>
      <c r="H44" s="72"/>
      <c r="I44" s="58"/>
      <c r="J44" s="259" t="s">
        <v>688</v>
      </c>
      <c r="K44" s="209">
        <v>680</v>
      </c>
      <c r="L44" s="209">
        <v>97</v>
      </c>
      <c r="M44" s="209">
        <v>777</v>
      </c>
      <c r="N44" s="57"/>
    </row>
    <row r="45" spans="1:14" s="3" customFormat="1">
      <c r="A45" s="79"/>
      <c r="B45" s="77" t="s">
        <v>60</v>
      </c>
      <c r="C45" s="92"/>
      <c r="D45" s="92"/>
      <c r="E45" s="81"/>
      <c r="F45" s="2"/>
      <c r="G45" s="72"/>
      <c r="H45" s="72"/>
      <c r="I45" s="58"/>
      <c r="J45" s="238" t="s">
        <v>240</v>
      </c>
      <c r="K45" s="57"/>
      <c r="L45" s="57"/>
      <c r="M45" s="57"/>
      <c r="N45" s="57"/>
    </row>
    <row r="46" spans="1:14" s="3" customFormat="1">
      <c r="A46" s="79"/>
      <c r="B46" s="87" t="s">
        <v>6</v>
      </c>
      <c r="C46" s="108">
        <v>14</v>
      </c>
      <c r="D46" s="108">
        <v>48</v>
      </c>
      <c r="E46" s="81">
        <f t="shared" si="5"/>
        <v>62</v>
      </c>
      <c r="F46" s="89">
        <f ca="1">C46/OFFSET(C46,4,0)</f>
        <v>1</v>
      </c>
      <c r="G46" s="89">
        <f t="shared" ref="G46:H46" ca="1" si="22">D46/OFFSET(D46,4,0)</f>
        <v>1</v>
      </c>
      <c r="H46" s="89">
        <f t="shared" ca="1" si="22"/>
        <v>1</v>
      </c>
      <c r="I46" s="58"/>
      <c r="J46" s="259" t="s">
        <v>689</v>
      </c>
      <c r="K46" s="209">
        <v>0</v>
      </c>
      <c r="L46" s="209">
        <v>1</v>
      </c>
      <c r="M46" s="209">
        <v>1</v>
      </c>
      <c r="N46" s="57"/>
    </row>
    <row r="47" spans="1:14" s="3" customFormat="1">
      <c r="A47" s="79"/>
      <c r="B47" s="87" t="s">
        <v>7</v>
      </c>
      <c r="C47" s="108"/>
      <c r="D47" s="108"/>
      <c r="E47" s="81">
        <f t="shared" si="5"/>
        <v>0</v>
      </c>
      <c r="F47" s="89">
        <f ca="1">C47/OFFSET(C47,3,0)</f>
        <v>0</v>
      </c>
      <c r="G47" s="89">
        <f t="shared" ref="G47:H47" ca="1" si="23">D47/OFFSET(D47,3,0)</f>
        <v>0</v>
      </c>
      <c r="H47" s="89">
        <f t="shared" ca="1" si="23"/>
        <v>0</v>
      </c>
      <c r="I47" s="58"/>
      <c r="J47" s="259" t="s">
        <v>690</v>
      </c>
      <c r="K47" s="209">
        <v>0</v>
      </c>
      <c r="L47" s="209">
        <v>9</v>
      </c>
      <c r="M47" s="209">
        <v>9</v>
      </c>
      <c r="N47" s="57"/>
    </row>
    <row r="48" spans="1:14" s="3" customFormat="1">
      <c r="A48" s="79"/>
      <c r="B48" s="87" t="s">
        <v>8</v>
      </c>
      <c r="C48" s="108"/>
      <c r="D48" s="108"/>
      <c r="E48" s="81">
        <f t="shared" si="5"/>
        <v>0</v>
      </c>
      <c r="F48" s="89">
        <f ca="1">C48/OFFSET(C48,2,0)</f>
        <v>0</v>
      </c>
      <c r="G48" s="89">
        <f t="shared" ref="G48:H48" ca="1" si="24">D48/OFFSET(D48,2,0)</f>
        <v>0</v>
      </c>
      <c r="H48" s="89">
        <f t="shared" ca="1" si="24"/>
        <v>0</v>
      </c>
      <c r="I48" s="58"/>
      <c r="J48" s="259" t="s">
        <v>691</v>
      </c>
      <c r="K48" s="209">
        <v>0</v>
      </c>
      <c r="L48" s="209">
        <v>7</v>
      </c>
      <c r="M48" s="209">
        <v>7</v>
      </c>
      <c r="N48" s="57"/>
    </row>
    <row r="49" spans="1:14" s="3" customFormat="1">
      <c r="A49" s="79"/>
      <c r="B49" s="87" t="s">
        <v>9</v>
      </c>
      <c r="C49" s="108"/>
      <c r="D49" s="108"/>
      <c r="E49" s="81">
        <f t="shared" si="5"/>
        <v>0</v>
      </c>
      <c r="F49" s="89">
        <f ca="1">C49/OFFSET(C49,1,0)</f>
        <v>0</v>
      </c>
      <c r="G49" s="89">
        <f t="shared" ref="G49:H49" ca="1" si="25">D49/OFFSET(D49,1,0)</f>
        <v>0</v>
      </c>
      <c r="H49" s="94">
        <f t="shared" ca="1" si="25"/>
        <v>0</v>
      </c>
      <c r="I49" s="58"/>
      <c r="J49" s="259" t="s">
        <v>692</v>
      </c>
      <c r="K49" s="209">
        <v>119</v>
      </c>
      <c r="L49" s="209">
        <v>140</v>
      </c>
      <c r="M49" s="209">
        <v>259</v>
      </c>
      <c r="N49" s="57"/>
    </row>
    <row r="50" spans="1:14" s="3" customFormat="1">
      <c r="A50" s="79" t="s">
        <v>27</v>
      </c>
      <c r="B50" s="77" t="s">
        <v>28</v>
      </c>
      <c r="C50" s="78">
        <f>SUM(C46:C49)</f>
        <v>14</v>
      </c>
      <c r="D50" s="78">
        <f>SUM(D46:D49)</f>
        <v>48</v>
      </c>
      <c r="E50" s="81">
        <f t="shared" si="5"/>
        <v>62</v>
      </c>
      <c r="F50" s="57"/>
      <c r="G50" s="57"/>
      <c r="H50" s="57"/>
      <c r="I50" s="58"/>
      <c r="J50" s="259" t="s">
        <v>693</v>
      </c>
      <c r="K50" s="209">
        <v>119</v>
      </c>
      <c r="L50" s="209">
        <v>157</v>
      </c>
      <c r="M50" s="209">
        <v>276</v>
      </c>
      <c r="N50" s="57"/>
    </row>
    <row r="51" spans="1:14" s="3" customFormat="1" ht="14.4">
      <c r="A51" s="79"/>
      <c r="B51" s="77"/>
      <c r="C51" s="92"/>
      <c r="D51" s="92"/>
      <c r="E51" s="81"/>
      <c r="F51" s="68"/>
      <c r="G51" s="109"/>
      <c r="H51" s="110"/>
      <c r="I51" s="58"/>
      <c r="J51" s="259" t="s">
        <v>694</v>
      </c>
      <c r="K51" s="209">
        <v>39</v>
      </c>
      <c r="L51" s="209">
        <v>19</v>
      </c>
      <c r="M51" s="209">
        <v>58</v>
      </c>
      <c r="N51" s="57"/>
    </row>
    <row r="52" spans="1:14" s="3" customFormat="1" ht="14.4">
      <c r="A52" s="79"/>
      <c r="B52" s="77" t="s">
        <v>61</v>
      </c>
      <c r="C52" s="92"/>
      <c r="D52" s="92"/>
      <c r="E52" s="81"/>
      <c r="F52" s="2"/>
      <c r="G52" s="112"/>
      <c r="H52" s="111"/>
      <c r="I52" s="58"/>
      <c r="J52" s="259" t="s">
        <v>695</v>
      </c>
      <c r="K52" s="209">
        <v>80</v>
      </c>
      <c r="L52" s="209">
        <v>138</v>
      </c>
      <c r="M52" s="209">
        <v>218</v>
      </c>
      <c r="N52" s="57"/>
    </row>
    <row r="53" spans="1:14" s="3" customFormat="1">
      <c r="A53" s="79"/>
      <c r="B53" s="87" t="s">
        <v>6</v>
      </c>
      <c r="C53" s="209">
        <v>86</v>
      </c>
      <c r="D53" s="209">
        <v>51</v>
      </c>
      <c r="E53" s="81">
        <f t="shared" si="5"/>
        <v>137</v>
      </c>
      <c r="F53" s="89">
        <f ca="1">C53/OFFSET(C53,4,0)</f>
        <v>1</v>
      </c>
      <c r="G53" s="89">
        <f t="shared" ref="G53:H53" ca="1" si="26">D53/OFFSET(D53,4,0)</f>
        <v>1</v>
      </c>
      <c r="H53" s="89">
        <f t="shared" ca="1" si="26"/>
        <v>1</v>
      </c>
      <c r="I53" s="58"/>
      <c r="J53" s="259" t="s">
        <v>696</v>
      </c>
      <c r="K53" s="209">
        <v>2025</v>
      </c>
      <c r="L53" s="209">
        <v>1502</v>
      </c>
      <c r="M53" s="209">
        <v>3527</v>
      </c>
      <c r="N53" s="57"/>
    </row>
    <row r="54" spans="1:14" s="3" customFormat="1">
      <c r="A54" s="79"/>
      <c r="B54" s="87" t="s">
        <v>7</v>
      </c>
      <c r="C54" s="92"/>
      <c r="D54" s="92"/>
      <c r="E54" s="81">
        <f t="shared" si="5"/>
        <v>0</v>
      </c>
      <c r="F54" s="89">
        <f ca="1">C54/OFFSET(C54,3,0)</f>
        <v>0</v>
      </c>
      <c r="G54" s="89">
        <f t="shared" ref="G54:H54" ca="1" si="27">D54/OFFSET(D54,3,0)</f>
        <v>0</v>
      </c>
      <c r="H54" s="89">
        <f t="shared" ca="1" si="27"/>
        <v>0</v>
      </c>
      <c r="I54" s="58"/>
      <c r="J54" s="260" t="s">
        <v>697</v>
      </c>
      <c r="K54" s="57"/>
      <c r="L54" s="57"/>
      <c r="M54" s="57"/>
      <c r="N54" s="57"/>
    </row>
    <row r="55" spans="1:14" s="3" customFormat="1">
      <c r="A55" s="79"/>
      <c r="B55" s="87" t="s">
        <v>8</v>
      </c>
      <c r="C55" s="92"/>
      <c r="D55" s="92"/>
      <c r="E55" s="81">
        <f t="shared" si="5"/>
        <v>0</v>
      </c>
      <c r="F55" s="89">
        <f ca="1">C55/OFFSET(C55,2,0)</f>
        <v>0</v>
      </c>
      <c r="G55" s="89">
        <f t="shared" ref="G55:H55" ca="1" si="28">D55/OFFSET(D55,2,0)</f>
        <v>0</v>
      </c>
      <c r="H55" s="89">
        <f t="shared" ca="1" si="28"/>
        <v>0</v>
      </c>
      <c r="I55" s="58"/>
      <c r="J55" s="259" t="s">
        <v>698</v>
      </c>
      <c r="K55" s="209">
        <v>2</v>
      </c>
      <c r="L55" s="209">
        <v>12</v>
      </c>
      <c r="M55" s="209">
        <v>14</v>
      </c>
      <c r="N55" s="57"/>
    </row>
    <row r="56" spans="1:14" s="3" customFormat="1">
      <c r="A56" s="79"/>
      <c r="B56" s="87" t="s">
        <v>9</v>
      </c>
      <c r="C56" s="116"/>
      <c r="D56" s="116"/>
      <c r="E56" s="81">
        <f t="shared" si="5"/>
        <v>0</v>
      </c>
      <c r="F56" s="89">
        <f ca="1">C56/OFFSET(C56,1,0)</f>
        <v>0</v>
      </c>
      <c r="G56" s="89">
        <f t="shared" ref="G56:H56" ca="1" si="29">D56/OFFSET(D56,1,0)</f>
        <v>0</v>
      </c>
      <c r="H56" s="94">
        <f t="shared" ca="1" si="29"/>
        <v>0</v>
      </c>
      <c r="I56" s="58"/>
      <c r="J56" s="210"/>
      <c r="K56" s="57"/>
      <c r="L56" s="57"/>
      <c r="M56" s="57"/>
      <c r="N56" s="57"/>
    </row>
    <row r="57" spans="1:14" s="3" customFormat="1">
      <c r="A57" s="79" t="s">
        <v>29</v>
      </c>
      <c r="B57" s="77" t="s">
        <v>30</v>
      </c>
      <c r="C57" s="78">
        <f>SUM(C53:C56)</f>
        <v>86</v>
      </c>
      <c r="D57" s="78">
        <f>SUM(D53:D56)</f>
        <v>51</v>
      </c>
      <c r="E57" s="81">
        <f t="shared" si="5"/>
        <v>137</v>
      </c>
      <c r="F57" s="57"/>
      <c r="G57" s="57"/>
      <c r="H57" s="57"/>
      <c r="I57" s="186" t="s">
        <v>708</v>
      </c>
      <c r="J57" s="210"/>
      <c r="K57" s="57"/>
      <c r="L57" s="57"/>
      <c r="M57" s="57"/>
      <c r="N57" s="57"/>
    </row>
    <row r="58" spans="1:14" s="3" customFormat="1">
      <c r="A58" s="79"/>
      <c r="B58" s="77"/>
      <c r="C58" s="92"/>
      <c r="D58" s="92"/>
      <c r="E58" s="81"/>
      <c r="F58" s="2"/>
      <c r="G58" s="72"/>
      <c r="H58" s="72"/>
      <c r="I58" s="58"/>
      <c r="J58" s="210"/>
      <c r="K58" s="57"/>
      <c r="L58" s="57"/>
      <c r="M58" s="57"/>
      <c r="N58" s="57"/>
    </row>
    <row r="59" spans="1:14" s="3" customFormat="1">
      <c r="A59" s="117" t="s">
        <v>72</v>
      </c>
      <c r="B59" s="77" t="s">
        <v>31</v>
      </c>
      <c r="C59" s="118">
        <v>680</v>
      </c>
      <c r="D59" s="118">
        <v>97</v>
      </c>
      <c r="E59" s="81">
        <f t="shared" si="5"/>
        <v>777</v>
      </c>
      <c r="F59" s="2"/>
      <c r="G59" s="72"/>
      <c r="H59" s="72"/>
      <c r="I59" s="179" t="s">
        <v>699</v>
      </c>
      <c r="J59" s="239">
        <v>2027</v>
      </c>
      <c r="K59" s="209">
        <v>1514</v>
      </c>
      <c r="L59" s="209">
        <v>3541</v>
      </c>
      <c r="M59" s="57"/>
      <c r="N59" s="57"/>
    </row>
    <row r="60" spans="1:14" s="3" customFormat="1">
      <c r="A60" s="117" t="s">
        <v>73</v>
      </c>
      <c r="B60" s="119" t="s">
        <v>71</v>
      </c>
      <c r="C60" s="120"/>
      <c r="D60" s="120"/>
      <c r="E60" s="81">
        <f t="shared" si="5"/>
        <v>0</v>
      </c>
      <c r="F60" s="2"/>
      <c r="G60" s="72"/>
      <c r="H60" s="72"/>
      <c r="I60" s="257" t="s">
        <v>697</v>
      </c>
      <c r="J60" s="210"/>
      <c r="K60" s="57"/>
      <c r="L60" s="57"/>
      <c r="M60" s="57"/>
      <c r="N60" s="57"/>
    </row>
    <row r="61" spans="1:14" s="3" customFormat="1" ht="14.4">
      <c r="A61" s="79"/>
      <c r="B61" s="77" t="s">
        <v>32</v>
      </c>
      <c r="C61" s="92"/>
      <c r="D61" s="92"/>
      <c r="E61" s="81"/>
      <c r="F61" s="2"/>
      <c r="G61" s="72"/>
      <c r="H61" s="110"/>
      <c r="I61" s="179" t="s">
        <v>709</v>
      </c>
      <c r="J61" s="239">
        <v>105</v>
      </c>
      <c r="K61" s="209">
        <v>123</v>
      </c>
      <c r="L61" s="209">
        <v>228</v>
      </c>
      <c r="M61" s="57"/>
      <c r="N61" s="57"/>
    </row>
    <row r="62" spans="1:14" s="3" customFormat="1">
      <c r="A62" s="79" t="s">
        <v>33</v>
      </c>
      <c r="B62" s="121" t="s">
        <v>34</v>
      </c>
      <c r="C62" s="122">
        <v>0</v>
      </c>
      <c r="D62" s="122">
        <v>1</v>
      </c>
      <c r="E62" s="81">
        <f t="shared" si="5"/>
        <v>1</v>
      </c>
      <c r="F62" s="89">
        <f ca="1">C62/OFFSET(C62,4,0)</f>
        <v>0</v>
      </c>
      <c r="G62" s="89">
        <f t="shared" ref="G62:H62" ca="1" si="30">D62/OFFSET(D62,4,0)</f>
        <v>6.369426751592357E-3</v>
      </c>
      <c r="H62" s="89">
        <f t="shared" ca="1" si="30"/>
        <v>3.6231884057971015E-3</v>
      </c>
      <c r="I62" s="58"/>
      <c r="J62" s="210"/>
      <c r="K62" s="57"/>
      <c r="L62" s="57"/>
      <c r="M62" s="57"/>
      <c r="N62" s="57"/>
    </row>
    <row r="63" spans="1:14" s="3" customFormat="1">
      <c r="A63" s="79" t="s">
        <v>35</v>
      </c>
      <c r="B63" s="121" t="s">
        <v>36</v>
      </c>
      <c r="C63" s="122">
        <v>0</v>
      </c>
      <c r="D63" s="122">
        <v>9</v>
      </c>
      <c r="E63" s="81">
        <f t="shared" si="5"/>
        <v>9</v>
      </c>
      <c r="F63" s="89">
        <f ca="1">C63/OFFSET(C63,3,0)</f>
        <v>0</v>
      </c>
      <c r="G63" s="89">
        <f t="shared" ref="G63:H63" ca="1" si="31">D63/OFFSET(D63,3,0)</f>
        <v>5.7324840764331211E-2</v>
      </c>
      <c r="H63" s="89">
        <f t="shared" ca="1" si="31"/>
        <v>3.2608695652173912E-2</v>
      </c>
      <c r="I63" s="58"/>
      <c r="J63" s="210"/>
      <c r="K63" s="57"/>
      <c r="L63" s="57"/>
      <c r="M63" s="57"/>
      <c r="N63" s="57"/>
    </row>
    <row r="64" spans="1:14" s="3" customFormat="1">
      <c r="A64" s="79" t="s">
        <v>37</v>
      </c>
      <c r="B64" s="121" t="s">
        <v>38</v>
      </c>
      <c r="C64" s="122">
        <v>0</v>
      </c>
      <c r="D64" s="122">
        <v>7</v>
      </c>
      <c r="E64" s="81">
        <f t="shared" si="5"/>
        <v>7</v>
      </c>
      <c r="F64" s="89">
        <f ca="1">C64/OFFSET(C64,2,0)</f>
        <v>0</v>
      </c>
      <c r="G64" s="89">
        <f t="shared" ref="G64:H64" ca="1" si="32">D64/OFFSET(D64,2,0)</f>
        <v>4.4585987261146494E-2</v>
      </c>
      <c r="H64" s="89">
        <f t="shared" ca="1" si="32"/>
        <v>2.5362318840579712E-2</v>
      </c>
      <c r="I64" s="58"/>
      <c r="J64" s="210"/>
      <c r="K64" s="57"/>
      <c r="L64" s="57"/>
      <c r="M64" s="57"/>
      <c r="N64" s="57"/>
    </row>
    <row r="65" spans="1:14" s="3" customFormat="1">
      <c r="A65" s="79" t="s">
        <v>39</v>
      </c>
      <c r="B65" s="121" t="s">
        <v>40</v>
      </c>
      <c r="C65" s="122">
        <v>119</v>
      </c>
      <c r="D65" s="122">
        <v>140</v>
      </c>
      <c r="E65" s="81">
        <f t="shared" si="5"/>
        <v>259</v>
      </c>
      <c r="F65" s="89">
        <f ca="1">C65/OFFSET(C65,1,0)</f>
        <v>1</v>
      </c>
      <c r="G65" s="89">
        <f t="shared" ref="G65:H65" ca="1" si="33">D65/OFFSET(D65,1,0)</f>
        <v>0.89171974522292996</v>
      </c>
      <c r="H65" s="94">
        <f t="shared" ca="1" si="33"/>
        <v>0.93840579710144922</v>
      </c>
      <c r="I65" s="58"/>
      <c r="J65" s="210"/>
      <c r="K65" s="57"/>
      <c r="L65" s="57"/>
      <c r="M65" s="57"/>
      <c r="N65" s="57"/>
    </row>
    <row r="66" spans="1:14" s="3" customFormat="1">
      <c r="A66" s="79" t="s">
        <v>41</v>
      </c>
      <c r="B66" s="96" t="s">
        <v>55</v>
      </c>
      <c r="C66" s="78">
        <f>SUM(C62:C65)</f>
        <v>119</v>
      </c>
      <c r="D66" s="78">
        <f>SUM(D62:D65)</f>
        <v>157</v>
      </c>
      <c r="E66" s="81">
        <f t="shared" si="5"/>
        <v>276</v>
      </c>
      <c r="F66" s="89">
        <f>C66/C33</f>
        <v>5.8162267839687191E-2</v>
      </c>
      <c r="G66" s="89">
        <f t="shared" ref="G66:H66" si="34">D66/D33</f>
        <v>0.10887656033287101</v>
      </c>
      <c r="H66" s="89">
        <f t="shared" si="34"/>
        <v>7.9128440366972475E-2</v>
      </c>
      <c r="I66" s="58"/>
      <c r="J66" s="210"/>
      <c r="K66" s="57"/>
      <c r="L66" s="57"/>
      <c r="M66" s="57"/>
      <c r="N66" s="57"/>
    </row>
    <row r="67" spans="1:14" s="3" customFormat="1">
      <c r="A67" s="97" t="s">
        <v>42</v>
      </c>
      <c r="B67" s="98" t="s">
        <v>21</v>
      </c>
      <c r="C67" s="99">
        <v>39</v>
      </c>
      <c r="D67" s="99">
        <v>19</v>
      </c>
      <c r="E67" s="81">
        <f t="shared" si="5"/>
        <v>58</v>
      </c>
      <c r="F67" s="2"/>
      <c r="G67" s="72"/>
      <c r="H67" s="72"/>
      <c r="I67" s="58"/>
      <c r="J67" s="210"/>
      <c r="K67" s="57"/>
      <c r="L67" s="57"/>
      <c r="M67" s="57"/>
      <c r="N67" s="57"/>
    </row>
    <row r="68" spans="1:14" s="3" customFormat="1" ht="14.4">
      <c r="A68" s="79" t="s">
        <v>43</v>
      </c>
      <c r="B68" s="77" t="s">
        <v>44</v>
      </c>
      <c r="C68" s="78">
        <f>C66-C67</f>
        <v>80</v>
      </c>
      <c r="D68" s="78">
        <f>D66-D67</f>
        <v>138</v>
      </c>
      <c r="E68" s="81">
        <f t="shared" si="5"/>
        <v>218</v>
      </c>
      <c r="F68" s="2"/>
      <c r="G68" s="111"/>
      <c r="H68" s="123"/>
      <c r="I68" s="58"/>
      <c r="J68" s="210"/>
      <c r="K68" s="57"/>
      <c r="L68" s="57"/>
      <c r="M68" s="57"/>
      <c r="N68" s="57"/>
    </row>
    <row r="69" spans="1:14" s="3" customFormat="1">
      <c r="A69" s="79"/>
      <c r="B69" s="77"/>
      <c r="C69" s="92"/>
      <c r="D69" s="92"/>
      <c r="E69" s="81"/>
      <c r="F69" s="2"/>
      <c r="G69" s="72"/>
      <c r="H69" s="72"/>
      <c r="I69" s="58"/>
      <c r="J69" s="210"/>
      <c r="K69" s="57"/>
      <c r="L69" s="57"/>
      <c r="M69" s="57"/>
      <c r="N69" s="57"/>
    </row>
    <row r="70" spans="1:14" s="3" customFormat="1" ht="14.4">
      <c r="A70" s="79" t="s">
        <v>45</v>
      </c>
      <c r="B70" s="77" t="s">
        <v>46</v>
      </c>
      <c r="C70" s="91">
        <f>C43+C50+C57+C59+C60+C68</f>
        <v>2025</v>
      </c>
      <c r="D70" s="91">
        <f>D43+D50+D57+D59+D60+D68</f>
        <v>1502</v>
      </c>
      <c r="E70" s="81">
        <f t="shared" si="5"/>
        <v>3527</v>
      </c>
      <c r="F70" s="2"/>
      <c r="G70" s="124"/>
      <c r="H70" s="112"/>
      <c r="I70" s="58"/>
      <c r="J70" s="210"/>
      <c r="K70" s="57"/>
      <c r="L70" s="57"/>
      <c r="M70" s="57"/>
      <c r="N70" s="57"/>
    </row>
    <row r="71" spans="1:14" s="3" customFormat="1">
      <c r="A71" s="79"/>
      <c r="B71" s="125"/>
      <c r="C71" s="92"/>
      <c r="D71" s="92"/>
      <c r="E71" s="81"/>
      <c r="F71" s="2"/>
      <c r="G71" s="72"/>
      <c r="H71" s="72"/>
      <c r="I71" s="58"/>
      <c r="J71" s="210"/>
      <c r="K71" s="57"/>
      <c r="L71" s="57"/>
      <c r="M71" s="57"/>
      <c r="N71" s="57"/>
    </row>
    <row r="72" spans="1:14" s="3" customFormat="1" ht="14.4">
      <c r="A72" s="79" t="s">
        <v>47</v>
      </c>
      <c r="B72" s="77" t="s">
        <v>48</v>
      </c>
      <c r="C72" s="78">
        <v>2</v>
      </c>
      <c r="D72" s="78">
        <v>12</v>
      </c>
      <c r="E72" s="81">
        <f t="shared" si="5"/>
        <v>14</v>
      </c>
      <c r="F72" s="68"/>
      <c r="G72" s="126"/>
      <c r="H72" s="127"/>
      <c r="I72" s="58"/>
      <c r="J72" s="210"/>
      <c r="K72" s="57"/>
      <c r="L72" s="57"/>
      <c r="M72" s="57"/>
      <c r="N72" s="57"/>
    </row>
    <row r="73" spans="1:14" s="3" customFormat="1">
      <c r="A73" s="79"/>
      <c r="B73" s="125"/>
      <c r="C73" s="92"/>
      <c r="D73" s="92"/>
      <c r="E73" s="81"/>
      <c r="F73" s="2"/>
      <c r="G73" s="72"/>
      <c r="H73" s="72"/>
      <c r="I73" s="58"/>
      <c r="J73" s="210"/>
      <c r="K73" s="57"/>
      <c r="L73" s="57"/>
      <c r="M73" s="57"/>
      <c r="N73" s="57"/>
    </row>
    <row r="74" spans="1:14" s="3" customFormat="1">
      <c r="A74" s="79" t="s">
        <v>49</v>
      </c>
      <c r="B74" s="77" t="s">
        <v>50</v>
      </c>
      <c r="C74" s="81">
        <f>C70+C72</f>
        <v>2027</v>
      </c>
      <c r="D74" s="81">
        <f>D70+D72</f>
        <v>1514</v>
      </c>
      <c r="E74" s="81">
        <f>D74+C74</f>
        <v>3541</v>
      </c>
      <c r="F74" s="2"/>
      <c r="G74" s="72"/>
      <c r="H74" s="72"/>
      <c r="I74" s="58"/>
      <c r="J74" s="210"/>
      <c r="K74" s="57"/>
      <c r="L74" s="57"/>
      <c r="M74" s="57"/>
      <c r="N74" s="57"/>
    </row>
    <row r="75" spans="1:14" s="3" customFormat="1">
      <c r="A75" s="79"/>
      <c r="B75" s="77" t="s">
        <v>94</v>
      </c>
      <c r="C75" s="92"/>
      <c r="D75" s="92"/>
      <c r="E75" s="81">
        <f>D75+C75</f>
        <v>0</v>
      </c>
      <c r="F75" s="2"/>
      <c r="G75" s="72"/>
      <c r="H75" s="72"/>
      <c r="I75" s="58"/>
      <c r="J75" s="210"/>
      <c r="K75" s="57"/>
      <c r="L75" s="57"/>
      <c r="M75" s="57"/>
      <c r="N75" s="57"/>
    </row>
    <row r="76" spans="1:14" s="3" customFormat="1" ht="13.8" thickBot="1">
      <c r="A76" s="128" t="s">
        <v>51</v>
      </c>
      <c r="B76" s="129" t="s">
        <v>64</v>
      </c>
      <c r="C76" s="130">
        <v>105</v>
      </c>
      <c r="D76" s="130">
        <v>123</v>
      </c>
      <c r="E76" s="81">
        <f>D76+C76</f>
        <v>228</v>
      </c>
      <c r="F76" s="2"/>
      <c r="G76" s="72"/>
      <c r="H76" s="72"/>
      <c r="I76" s="58"/>
      <c r="J76" s="210"/>
      <c r="K76" s="57"/>
      <c r="L76" s="57"/>
      <c r="M76" s="57"/>
      <c r="N76" s="57"/>
    </row>
    <row r="77" spans="1:14" s="3" customFormat="1" ht="30.75" customHeight="1">
      <c r="A77" s="296" t="s">
        <v>56</v>
      </c>
      <c r="B77" s="297"/>
      <c r="C77" s="131">
        <f>C6+C33-C67-C74</f>
        <v>105</v>
      </c>
      <c r="D77" s="131">
        <f>D6+D33-D67-D74</f>
        <v>123</v>
      </c>
      <c r="E77" s="132">
        <f>(E6+E33)-(E67+E74)</f>
        <v>228</v>
      </c>
      <c r="F77" s="2"/>
      <c r="G77" s="72"/>
      <c r="H77" s="72"/>
      <c r="I77" s="58"/>
      <c r="J77" s="210"/>
      <c r="K77" s="57"/>
      <c r="L77" s="57"/>
      <c r="M77" s="57"/>
      <c r="N77" s="57"/>
    </row>
    <row r="78" spans="1:14" s="3" customFormat="1" ht="16.2" customHeight="1">
      <c r="A78" s="133"/>
      <c r="B78" s="61" t="s">
        <v>67</v>
      </c>
      <c r="C78" s="134">
        <f>(C43+C57+C59+C60+C50)/(C43+C57+C59+C68+C60+C50)</f>
        <v>0.96049382716049381</v>
      </c>
      <c r="D78" s="134">
        <f t="shared" ref="D78:E78" si="35">(D43+D57+D59+D60+D50)/(D43+D57+D59+D68+D60+D50)</f>
        <v>0.90812250332889477</v>
      </c>
      <c r="E78" s="134">
        <f t="shared" si="35"/>
        <v>0.93819109724978733</v>
      </c>
      <c r="F78" s="135"/>
      <c r="G78" s="72"/>
      <c r="H78" s="72"/>
      <c r="I78" s="58"/>
      <c r="J78" s="210"/>
      <c r="K78" s="57"/>
      <c r="L78" s="57"/>
      <c r="M78" s="57"/>
      <c r="N78" s="57"/>
    </row>
    <row r="79" spans="1:14" s="3" customFormat="1" ht="16.2" customHeight="1">
      <c r="A79" s="133"/>
      <c r="B79" s="61" t="s">
        <v>68</v>
      </c>
      <c r="C79" s="134">
        <f>(C43+C57+C59+C60+C50)/(C43+C57+C59+C68+C72+C67+C60+C50)</f>
        <v>0.94143272023233304</v>
      </c>
      <c r="D79" s="134">
        <f t="shared" ref="D79:E79" si="36">(D43+D57+D59+D60+D50)/(D43+D57+D59+D68+D72+D67+D60+D50)</f>
        <v>0.88975864318330067</v>
      </c>
      <c r="E79" s="134">
        <f t="shared" si="36"/>
        <v>0.91942206168380103</v>
      </c>
      <c r="F79" s="2"/>
      <c r="G79" s="72"/>
      <c r="H79" s="72"/>
      <c r="I79" s="58"/>
      <c r="J79" s="210"/>
      <c r="K79" s="57"/>
      <c r="L79" s="57"/>
      <c r="M79" s="57"/>
      <c r="N79" s="57"/>
    </row>
    <row r="80" spans="1:14" ht="16.2" customHeight="1">
      <c r="A80" s="133"/>
      <c r="B80" s="61" t="s">
        <v>70</v>
      </c>
      <c r="C80" s="134">
        <f>C59/C35</f>
        <v>0.33881415047334329</v>
      </c>
      <c r="D80" s="134">
        <f t="shared" ref="D80:E80" si="37">D59/D35</f>
        <v>6.8165846802529864E-2</v>
      </c>
      <c r="E80" s="134">
        <f t="shared" si="37"/>
        <v>0.22653061224489796</v>
      </c>
    </row>
    <row r="81" spans="1:14" ht="16.2" customHeight="1">
      <c r="A81" s="133"/>
      <c r="B81" s="61" t="s">
        <v>69</v>
      </c>
      <c r="C81" s="134">
        <f>D66/E66</f>
        <v>0.5688405797101449</v>
      </c>
      <c r="D81" s="134"/>
      <c r="E81" s="134"/>
    </row>
    <row r="82" spans="1:14" ht="16.2" customHeight="1">
      <c r="A82" s="133"/>
      <c r="B82" s="61" t="s">
        <v>89</v>
      </c>
      <c r="C82" s="136">
        <f>C20/C35</f>
        <v>2.2421524663677129E-2</v>
      </c>
      <c r="D82" s="136">
        <f t="shared" ref="D82:E82" si="38">D20/D35</f>
        <v>3.5137034434293743E-3</v>
      </c>
      <c r="E82" s="136">
        <f t="shared" si="38"/>
        <v>1.4577259475218658E-2</v>
      </c>
    </row>
    <row r="83" spans="1:14" ht="16.2" customHeight="1">
      <c r="A83" s="133"/>
      <c r="B83" s="61" t="s">
        <v>95</v>
      </c>
      <c r="C83" s="136">
        <f>(C43+C50+C57+C59+C60)/(C6+C33)</f>
        <v>0.89590050667894983</v>
      </c>
      <c r="D83" s="136">
        <f t="shared" ref="D83:E83" si="39">(D43+D50+D57+D59+D60)/(D6+D33)</f>
        <v>0.82367149758454106</v>
      </c>
      <c r="E83" s="136">
        <f t="shared" si="39"/>
        <v>0.86464593676509016</v>
      </c>
    </row>
    <row r="84" spans="1:14" ht="82.2" customHeight="1">
      <c r="A84" s="298" t="s">
        <v>57</v>
      </c>
      <c r="B84" s="299"/>
      <c r="C84" s="299"/>
      <c r="D84" s="299"/>
      <c r="E84" s="299"/>
    </row>
    <row r="85" spans="1:14">
      <c r="A85" s="137"/>
    </row>
    <row r="86" spans="1:14" s="139" customFormat="1" ht="19.5" customHeight="1">
      <c r="A86" s="138" t="s">
        <v>62</v>
      </c>
      <c r="B86" s="62"/>
      <c r="F86" s="2"/>
      <c r="G86" s="72"/>
      <c r="H86" s="72"/>
      <c r="I86" s="58"/>
      <c r="J86" s="210"/>
      <c r="K86" s="57"/>
      <c r="L86" s="57"/>
      <c r="M86" s="57"/>
      <c r="N86" s="57"/>
    </row>
    <row r="87" spans="1:14" s="139" customFormat="1" ht="19.5" customHeight="1">
      <c r="A87" s="138"/>
      <c r="B87" s="62"/>
      <c r="F87" s="2"/>
      <c r="G87" s="72"/>
      <c r="H87" s="72"/>
      <c r="I87" s="58"/>
      <c r="J87" s="210"/>
      <c r="K87" s="57"/>
      <c r="L87" s="57"/>
      <c r="M87" s="57"/>
      <c r="N87" s="57"/>
    </row>
    <row r="88" spans="1:14" s="139" customFormat="1" ht="19.5" customHeight="1">
      <c r="A88" s="138"/>
      <c r="B88" s="62"/>
      <c r="F88" s="2"/>
      <c r="G88" s="72"/>
      <c r="H88" s="72"/>
      <c r="I88" s="58"/>
      <c r="J88" s="210"/>
      <c r="K88" s="57"/>
      <c r="L88" s="57"/>
      <c r="M88" s="57"/>
      <c r="N88" s="57"/>
    </row>
    <row r="89" spans="1:14" s="139" customFormat="1" ht="19.5" customHeight="1">
      <c r="A89" s="138"/>
      <c r="B89" s="62"/>
      <c r="F89" s="2"/>
      <c r="G89" s="72"/>
      <c r="H89" s="72"/>
      <c r="I89" s="58"/>
      <c r="J89" s="210"/>
      <c r="K89" s="57"/>
      <c r="L89" s="57"/>
      <c r="M89" s="57"/>
      <c r="N89" s="57"/>
    </row>
    <row r="90" spans="1:14" s="139" customFormat="1" ht="19.5" customHeight="1">
      <c r="A90" s="138"/>
      <c r="B90" s="62"/>
      <c r="F90" s="2"/>
      <c r="G90" s="72"/>
      <c r="H90" s="72"/>
      <c r="I90" s="58"/>
      <c r="J90" s="210"/>
      <c r="K90" s="57"/>
      <c r="L90" s="57"/>
      <c r="M90" s="57"/>
      <c r="N90" s="57"/>
    </row>
    <row r="91" spans="1:14" s="139" customFormat="1" ht="19.5" customHeight="1">
      <c r="A91" s="138"/>
      <c r="B91" s="62"/>
      <c r="F91" s="2"/>
      <c r="G91" s="72"/>
      <c r="H91" s="72"/>
      <c r="I91" s="58"/>
      <c r="J91" s="210"/>
      <c r="K91" s="57"/>
      <c r="L91" s="57"/>
      <c r="M91" s="57"/>
      <c r="N91" s="57"/>
    </row>
    <row r="92" spans="1:14" s="139" customFormat="1" ht="19.5" customHeight="1">
      <c r="A92" s="138"/>
      <c r="B92" s="62"/>
      <c r="F92" s="2"/>
      <c r="G92" s="72"/>
      <c r="H92" s="72"/>
      <c r="I92" s="58"/>
      <c r="J92" s="210"/>
      <c r="K92" s="57"/>
      <c r="L92" s="57"/>
      <c r="M92" s="57"/>
      <c r="N92" s="57"/>
    </row>
    <row r="93" spans="1:14" s="139" customFormat="1" ht="19.5" customHeight="1">
      <c r="A93" s="138"/>
      <c r="B93" s="1" t="s">
        <v>65</v>
      </c>
      <c r="C93" s="139">
        <f>(C74-C68)/C74</f>
        <v>0.96053280710409472</v>
      </c>
      <c r="D93" s="1" t="s">
        <v>66</v>
      </c>
      <c r="E93" s="139">
        <f>(D74-D68)/D74</f>
        <v>0.90885072655217969</v>
      </c>
      <c r="F93" s="2"/>
      <c r="G93" s="72"/>
      <c r="H93" s="72"/>
      <c r="I93" s="58"/>
      <c r="J93" s="210"/>
      <c r="K93" s="57"/>
      <c r="L93" s="57"/>
      <c r="M93" s="57"/>
      <c r="N93" s="57"/>
    </row>
    <row r="94" spans="1:14" ht="68.25" customHeight="1">
      <c r="A94" s="300" t="s">
        <v>52</v>
      </c>
      <c r="B94" s="300"/>
      <c r="C94" s="300"/>
      <c r="D94" s="300"/>
      <c r="E94" s="300"/>
    </row>
    <row r="95" spans="1:14" ht="25.5" customHeight="1"/>
    <row r="96" spans="1:14"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opLeftCell="A53" workbookViewId="0">
      <selection activeCell="C1" sqref="C1"/>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22.6640625" style="141" customWidth="1"/>
    <col min="11" max="11" width="6.88671875" style="3" customWidth="1"/>
    <col min="12" max="13" width="6.88671875" style="57" customWidth="1"/>
    <col min="14" max="16384" width="8.88671875" style="57"/>
  </cols>
  <sheetData>
    <row r="1" spans="1:13" s="3" customFormat="1" ht="17.399999999999999">
      <c r="A1" s="57"/>
      <c r="B1" s="65" t="s">
        <v>90</v>
      </c>
      <c r="C1" s="57"/>
      <c r="D1" s="57"/>
      <c r="E1" s="57"/>
      <c r="F1" s="2" t="s">
        <v>91</v>
      </c>
      <c r="G1" s="66"/>
      <c r="H1" s="67"/>
      <c r="I1" s="256" t="s">
        <v>663</v>
      </c>
      <c r="J1" s="210"/>
      <c r="K1" s="57"/>
      <c r="L1" s="57"/>
      <c r="M1" s="57"/>
    </row>
    <row r="2" spans="1:13" s="3" customFormat="1" ht="15.6">
      <c r="A2" s="57"/>
      <c r="B2" s="65" t="s">
        <v>92</v>
      </c>
      <c r="C2" s="57"/>
      <c r="D2" s="57"/>
      <c r="E2" s="57"/>
      <c r="F2" s="68" t="s">
        <v>93</v>
      </c>
      <c r="G2" s="69"/>
      <c r="H2" s="70"/>
      <c r="I2" s="257" t="s">
        <v>664</v>
      </c>
      <c r="J2" s="259" t="s">
        <v>665</v>
      </c>
      <c r="K2" s="217" t="s">
        <v>666</v>
      </c>
      <c r="L2" s="258" t="s">
        <v>667</v>
      </c>
      <c r="M2" s="57"/>
    </row>
    <row r="3" spans="1:13" s="3" customFormat="1" ht="13.8" thickBot="1">
      <c r="A3" s="71"/>
      <c r="B3" s="58"/>
      <c r="C3" s="57"/>
      <c r="D3" s="57"/>
      <c r="E3" s="57"/>
      <c r="F3" s="2"/>
      <c r="G3" s="72"/>
      <c r="H3" s="72"/>
      <c r="I3" s="58"/>
      <c r="J3" s="210"/>
      <c r="K3" s="217" t="s">
        <v>668</v>
      </c>
      <c r="L3" s="258" t="s">
        <v>669</v>
      </c>
      <c r="M3" s="57"/>
    </row>
    <row r="4" spans="1:13" s="3" customFormat="1">
      <c r="A4" s="73"/>
      <c r="B4" s="60"/>
      <c r="C4" s="74" t="s">
        <v>0</v>
      </c>
      <c r="D4" s="74" t="s">
        <v>1</v>
      </c>
      <c r="E4" s="75" t="s">
        <v>2</v>
      </c>
      <c r="F4" s="2"/>
      <c r="G4" s="72"/>
      <c r="H4" s="72"/>
      <c r="I4" s="58"/>
      <c r="J4" s="210"/>
      <c r="K4" s="217" t="s">
        <v>670</v>
      </c>
      <c r="L4" s="57"/>
      <c r="M4" s="258" t="s">
        <v>671</v>
      </c>
    </row>
    <row r="5" spans="1:13" s="3" customFormat="1">
      <c r="A5" s="76"/>
      <c r="B5" s="77"/>
      <c r="C5" s="78"/>
      <c r="D5" s="78"/>
      <c r="E5" s="78"/>
      <c r="F5" s="4"/>
      <c r="G5" s="72"/>
      <c r="H5" s="72"/>
      <c r="I5" s="58"/>
      <c r="J5" s="259" t="s">
        <v>672</v>
      </c>
      <c r="K5" s="57"/>
      <c r="L5" s="57"/>
      <c r="M5" s="57"/>
    </row>
    <row r="6" spans="1:13" s="3" customFormat="1" ht="15.6">
      <c r="A6" s="79" t="s">
        <v>3</v>
      </c>
      <c r="B6" s="77" t="s">
        <v>63</v>
      </c>
      <c r="C6" s="80">
        <v>105</v>
      </c>
      <c r="D6" s="80">
        <v>123</v>
      </c>
      <c r="E6" s="81">
        <f>D6+C6</f>
        <v>228</v>
      </c>
      <c r="F6" s="68"/>
      <c r="G6" s="82"/>
      <c r="H6" s="70"/>
      <c r="I6" s="58"/>
      <c r="J6" s="260" t="s">
        <v>673</v>
      </c>
      <c r="K6" s="57"/>
      <c r="L6" s="57"/>
      <c r="M6" s="57"/>
    </row>
    <row r="7" spans="1:13" s="3" customFormat="1" ht="15.6">
      <c r="A7" s="79"/>
      <c r="B7" s="77"/>
      <c r="C7" s="83"/>
      <c r="D7" s="83"/>
      <c r="E7" s="81"/>
      <c r="F7" s="68"/>
      <c r="G7" s="82"/>
      <c r="H7" s="82"/>
      <c r="I7" s="58"/>
      <c r="J7" s="260" t="s">
        <v>674</v>
      </c>
      <c r="K7" s="57"/>
      <c r="L7" s="57"/>
      <c r="M7" s="57"/>
    </row>
    <row r="8" spans="1:13" s="3" customFormat="1" ht="15.6">
      <c r="A8" s="79"/>
      <c r="B8" s="77" t="s">
        <v>4</v>
      </c>
      <c r="C8" s="83"/>
      <c r="D8" s="83"/>
      <c r="E8" s="81"/>
      <c r="F8" s="68"/>
      <c r="G8" s="82"/>
      <c r="H8" s="70"/>
      <c r="I8" s="58"/>
      <c r="J8" s="210"/>
      <c r="K8" s="258" t="s">
        <v>675</v>
      </c>
      <c r="L8" s="258" t="s">
        <v>676</v>
      </c>
      <c r="M8" s="258" t="s">
        <v>2</v>
      </c>
    </row>
    <row r="9" spans="1:13" s="3" customFormat="1" ht="15.6">
      <c r="A9" s="79"/>
      <c r="B9" s="84" t="s">
        <v>5</v>
      </c>
      <c r="C9" s="85"/>
      <c r="D9" s="85"/>
      <c r="E9" s="81"/>
      <c r="F9" s="2"/>
      <c r="G9" s="82"/>
      <c r="H9" s="86"/>
      <c r="I9" s="58"/>
      <c r="J9" s="259" t="s">
        <v>677</v>
      </c>
      <c r="K9" s="209">
        <v>105</v>
      </c>
      <c r="L9" s="209">
        <v>123</v>
      </c>
      <c r="M9" s="209">
        <v>228</v>
      </c>
    </row>
    <row r="10" spans="1:13" s="3" customFormat="1">
      <c r="A10" s="79"/>
      <c r="B10" s="87" t="s">
        <v>6</v>
      </c>
      <c r="C10" s="88">
        <v>1726</v>
      </c>
      <c r="D10" s="88">
        <v>1499</v>
      </c>
      <c r="E10" s="81">
        <f>D10+C10</f>
        <v>3225</v>
      </c>
      <c r="F10" s="89">
        <f ca="1">C10/OFFSET(C10,4,0)</f>
        <v>1</v>
      </c>
      <c r="G10" s="89">
        <f t="shared" ref="G10:H10" ca="1" si="0">D10/OFFSET(D10,4,0)</f>
        <v>1</v>
      </c>
      <c r="H10" s="89">
        <f t="shared" ca="1" si="0"/>
        <v>1</v>
      </c>
      <c r="I10" s="58"/>
      <c r="J10" s="238" t="s">
        <v>4</v>
      </c>
      <c r="K10" s="57"/>
      <c r="L10" s="57"/>
      <c r="M10" s="57"/>
    </row>
    <row r="11" spans="1:13" s="3" customFormat="1">
      <c r="A11" s="79"/>
      <c r="B11" s="87" t="s">
        <v>7</v>
      </c>
      <c r="C11" s="88"/>
      <c r="D11" s="88"/>
      <c r="E11" s="81">
        <f t="shared" ref="E11:E14" si="1">D11+C11</f>
        <v>0</v>
      </c>
      <c r="F11" s="89">
        <f ca="1">C11/OFFSET(C11,3,0)</f>
        <v>0</v>
      </c>
      <c r="G11" s="89">
        <f t="shared" ref="G11:H11" ca="1" si="2">D11/OFFSET(D11,3,0)</f>
        <v>0</v>
      </c>
      <c r="H11" s="89">
        <f t="shared" ca="1" si="2"/>
        <v>0</v>
      </c>
      <c r="I11" s="58"/>
      <c r="J11" s="259" t="s">
        <v>678</v>
      </c>
      <c r="K11" s="209">
        <v>1726</v>
      </c>
      <c r="L11" s="209">
        <v>1499</v>
      </c>
      <c r="M11" s="209">
        <v>3225</v>
      </c>
    </row>
    <row r="12" spans="1:13" s="3" customFormat="1">
      <c r="A12" s="79"/>
      <c r="B12" s="87" t="s">
        <v>8</v>
      </c>
      <c r="C12" s="88"/>
      <c r="D12" s="88"/>
      <c r="E12" s="81">
        <f t="shared" si="1"/>
        <v>0</v>
      </c>
      <c r="F12" s="89">
        <f ca="1">C12/OFFSET(C12,2,0)</f>
        <v>0</v>
      </c>
      <c r="G12" s="89">
        <f t="shared" ref="G12:H12" ca="1" si="3">D12/OFFSET(D12,2,0)</f>
        <v>0</v>
      </c>
      <c r="H12" s="89">
        <f t="shared" ca="1" si="3"/>
        <v>0</v>
      </c>
      <c r="I12" s="58"/>
      <c r="J12" s="259" t="s">
        <v>679</v>
      </c>
      <c r="K12" s="209">
        <v>32</v>
      </c>
      <c r="L12" s="209">
        <v>5</v>
      </c>
      <c r="M12" s="209">
        <v>37</v>
      </c>
    </row>
    <row r="13" spans="1:13" s="3" customFormat="1">
      <c r="A13" s="79"/>
      <c r="B13" s="87" t="s">
        <v>9</v>
      </c>
      <c r="C13" s="88"/>
      <c r="D13" s="88"/>
      <c r="E13" s="81">
        <f t="shared" si="1"/>
        <v>0</v>
      </c>
      <c r="F13" s="89">
        <f ca="1">C13/OFFSET(C13,1,0)</f>
        <v>0</v>
      </c>
      <c r="G13" s="89">
        <f t="shared" ref="G13:H13" ca="1" si="4">D13/OFFSET(D13,1,0)</f>
        <v>0</v>
      </c>
      <c r="H13" s="89">
        <f t="shared" ca="1" si="4"/>
        <v>0</v>
      </c>
      <c r="I13" s="58"/>
      <c r="J13" s="259" t="s">
        <v>680</v>
      </c>
      <c r="K13" s="209">
        <v>259</v>
      </c>
      <c r="L13" s="209">
        <v>14</v>
      </c>
      <c r="M13" s="209">
        <v>273</v>
      </c>
    </row>
    <row r="14" spans="1:13" s="3" customFormat="1">
      <c r="A14" s="79" t="s">
        <v>10</v>
      </c>
      <c r="B14" s="90" t="s">
        <v>11</v>
      </c>
      <c r="C14" s="91">
        <f>SUM(C10:C13)</f>
        <v>1726</v>
      </c>
      <c r="D14" s="91">
        <f>SUM(D10:D13)</f>
        <v>1499</v>
      </c>
      <c r="E14" s="81">
        <f t="shared" si="1"/>
        <v>3225</v>
      </c>
      <c r="F14" s="89"/>
      <c r="G14" s="89"/>
      <c r="H14" s="89"/>
      <c r="I14" s="58"/>
      <c r="J14" s="259" t="s">
        <v>681</v>
      </c>
      <c r="K14" s="209">
        <v>20</v>
      </c>
      <c r="L14" s="209">
        <v>7</v>
      </c>
      <c r="M14" s="209">
        <v>27</v>
      </c>
    </row>
    <row r="15" spans="1:13" s="3" customFormat="1">
      <c r="A15" s="79"/>
      <c r="B15" s="84" t="s">
        <v>58</v>
      </c>
      <c r="C15" s="92"/>
      <c r="D15" s="92"/>
      <c r="E15" s="81"/>
      <c r="F15" s="2"/>
      <c r="G15" s="72"/>
      <c r="H15" s="72"/>
      <c r="I15" s="58"/>
      <c r="J15" s="259" t="s">
        <v>682</v>
      </c>
      <c r="K15" s="209">
        <v>2037</v>
      </c>
      <c r="L15" s="209">
        <v>1525</v>
      </c>
      <c r="M15" s="209">
        <v>3562</v>
      </c>
    </row>
    <row r="16" spans="1:13" s="3" customFormat="1">
      <c r="A16" s="79"/>
      <c r="B16" s="87" t="s">
        <v>6</v>
      </c>
      <c r="C16" s="92">
        <v>32</v>
      </c>
      <c r="D16" s="92">
        <v>5</v>
      </c>
      <c r="E16" s="81">
        <f t="shared" ref="E16:E72" si="5">D16+C16</f>
        <v>37</v>
      </c>
      <c r="F16" s="89">
        <f ca="1">C16/OFFSET(C16,4,0)</f>
        <v>1</v>
      </c>
      <c r="G16" s="89">
        <f t="shared" ref="G16:H16" ca="1" si="6">D16/OFFSET(D16,4,0)</f>
        <v>1</v>
      </c>
      <c r="H16" s="89">
        <f t="shared" ca="1" si="6"/>
        <v>1</v>
      </c>
      <c r="I16" s="58"/>
      <c r="J16" s="259" t="s">
        <v>683</v>
      </c>
      <c r="K16" s="209">
        <v>19</v>
      </c>
      <c r="L16" s="209">
        <v>7</v>
      </c>
      <c r="M16" s="209">
        <v>26</v>
      </c>
    </row>
    <row r="17" spans="1:13" s="3" customFormat="1">
      <c r="A17" s="79"/>
      <c r="B17" s="87" t="s">
        <v>7</v>
      </c>
      <c r="C17" s="92"/>
      <c r="D17" s="92"/>
      <c r="E17" s="81">
        <f t="shared" si="5"/>
        <v>0</v>
      </c>
      <c r="F17" s="89">
        <f ca="1">C17/OFFSET(C17,3,0)</f>
        <v>0</v>
      </c>
      <c r="G17" s="89">
        <f t="shared" ref="G17:H17" ca="1" si="7">D17/OFFSET(D17,3,0)</f>
        <v>0</v>
      </c>
      <c r="H17" s="89">
        <f t="shared" ca="1" si="7"/>
        <v>0</v>
      </c>
      <c r="I17" s="58"/>
      <c r="J17" s="259" t="s">
        <v>684</v>
      </c>
      <c r="K17" s="209">
        <v>2018</v>
      </c>
      <c r="L17" s="209">
        <v>1518</v>
      </c>
      <c r="M17" s="209">
        <v>3536</v>
      </c>
    </row>
    <row r="18" spans="1:13" s="3" customFormat="1">
      <c r="A18" s="79"/>
      <c r="B18" s="87" t="s">
        <v>8</v>
      </c>
      <c r="C18" s="92"/>
      <c r="D18" s="92"/>
      <c r="E18" s="81">
        <f t="shared" si="5"/>
        <v>0</v>
      </c>
      <c r="F18" s="89">
        <f ca="1">C18/OFFSET(C18,2,0)</f>
        <v>0</v>
      </c>
      <c r="G18" s="89">
        <f t="shared" ref="G18:H18" ca="1" si="8">D18/OFFSET(D18,2,0)</f>
        <v>0</v>
      </c>
      <c r="H18" s="89">
        <f t="shared" ca="1" si="8"/>
        <v>0</v>
      </c>
    </row>
    <row r="19" spans="1:13" s="3" customFormat="1">
      <c r="A19" s="79"/>
      <c r="B19" s="87" t="s">
        <v>9</v>
      </c>
      <c r="C19" s="92"/>
      <c r="D19" s="92"/>
      <c r="E19" s="81">
        <f t="shared" si="5"/>
        <v>0</v>
      </c>
      <c r="F19" s="89">
        <f ca="1">C19/OFFSET(C19,1,0)</f>
        <v>0</v>
      </c>
      <c r="G19" s="89">
        <f t="shared" ref="G19:H19" ca="1" si="9">D19/OFFSET(D19,1,0)</f>
        <v>0</v>
      </c>
      <c r="H19" s="94">
        <f t="shared" ca="1" si="9"/>
        <v>0</v>
      </c>
    </row>
    <row r="20" spans="1:13" s="3" customFormat="1">
      <c r="A20" s="79" t="s">
        <v>12</v>
      </c>
      <c r="B20" s="90" t="s">
        <v>13</v>
      </c>
      <c r="C20" s="81">
        <f>SUM(C16:C19)</f>
        <v>32</v>
      </c>
      <c r="D20" s="81">
        <f>SUM(D16:D19)</f>
        <v>5</v>
      </c>
      <c r="E20" s="81">
        <f t="shared" si="5"/>
        <v>37</v>
      </c>
      <c r="F20" s="89"/>
      <c r="G20" s="89"/>
      <c r="H20" s="89"/>
    </row>
    <row r="21" spans="1:13" s="3" customFormat="1">
      <c r="A21" s="79"/>
      <c r="B21" s="84" t="s">
        <v>59</v>
      </c>
      <c r="C21" s="92"/>
      <c r="D21" s="92"/>
      <c r="E21" s="81"/>
      <c r="F21" s="2"/>
      <c r="G21" s="72"/>
      <c r="H21" s="72"/>
    </row>
    <row r="22" spans="1:13" s="3" customFormat="1">
      <c r="A22" s="79"/>
      <c r="B22" s="87" t="s">
        <v>6</v>
      </c>
      <c r="C22" s="95">
        <v>259</v>
      </c>
      <c r="D22" s="95">
        <v>14</v>
      </c>
      <c r="E22" s="81">
        <f t="shared" si="5"/>
        <v>273</v>
      </c>
      <c r="F22" s="89">
        <f ca="1">C22/OFFSET(C22,4,0)</f>
        <v>0.92831541218637992</v>
      </c>
      <c r="G22" s="89">
        <f t="shared" ref="G22:H22" ca="1" si="10">D22/OFFSET(D22,4,0)</f>
        <v>0.66666666666666663</v>
      </c>
      <c r="H22" s="89">
        <f t="shared" ca="1" si="10"/>
        <v>0.91</v>
      </c>
    </row>
    <row r="23" spans="1:13" s="3" customFormat="1">
      <c r="A23" s="79"/>
      <c r="B23" s="87" t="s">
        <v>7</v>
      </c>
      <c r="C23" s="95"/>
      <c r="D23" s="95"/>
      <c r="E23" s="81">
        <f t="shared" si="5"/>
        <v>0</v>
      </c>
      <c r="F23" s="89">
        <f ca="1">C23/OFFSET(C23,3,0)</f>
        <v>0</v>
      </c>
      <c r="G23" s="89">
        <f t="shared" ref="G23:H23" ca="1" si="11">D23/OFFSET(D23,3,0)</f>
        <v>0</v>
      </c>
      <c r="H23" s="89">
        <f t="shared" ca="1" si="11"/>
        <v>0</v>
      </c>
    </row>
    <row r="24" spans="1:13" s="3" customFormat="1">
      <c r="A24" s="79"/>
      <c r="B24" s="87" t="s">
        <v>8</v>
      </c>
      <c r="C24" s="95"/>
      <c r="D24" s="95"/>
      <c r="E24" s="81">
        <f t="shared" si="5"/>
        <v>0</v>
      </c>
      <c r="F24" s="89">
        <f ca="1">C24/OFFSET(C24,2,0)</f>
        <v>0</v>
      </c>
      <c r="G24" s="89">
        <f t="shared" ref="G24:H24" ca="1" si="12">D24/OFFSET(D24,2,0)</f>
        <v>0</v>
      </c>
      <c r="H24" s="89">
        <f t="shared" ca="1" si="12"/>
        <v>0</v>
      </c>
    </row>
    <row r="25" spans="1:13" s="3" customFormat="1">
      <c r="A25" s="79"/>
      <c r="B25" s="87" t="s">
        <v>9</v>
      </c>
      <c r="C25" s="95">
        <v>20</v>
      </c>
      <c r="D25" s="95">
        <v>7</v>
      </c>
      <c r="E25" s="81">
        <f t="shared" si="5"/>
        <v>27</v>
      </c>
      <c r="F25" s="89">
        <f ca="1">C25/OFFSET(C25,1,0)</f>
        <v>7.1684587813620068E-2</v>
      </c>
      <c r="G25" s="89">
        <f t="shared" ref="G25:H25" ca="1" si="13">D25/OFFSET(D25,1,0)</f>
        <v>0.33333333333333331</v>
      </c>
      <c r="H25" s="94">
        <f t="shared" ca="1" si="13"/>
        <v>0.09</v>
      </c>
    </row>
    <row r="26" spans="1:13" s="3" customFormat="1">
      <c r="A26" s="79" t="s">
        <v>14</v>
      </c>
      <c r="B26" s="90" t="s">
        <v>15</v>
      </c>
      <c r="C26" s="81">
        <f>SUM(C22:C25)</f>
        <v>279</v>
      </c>
      <c r="D26" s="81">
        <f>SUM(D22:D25)</f>
        <v>21</v>
      </c>
      <c r="E26" s="81">
        <f t="shared" si="5"/>
        <v>300</v>
      </c>
      <c r="F26" s="89"/>
      <c r="G26" s="89"/>
      <c r="H26" s="89"/>
    </row>
    <row r="27" spans="1:13" s="3" customFormat="1">
      <c r="A27" s="79"/>
      <c r="B27" s="84" t="s">
        <v>16</v>
      </c>
      <c r="C27" s="92"/>
      <c r="D27" s="92"/>
      <c r="E27" s="81"/>
      <c r="F27" s="2"/>
      <c r="G27" s="72"/>
      <c r="H27" s="72"/>
    </row>
    <row r="28" spans="1:13" s="3" customFormat="1">
      <c r="A28" s="79"/>
      <c r="B28" s="87" t="s">
        <v>6</v>
      </c>
      <c r="C28" s="92"/>
      <c r="D28" s="92"/>
      <c r="E28" s="81">
        <f t="shared" si="5"/>
        <v>0</v>
      </c>
      <c r="F28" s="89">
        <f ca="1">C28/OFFSET(C28,4,0)</f>
        <v>0</v>
      </c>
      <c r="G28" s="89">
        <f t="shared" ref="G28:H28" ca="1" si="14">D28/OFFSET(D28,4,0)</f>
        <v>0</v>
      </c>
      <c r="H28" s="89">
        <f t="shared" ca="1" si="14"/>
        <v>0</v>
      </c>
    </row>
    <row r="29" spans="1:13" s="3" customFormat="1">
      <c r="A29" s="79"/>
      <c r="B29" s="87" t="s">
        <v>7</v>
      </c>
      <c r="C29" s="92"/>
      <c r="D29" s="92"/>
      <c r="E29" s="81">
        <f t="shared" si="5"/>
        <v>0</v>
      </c>
      <c r="F29" s="89">
        <f ca="1">C29/OFFSET(C29,3,0)</f>
        <v>0</v>
      </c>
      <c r="G29" s="89">
        <f t="shared" ref="G29:H29" ca="1" si="15">D29/OFFSET(D29,3,0)</f>
        <v>0</v>
      </c>
      <c r="H29" s="89">
        <f t="shared" ca="1" si="15"/>
        <v>0</v>
      </c>
    </row>
    <row r="30" spans="1:13" s="3" customFormat="1">
      <c r="A30" s="79"/>
      <c r="B30" s="87" t="s">
        <v>8</v>
      </c>
      <c r="C30" s="92"/>
      <c r="D30" s="92"/>
      <c r="E30" s="81">
        <f t="shared" si="5"/>
        <v>0</v>
      </c>
      <c r="F30" s="89">
        <f ca="1">C30/OFFSET(C30,2,0)</f>
        <v>0</v>
      </c>
      <c r="G30" s="89">
        <f t="shared" ref="G30:H30" ca="1" si="16">D30/OFFSET(D30,2,0)</f>
        <v>0</v>
      </c>
      <c r="H30" s="89">
        <f t="shared" ca="1" si="16"/>
        <v>0</v>
      </c>
    </row>
    <row r="31" spans="1:13" s="3" customFormat="1">
      <c r="A31" s="79"/>
      <c r="B31" s="87" t="s">
        <v>9</v>
      </c>
      <c r="C31" s="92">
        <v>20</v>
      </c>
      <c r="D31" s="92">
        <v>7</v>
      </c>
      <c r="E31" s="81">
        <f t="shared" si="5"/>
        <v>27</v>
      </c>
      <c r="F31" s="89">
        <f ca="1">C31/OFFSET(C31,1,0)</f>
        <v>1</v>
      </c>
      <c r="G31" s="89">
        <f t="shared" ref="G31:H31" ca="1" si="17">D31/OFFSET(D31,1,0)</f>
        <v>1</v>
      </c>
      <c r="H31" s="94">
        <f t="shared" ca="1" si="17"/>
        <v>1</v>
      </c>
    </row>
    <row r="32" spans="1:13" s="3" customFormat="1">
      <c r="A32" s="79" t="s">
        <v>17</v>
      </c>
      <c r="B32" s="90" t="s">
        <v>18</v>
      </c>
      <c r="C32" s="81">
        <f>SUM(C28:C31)</f>
        <v>20</v>
      </c>
      <c r="D32" s="81">
        <f>SUM(D28:D31)</f>
        <v>7</v>
      </c>
      <c r="E32" s="81">
        <f t="shared" si="5"/>
        <v>27</v>
      </c>
      <c r="F32" s="2"/>
      <c r="G32" s="72"/>
      <c r="H32" s="72"/>
    </row>
    <row r="33" spans="1:13" s="3" customFormat="1">
      <c r="A33" s="79" t="s">
        <v>19</v>
      </c>
      <c r="B33" s="96" t="s">
        <v>54</v>
      </c>
      <c r="C33" s="78">
        <f>C14+C20+C26+C32</f>
        <v>2057</v>
      </c>
      <c r="D33" s="78">
        <f>D14+D20+D26+D32</f>
        <v>1532</v>
      </c>
      <c r="E33" s="81">
        <f t="shared" si="5"/>
        <v>3589</v>
      </c>
      <c r="F33" s="68"/>
      <c r="G33" s="72"/>
      <c r="H33" s="72"/>
    </row>
    <row r="34" spans="1:13" s="3" customFormat="1" ht="15.6">
      <c r="A34" s="97" t="s">
        <v>20</v>
      </c>
      <c r="B34" s="98" t="s">
        <v>21</v>
      </c>
      <c r="C34" s="99">
        <v>19</v>
      </c>
      <c r="D34" s="99">
        <v>7</v>
      </c>
      <c r="E34" s="81">
        <f t="shared" si="5"/>
        <v>26</v>
      </c>
      <c r="F34" s="68"/>
      <c r="G34" s="82"/>
      <c r="H34" s="100"/>
    </row>
    <row r="35" spans="1:13" s="3" customFormat="1" ht="15.6">
      <c r="A35" s="79" t="s">
        <v>22</v>
      </c>
      <c r="B35" s="77" t="s">
        <v>23</v>
      </c>
      <c r="C35" s="78">
        <f>C33-C34</f>
        <v>2038</v>
      </c>
      <c r="D35" s="78">
        <f>D33-D34</f>
        <v>1525</v>
      </c>
      <c r="E35" s="81">
        <f t="shared" si="5"/>
        <v>3563</v>
      </c>
      <c r="F35" s="68"/>
      <c r="G35" s="101"/>
      <c r="H35" s="102"/>
    </row>
    <row r="36" spans="1:13" s="3" customFormat="1" ht="16.2" thickBot="1">
      <c r="A36" s="103"/>
      <c r="B36" s="104"/>
      <c r="C36" s="92"/>
      <c r="D36" s="92"/>
      <c r="E36" s="81"/>
      <c r="F36" s="68"/>
      <c r="G36" s="93"/>
      <c r="H36" s="70"/>
      <c r="I36" s="82"/>
      <c r="J36" s="141"/>
    </row>
    <row r="37" spans="1:13" s="3" customFormat="1" ht="13.8" thickTop="1">
      <c r="A37" s="105"/>
      <c r="B37" s="106"/>
      <c r="C37" s="92"/>
      <c r="D37" s="92"/>
      <c r="E37" s="81"/>
      <c r="F37" s="2"/>
      <c r="G37" s="72"/>
      <c r="H37" s="72"/>
      <c r="I37" s="72"/>
      <c r="J37" s="141"/>
    </row>
    <row r="38" spans="1:13" s="3" customFormat="1" ht="15.6">
      <c r="A38" s="79"/>
      <c r="B38" s="77" t="s">
        <v>24</v>
      </c>
      <c r="C38" s="92"/>
      <c r="D38" s="92"/>
      <c r="E38" s="81"/>
      <c r="F38" s="68"/>
      <c r="G38" s="70"/>
      <c r="H38" s="82"/>
      <c r="I38" s="82"/>
      <c r="J38" s="141"/>
    </row>
    <row r="39" spans="1:13" s="3" customFormat="1">
      <c r="A39" s="79"/>
      <c r="B39" s="87" t="s">
        <v>6</v>
      </c>
      <c r="C39" s="107">
        <v>1229</v>
      </c>
      <c r="D39" s="107">
        <v>1105</v>
      </c>
      <c r="E39" s="81">
        <f t="shared" si="5"/>
        <v>2334</v>
      </c>
      <c r="F39" s="89">
        <f ca="1">C39/OFFSET(C39,4,0)</f>
        <v>1</v>
      </c>
      <c r="G39" s="89">
        <f t="shared" ref="G39:H39" ca="1" si="18">D39/OFFSET(D39,4,0)</f>
        <v>1</v>
      </c>
      <c r="H39" s="89">
        <f t="shared" ca="1" si="18"/>
        <v>1</v>
      </c>
      <c r="I39" s="72"/>
      <c r="J39" s="141"/>
    </row>
    <row r="40" spans="1:13" s="3" customFormat="1">
      <c r="A40" s="79"/>
      <c r="B40" s="87" t="s">
        <v>7</v>
      </c>
      <c r="C40" s="107"/>
      <c r="D40" s="107"/>
      <c r="E40" s="81">
        <f t="shared" si="5"/>
        <v>0</v>
      </c>
      <c r="F40" s="89">
        <f ca="1">C40/OFFSET(C40,3,0)</f>
        <v>0</v>
      </c>
      <c r="G40" s="89">
        <f t="shared" ref="G40:H40" ca="1" si="19">D40/OFFSET(D40,3,0)</f>
        <v>0</v>
      </c>
      <c r="H40" s="89">
        <f t="shared" ca="1" si="19"/>
        <v>0</v>
      </c>
      <c r="I40" s="72"/>
      <c r="J40" s="141"/>
    </row>
    <row r="41" spans="1:13" s="3" customFormat="1">
      <c r="A41" s="79"/>
      <c r="B41" s="87" t="s">
        <v>8</v>
      </c>
      <c r="C41" s="107"/>
      <c r="D41" s="107"/>
      <c r="E41" s="81">
        <f t="shared" si="5"/>
        <v>0</v>
      </c>
      <c r="F41" s="89">
        <f ca="1">C41/OFFSET(C41,2,0)</f>
        <v>0</v>
      </c>
      <c r="G41" s="89">
        <f t="shared" ref="G41:H41" ca="1" si="20">D41/OFFSET(D41,2,0)</f>
        <v>0</v>
      </c>
      <c r="H41" s="89">
        <f t="shared" ca="1" si="20"/>
        <v>0</v>
      </c>
      <c r="I41" s="72"/>
      <c r="J41" s="141"/>
    </row>
    <row r="42" spans="1:13" s="3" customFormat="1">
      <c r="A42" s="79"/>
      <c r="B42" s="87" t="s">
        <v>9</v>
      </c>
      <c r="C42" s="107"/>
      <c r="D42" s="107"/>
      <c r="E42" s="81">
        <f t="shared" si="5"/>
        <v>0</v>
      </c>
      <c r="F42" s="89">
        <f ca="1">C42/OFFSET(C42,1,0)</f>
        <v>0</v>
      </c>
      <c r="G42" s="89">
        <f t="shared" ref="G42:H42" ca="1" si="21">D42/OFFSET(D42,1,0)</f>
        <v>0</v>
      </c>
      <c r="H42" s="94">
        <f t="shared" ca="1" si="21"/>
        <v>0</v>
      </c>
      <c r="I42" s="179" t="s">
        <v>25</v>
      </c>
      <c r="J42" s="238" t="s">
        <v>685</v>
      </c>
      <c r="K42" s="209">
        <v>1229</v>
      </c>
      <c r="L42" s="209">
        <v>1105</v>
      </c>
      <c r="M42" s="209">
        <v>2334</v>
      </c>
    </row>
    <row r="43" spans="1:13" s="3" customFormat="1">
      <c r="A43" s="79" t="s">
        <v>25</v>
      </c>
      <c r="B43" s="90" t="s">
        <v>26</v>
      </c>
      <c r="C43" s="78">
        <f>SUM(C39:C42)</f>
        <v>1229</v>
      </c>
      <c r="D43" s="78">
        <f>SUM(D39:D42)</f>
        <v>1105</v>
      </c>
      <c r="E43" s="81">
        <f t="shared" si="5"/>
        <v>2334</v>
      </c>
      <c r="F43" s="89"/>
      <c r="G43" s="89"/>
      <c r="H43" s="89"/>
      <c r="I43" s="58"/>
      <c r="J43" s="259" t="s">
        <v>686</v>
      </c>
      <c r="K43" s="209">
        <v>36</v>
      </c>
      <c r="L43" s="209">
        <v>16</v>
      </c>
      <c r="M43" s="209">
        <v>52</v>
      </c>
    </row>
    <row r="44" spans="1:13" s="3" customFormat="1">
      <c r="A44" s="79"/>
      <c r="B44" s="77"/>
      <c r="C44" s="92"/>
      <c r="D44" s="92"/>
      <c r="E44" s="81"/>
      <c r="F44" s="2"/>
      <c r="G44" s="72"/>
      <c r="H44" s="72"/>
      <c r="I44" s="58"/>
      <c r="J44" s="259" t="s">
        <v>687</v>
      </c>
      <c r="K44" s="209">
        <v>107</v>
      </c>
      <c r="L44" s="209">
        <v>112</v>
      </c>
      <c r="M44" s="209">
        <v>219</v>
      </c>
    </row>
    <row r="45" spans="1:13" s="3" customFormat="1">
      <c r="A45" s="79"/>
      <c r="B45" s="77" t="s">
        <v>60</v>
      </c>
      <c r="C45" s="92"/>
      <c r="D45" s="92"/>
      <c r="E45" s="81"/>
      <c r="F45" s="2"/>
      <c r="G45" s="72"/>
      <c r="H45" s="72"/>
      <c r="I45" s="58"/>
      <c r="J45" s="259" t="s">
        <v>688</v>
      </c>
      <c r="K45" s="209">
        <v>612</v>
      </c>
      <c r="L45" s="209">
        <v>129</v>
      </c>
      <c r="M45" s="209">
        <v>741</v>
      </c>
    </row>
    <row r="46" spans="1:13" s="3" customFormat="1">
      <c r="A46" s="79"/>
      <c r="B46" s="87" t="s">
        <v>6</v>
      </c>
      <c r="C46" s="108">
        <v>36</v>
      </c>
      <c r="D46" s="108">
        <v>16</v>
      </c>
      <c r="E46" s="81">
        <f t="shared" si="5"/>
        <v>52</v>
      </c>
      <c r="F46" s="89">
        <f ca="1">C46/OFFSET(C46,4,0)</f>
        <v>1</v>
      </c>
      <c r="G46" s="89">
        <f t="shared" ref="G46:H46" ca="1" si="22">D46/OFFSET(D46,4,0)</f>
        <v>1</v>
      </c>
      <c r="H46" s="89">
        <f t="shared" ca="1" si="22"/>
        <v>1</v>
      </c>
      <c r="I46" s="58"/>
      <c r="J46" s="238" t="s">
        <v>240</v>
      </c>
      <c r="K46" s="57"/>
      <c r="L46" s="57"/>
      <c r="M46" s="57"/>
    </row>
    <row r="47" spans="1:13" s="3" customFormat="1">
      <c r="A47" s="79"/>
      <c r="B47" s="87" t="s">
        <v>7</v>
      </c>
      <c r="C47" s="108"/>
      <c r="D47" s="108"/>
      <c r="E47" s="81">
        <f t="shared" si="5"/>
        <v>0</v>
      </c>
      <c r="F47" s="89">
        <f ca="1">C47/OFFSET(C47,3,0)</f>
        <v>0</v>
      </c>
      <c r="G47" s="89">
        <f t="shared" ref="G47:H47" ca="1" si="23">D47/OFFSET(D47,3,0)</f>
        <v>0</v>
      </c>
      <c r="H47" s="89">
        <f t="shared" ca="1" si="23"/>
        <v>0</v>
      </c>
      <c r="I47" s="58"/>
      <c r="J47" s="259" t="s">
        <v>689</v>
      </c>
      <c r="K47" s="209">
        <v>1</v>
      </c>
      <c r="L47" s="209">
        <v>0</v>
      </c>
      <c r="M47" s="209">
        <v>1</v>
      </c>
    </row>
    <row r="48" spans="1:13" s="3" customFormat="1">
      <c r="A48" s="79"/>
      <c r="B48" s="87" t="s">
        <v>8</v>
      </c>
      <c r="C48" s="108"/>
      <c r="D48" s="108"/>
      <c r="E48" s="81">
        <f t="shared" si="5"/>
        <v>0</v>
      </c>
      <c r="F48" s="89">
        <f ca="1">C48/OFFSET(C48,2,0)</f>
        <v>0</v>
      </c>
      <c r="G48" s="89">
        <f t="shared" ref="G48:H48" ca="1" si="24">D48/OFFSET(D48,2,0)</f>
        <v>0</v>
      </c>
      <c r="H48" s="89">
        <f t="shared" ca="1" si="24"/>
        <v>0</v>
      </c>
      <c r="I48" s="58"/>
      <c r="J48" s="259" t="s">
        <v>690</v>
      </c>
      <c r="K48" s="209">
        <v>0</v>
      </c>
      <c r="L48" s="209">
        <v>0</v>
      </c>
      <c r="M48" s="209">
        <v>0</v>
      </c>
    </row>
    <row r="49" spans="1:13" s="3" customFormat="1">
      <c r="A49" s="79"/>
      <c r="B49" s="87" t="s">
        <v>9</v>
      </c>
      <c r="C49" s="108"/>
      <c r="D49" s="108"/>
      <c r="E49" s="81">
        <f t="shared" si="5"/>
        <v>0</v>
      </c>
      <c r="F49" s="89">
        <f ca="1">C49/OFFSET(C49,1,0)</f>
        <v>0</v>
      </c>
      <c r="G49" s="89">
        <f t="shared" ref="G49:H49" ca="1" si="25">D49/OFFSET(D49,1,0)</f>
        <v>0</v>
      </c>
      <c r="H49" s="94">
        <f t="shared" ca="1" si="25"/>
        <v>0</v>
      </c>
      <c r="I49" s="58"/>
      <c r="J49" s="259" t="s">
        <v>691</v>
      </c>
      <c r="K49" s="209">
        <v>3</v>
      </c>
      <c r="L49" s="209">
        <v>0</v>
      </c>
      <c r="M49" s="209">
        <v>3</v>
      </c>
    </row>
    <row r="50" spans="1:13" s="3" customFormat="1">
      <c r="A50" s="79" t="s">
        <v>27</v>
      </c>
      <c r="B50" s="77" t="s">
        <v>28</v>
      </c>
      <c r="C50" s="78">
        <f>SUM(C46:C49)</f>
        <v>36</v>
      </c>
      <c r="D50" s="78">
        <f>SUM(D46:D49)</f>
        <v>16</v>
      </c>
      <c r="E50" s="81">
        <f t="shared" si="5"/>
        <v>52</v>
      </c>
      <c r="F50" s="57"/>
      <c r="G50" s="57"/>
      <c r="H50" s="57"/>
      <c r="I50" s="58"/>
      <c r="J50" s="259" t="s">
        <v>692</v>
      </c>
      <c r="K50" s="209">
        <v>76</v>
      </c>
      <c r="L50" s="209">
        <v>134</v>
      </c>
      <c r="M50" s="209">
        <v>210</v>
      </c>
    </row>
    <row r="51" spans="1:13" s="3" customFormat="1" ht="14.4">
      <c r="A51" s="79"/>
      <c r="B51" s="77"/>
      <c r="C51" s="92"/>
      <c r="D51" s="92"/>
      <c r="E51" s="81"/>
      <c r="F51" s="68"/>
      <c r="G51" s="109"/>
      <c r="H51" s="110"/>
      <c r="I51" s="58"/>
      <c r="J51" s="259" t="s">
        <v>693</v>
      </c>
      <c r="K51" s="209">
        <v>80</v>
      </c>
      <c r="L51" s="209">
        <v>134</v>
      </c>
      <c r="M51" s="209">
        <v>214</v>
      </c>
    </row>
    <row r="52" spans="1:13" s="3" customFormat="1" ht="14.4">
      <c r="A52" s="79"/>
      <c r="B52" s="77" t="s">
        <v>61</v>
      </c>
      <c r="C52" s="92"/>
      <c r="D52" s="92"/>
      <c r="E52" s="81"/>
      <c r="F52" s="2"/>
      <c r="G52" s="112"/>
      <c r="H52" s="111"/>
      <c r="I52" s="58"/>
      <c r="J52" s="259" t="s">
        <v>694</v>
      </c>
      <c r="K52" s="209">
        <v>19</v>
      </c>
      <c r="L52" s="209">
        <v>7</v>
      </c>
      <c r="M52" s="209">
        <v>26</v>
      </c>
    </row>
    <row r="53" spans="1:13" s="3" customFormat="1">
      <c r="A53" s="79"/>
      <c r="B53" s="87" t="s">
        <v>6</v>
      </c>
      <c r="C53" s="114">
        <v>107</v>
      </c>
      <c r="D53" s="114">
        <v>112</v>
      </c>
      <c r="E53" s="81">
        <f t="shared" si="5"/>
        <v>219</v>
      </c>
      <c r="F53" s="89">
        <f ca="1">C53/OFFSET(C53,4,0)</f>
        <v>1</v>
      </c>
      <c r="G53" s="89">
        <f t="shared" ref="G53:H53" ca="1" si="26">D53/OFFSET(D53,4,0)</f>
        <v>1</v>
      </c>
      <c r="H53" s="89">
        <f t="shared" ca="1" si="26"/>
        <v>1</v>
      </c>
      <c r="I53" s="58"/>
      <c r="J53" s="259" t="s">
        <v>695</v>
      </c>
      <c r="K53" s="209">
        <v>61</v>
      </c>
      <c r="L53" s="209">
        <v>127</v>
      </c>
      <c r="M53" s="209">
        <v>188</v>
      </c>
    </row>
    <row r="54" spans="1:13" s="3" customFormat="1">
      <c r="A54" s="79"/>
      <c r="B54" s="87" t="s">
        <v>7</v>
      </c>
      <c r="C54" s="92"/>
      <c r="D54" s="92"/>
      <c r="E54" s="81">
        <f t="shared" si="5"/>
        <v>0</v>
      </c>
      <c r="F54" s="89">
        <f ca="1">C54/OFFSET(C54,3,0)</f>
        <v>0</v>
      </c>
      <c r="G54" s="89">
        <f t="shared" ref="G54:H54" ca="1" si="27">D54/OFFSET(D54,3,0)</f>
        <v>0</v>
      </c>
      <c r="H54" s="89">
        <f t="shared" ca="1" si="27"/>
        <v>0</v>
      </c>
      <c r="I54" s="58"/>
      <c r="J54" s="259" t="s">
        <v>696</v>
      </c>
      <c r="K54" s="209">
        <v>2045</v>
      </c>
      <c r="L54" s="209">
        <v>1489</v>
      </c>
      <c r="M54" s="209">
        <v>3534</v>
      </c>
    </row>
    <row r="55" spans="1:13" s="3" customFormat="1">
      <c r="A55" s="79"/>
      <c r="B55" s="87" t="s">
        <v>8</v>
      </c>
      <c r="C55" s="92"/>
      <c r="D55" s="92"/>
      <c r="E55" s="81">
        <f t="shared" si="5"/>
        <v>0</v>
      </c>
      <c r="F55" s="89">
        <f ca="1">C55/OFFSET(C55,2,0)</f>
        <v>0</v>
      </c>
      <c r="G55" s="89">
        <f t="shared" ref="G55:H55" ca="1" si="28">D55/OFFSET(D55,2,0)</f>
        <v>0</v>
      </c>
      <c r="H55" s="89">
        <f t="shared" ca="1" si="28"/>
        <v>0</v>
      </c>
      <c r="I55" s="58"/>
      <c r="J55" s="260" t="s">
        <v>697</v>
      </c>
      <c r="K55" s="57"/>
      <c r="L55" s="57"/>
      <c r="M55" s="57"/>
    </row>
    <row r="56" spans="1:13" s="3" customFormat="1">
      <c r="A56" s="79"/>
      <c r="B56" s="87" t="s">
        <v>9</v>
      </c>
      <c r="C56" s="116"/>
      <c r="D56" s="116"/>
      <c r="E56" s="81">
        <f t="shared" si="5"/>
        <v>0</v>
      </c>
      <c r="F56" s="89">
        <f ca="1">C56/OFFSET(C56,1,0)</f>
        <v>0</v>
      </c>
      <c r="G56" s="89">
        <f t="shared" ref="G56:H56" ca="1" si="29">D56/OFFSET(D56,1,0)</f>
        <v>0</v>
      </c>
      <c r="H56" s="94">
        <f t="shared" ca="1" si="29"/>
        <v>0</v>
      </c>
      <c r="I56" s="58"/>
      <c r="J56" s="259" t="s">
        <v>698</v>
      </c>
      <c r="K56" s="209">
        <v>1</v>
      </c>
      <c r="L56" s="209">
        <v>30</v>
      </c>
      <c r="M56" s="209">
        <v>31</v>
      </c>
    </row>
    <row r="57" spans="1:13" s="3" customFormat="1">
      <c r="A57" s="79" t="s">
        <v>29</v>
      </c>
      <c r="B57" s="77" t="s">
        <v>30</v>
      </c>
      <c r="C57" s="78">
        <f>SUM(C53:C56)</f>
        <v>107</v>
      </c>
      <c r="D57" s="78">
        <f>SUM(D53:D56)</f>
        <v>112</v>
      </c>
      <c r="E57" s="81">
        <f t="shared" si="5"/>
        <v>219</v>
      </c>
      <c r="F57" s="57"/>
      <c r="G57" s="57"/>
      <c r="H57" s="57"/>
      <c r="I57" s="179" t="s">
        <v>699</v>
      </c>
      <c r="J57" s="259"/>
      <c r="K57" s="188">
        <v>2046</v>
      </c>
      <c r="L57" s="209">
        <v>1519</v>
      </c>
      <c r="M57" s="209">
        <v>3565</v>
      </c>
    </row>
    <row r="58" spans="1:13" s="3" customFormat="1">
      <c r="A58" s="79"/>
      <c r="B58" s="77"/>
      <c r="C58" s="92"/>
      <c r="D58" s="92"/>
      <c r="E58" s="81"/>
      <c r="F58" s="2"/>
      <c r="G58" s="72"/>
      <c r="H58" s="72"/>
      <c r="I58" s="257" t="s">
        <v>697</v>
      </c>
      <c r="J58" s="260"/>
      <c r="K58" s="58"/>
      <c r="L58" s="57"/>
      <c r="M58" s="57"/>
    </row>
    <row r="59" spans="1:13" s="3" customFormat="1">
      <c r="A59" s="117" t="s">
        <v>72</v>
      </c>
      <c r="B59" s="77" t="s">
        <v>31</v>
      </c>
      <c r="C59" s="118">
        <v>612</v>
      </c>
      <c r="D59" s="118">
        <v>129</v>
      </c>
      <c r="E59" s="81">
        <f t="shared" si="5"/>
        <v>741</v>
      </c>
      <c r="F59" s="2"/>
      <c r="G59" s="72"/>
      <c r="H59" s="72"/>
      <c r="I59" s="179" t="s">
        <v>700</v>
      </c>
      <c r="J59" s="259"/>
      <c r="K59" s="188">
        <v>77</v>
      </c>
      <c r="L59" s="209">
        <v>122</v>
      </c>
      <c r="M59" s="209">
        <v>199</v>
      </c>
    </row>
    <row r="60" spans="1:13" s="3" customFormat="1">
      <c r="A60" s="117" t="s">
        <v>73</v>
      </c>
      <c r="B60" s="119" t="s">
        <v>71</v>
      </c>
      <c r="C60" s="120"/>
      <c r="D60" s="120"/>
      <c r="E60" s="81">
        <f t="shared" si="5"/>
        <v>0</v>
      </c>
      <c r="F60" s="2"/>
      <c r="G60" s="72"/>
      <c r="H60" s="72"/>
      <c r="I60" s="72"/>
      <c r="J60" s="141"/>
    </row>
    <row r="61" spans="1:13" s="3" customFormat="1" ht="14.4">
      <c r="A61" s="79"/>
      <c r="B61" s="77" t="s">
        <v>32</v>
      </c>
      <c r="C61" s="92"/>
      <c r="D61" s="92"/>
      <c r="E61" s="81"/>
      <c r="F61" s="2"/>
      <c r="G61" s="72"/>
      <c r="H61" s="110"/>
      <c r="I61" s="109"/>
      <c r="J61" s="141"/>
    </row>
    <row r="62" spans="1:13" s="3" customFormat="1" ht="14.4">
      <c r="A62" s="79" t="s">
        <v>33</v>
      </c>
      <c r="B62" s="121" t="s">
        <v>34</v>
      </c>
      <c r="C62" s="122">
        <v>1</v>
      </c>
      <c r="D62" s="122">
        <v>0</v>
      </c>
      <c r="E62" s="81">
        <f t="shared" si="5"/>
        <v>1</v>
      </c>
      <c r="F62" s="89">
        <f ca="1">C62/OFFSET(C62,4,0)</f>
        <v>1.2500000000000001E-2</v>
      </c>
      <c r="G62" s="89">
        <f t="shared" ref="G62:H62" ca="1" si="30">D62/OFFSET(D62,4,0)</f>
        <v>0</v>
      </c>
      <c r="H62" s="89">
        <f t="shared" ca="1" si="30"/>
        <v>4.6728971962616819E-3</v>
      </c>
      <c r="I62" s="112"/>
      <c r="J62" s="141"/>
    </row>
    <row r="63" spans="1:13" s="3" customFormat="1">
      <c r="A63" s="79" t="s">
        <v>35</v>
      </c>
      <c r="B63" s="121" t="s">
        <v>36</v>
      </c>
      <c r="C63" s="122">
        <v>0</v>
      </c>
      <c r="D63" s="122">
        <v>0</v>
      </c>
      <c r="E63" s="81">
        <f t="shared" si="5"/>
        <v>0</v>
      </c>
      <c r="F63" s="89">
        <f ca="1">C63/OFFSET(C63,3,0)</f>
        <v>0</v>
      </c>
      <c r="G63" s="89">
        <f t="shared" ref="G63:H63" ca="1" si="31">D63/OFFSET(D63,3,0)</f>
        <v>0</v>
      </c>
      <c r="H63" s="89">
        <f t="shared" ca="1" si="31"/>
        <v>0</v>
      </c>
      <c r="I63" s="72"/>
      <c r="J63" s="141"/>
    </row>
    <row r="64" spans="1:13" s="3" customFormat="1">
      <c r="A64" s="79" t="s">
        <v>37</v>
      </c>
      <c r="B64" s="121" t="s">
        <v>38</v>
      </c>
      <c r="C64" s="122">
        <v>3</v>
      </c>
      <c r="D64" s="122">
        <v>0</v>
      </c>
      <c r="E64" s="81">
        <f t="shared" si="5"/>
        <v>3</v>
      </c>
      <c r="F64" s="89">
        <f ca="1">C64/OFFSET(C64,2,0)</f>
        <v>3.7499999999999999E-2</v>
      </c>
      <c r="G64" s="89">
        <f t="shared" ref="G64:H64" ca="1" si="32">D64/OFFSET(D64,2,0)</f>
        <v>0</v>
      </c>
      <c r="H64" s="89">
        <f t="shared" ca="1" si="32"/>
        <v>1.4018691588785047E-2</v>
      </c>
      <c r="J64" s="141"/>
    </row>
    <row r="65" spans="1:10" s="3" customFormat="1">
      <c r="A65" s="79" t="s">
        <v>39</v>
      </c>
      <c r="B65" s="121" t="s">
        <v>40</v>
      </c>
      <c r="C65" s="122">
        <v>76</v>
      </c>
      <c r="D65" s="122">
        <v>134</v>
      </c>
      <c r="E65" s="81">
        <f t="shared" si="5"/>
        <v>210</v>
      </c>
      <c r="F65" s="89">
        <f ca="1">C65/OFFSET(C65,1,0)</f>
        <v>0.95</v>
      </c>
      <c r="G65" s="89">
        <f t="shared" ref="G65:H65" ca="1" si="33">D65/OFFSET(D65,1,0)</f>
        <v>1</v>
      </c>
      <c r="H65" s="94">
        <f t="shared" ca="1" si="33"/>
        <v>0.98130841121495327</v>
      </c>
      <c r="J65" s="141"/>
    </row>
    <row r="66" spans="1:10" s="3" customFormat="1">
      <c r="A66" s="79" t="s">
        <v>41</v>
      </c>
      <c r="B66" s="96" t="s">
        <v>55</v>
      </c>
      <c r="C66" s="78">
        <f>SUM(C62:C65)</f>
        <v>80</v>
      </c>
      <c r="D66" s="78">
        <f>SUM(D62:D65)</f>
        <v>134</v>
      </c>
      <c r="E66" s="81">
        <f t="shared" si="5"/>
        <v>214</v>
      </c>
      <c r="F66" s="89">
        <f>C66/C33</f>
        <v>3.8891589693728731E-2</v>
      </c>
      <c r="G66" s="89">
        <f t="shared" ref="G66:H66" si="34">D66/D33</f>
        <v>8.7467362924281991E-2</v>
      </c>
      <c r="H66" s="89">
        <f t="shared" si="34"/>
        <v>5.9626636946224575E-2</v>
      </c>
      <c r="J66" s="141"/>
    </row>
    <row r="67" spans="1:10" s="3" customFormat="1">
      <c r="A67" s="97" t="s">
        <v>42</v>
      </c>
      <c r="B67" s="98" t="s">
        <v>21</v>
      </c>
      <c r="C67" s="99">
        <v>19</v>
      </c>
      <c r="D67" s="99">
        <v>7</v>
      </c>
      <c r="E67" s="81">
        <f t="shared" si="5"/>
        <v>26</v>
      </c>
      <c r="F67" s="2"/>
      <c r="G67" s="72"/>
      <c r="H67" s="72"/>
      <c r="J67" s="141"/>
    </row>
    <row r="68" spans="1:10" s="3" customFormat="1" ht="14.4">
      <c r="A68" s="79" t="s">
        <v>43</v>
      </c>
      <c r="B68" s="77" t="s">
        <v>44</v>
      </c>
      <c r="C68" s="78">
        <f>C66-C67</f>
        <v>61</v>
      </c>
      <c r="D68" s="78">
        <f>D66-D67</f>
        <v>127</v>
      </c>
      <c r="E68" s="81">
        <f t="shared" si="5"/>
        <v>188</v>
      </c>
      <c r="F68" s="2"/>
      <c r="G68" s="111"/>
      <c r="H68" s="123"/>
      <c r="J68" s="141"/>
    </row>
    <row r="69" spans="1:10" s="3" customFormat="1">
      <c r="A69" s="79"/>
      <c r="B69" s="77"/>
      <c r="C69" s="92"/>
      <c r="D69" s="92"/>
      <c r="E69" s="81"/>
      <c r="F69" s="2"/>
      <c r="G69" s="72"/>
      <c r="H69" s="72"/>
      <c r="J69" s="141"/>
    </row>
    <row r="70" spans="1:10" s="3" customFormat="1" ht="14.4">
      <c r="A70" s="79" t="s">
        <v>45</v>
      </c>
      <c r="B70" s="77" t="s">
        <v>46</v>
      </c>
      <c r="C70" s="91">
        <f>C43+C50+C57+C59+C60+C68</f>
        <v>2045</v>
      </c>
      <c r="D70" s="91">
        <f>D43+D50+D57+D59+D60+D68</f>
        <v>1489</v>
      </c>
      <c r="E70" s="81">
        <f t="shared" si="5"/>
        <v>3534</v>
      </c>
      <c r="F70" s="2"/>
      <c r="G70" s="124"/>
      <c r="H70" s="112"/>
      <c r="J70" s="141"/>
    </row>
    <row r="71" spans="1:10" s="3" customFormat="1">
      <c r="A71" s="79"/>
      <c r="B71" s="125"/>
      <c r="C71" s="92"/>
      <c r="D71" s="92"/>
      <c r="E71" s="81"/>
      <c r="F71" s="2"/>
      <c r="G71" s="72"/>
      <c r="H71" s="72"/>
      <c r="J71" s="141"/>
    </row>
    <row r="72" spans="1:10" s="3" customFormat="1" ht="14.4">
      <c r="A72" s="79" t="s">
        <v>47</v>
      </c>
      <c r="B72" s="77" t="s">
        <v>48</v>
      </c>
      <c r="C72" s="78">
        <v>1</v>
      </c>
      <c r="D72" s="78">
        <v>30</v>
      </c>
      <c r="E72" s="81">
        <f t="shared" si="5"/>
        <v>31</v>
      </c>
      <c r="F72" s="68"/>
      <c r="G72" s="126"/>
      <c r="H72" s="127"/>
      <c r="J72" s="141"/>
    </row>
    <row r="73" spans="1:10" s="3" customFormat="1">
      <c r="A73" s="79"/>
      <c r="B73" s="125"/>
      <c r="C73" s="92"/>
      <c r="D73" s="92"/>
      <c r="E73" s="81"/>
      <c r="F73" s="2"/>
      <c r="G73" s="72"/>
      <c r="H73" s="72"/>
      <c r="I73" s="72"/>
      <c r="J73" s="141"/>
    </row>
    <row r="74" spans="1:10" s="3" customFormat="1">
      <c r="A74" s="79" t="s">
        <v>49</v>
      </c>
      <c r="B74" s="77" t="s">
        <v>50</v>
      </c>
      <c r="C74" s="81">
        <f>C70+C72</f>
        <v>2046</v>
      </c>
      <c r="D74" s="81">
        <f>D70+D72</f>
        <v>1519</v>
      </c>
      <c r="E74" s="81">
        <f>D74+C74</f>
        <v>3565</v>
      </c>
      <c r="F74" s="2"/>
      <c r="G74" s="72"/>
      <c r="H74" s="72"/>
      <c r="I74" s="72"/>
      <c r="J74" s="141"/>
    </row>
    <row r="75" spans="1:10" s="3" customFormat="1">
      <c r="A75" s="79"/>
      <c r="B75" s="77" t="s">
        <v>94</v>
      </c>
      <c r="C75" s="92"/>
      <c r="D75" s="92"/>
      <c r="E75" s="81">
        <f>D75+C75</f>
        <v>0</v>
      </c>
      <c r="F75" s="2"/>
      <c r="G75" s="72"/>
      <c r="H75" s="72"/>
      <c r="I75" s="72"/>
      <c r="J75" s="141"/>
    </row>
    <row r="76" spans="1:10" s="3" customFormat="1" ht="13.8" thickBot="1">
      <c r="A76" s="128" t="s">
        <v>51</v>
      </c>
      <c r="B76" s="129" t="s">
        <v>64</v>
      </c>
      <c r="C76" s="130">
        <v>77</v>
      </c>
      <c r="D76" s="130">
        <v>122</v>
      </c>
      <c r="E76" s="81">
        <f>D76+C76</f>
        <v>199</v>
      </c>
      <c r="F76" s="2"/>
      <c r="G76" s="72"/>
      <c r="H76" s="72"/>
      <c r="I76" s="72"/>
      <c r="J76" s="141"/>
    </row>
    <row r="77" spans="1:10" s="3" customFormat="1" ht="30.75" customHeight="1">
      <c r="A77" s="296" t="s">
        <v>56</v>
      </c>
      <c r="B77" s="297"/>
      <c r="C77" s="131">
        <f>C6+C33-C67-C74</f>
        <v>97</v>
      </c>
      <c r="D77" s="131">
        <f>D6+D33-D67-D74</f>
        <v>129</v>
      </c>
      <c r="E77" s="132">
        <f>(E6+E33)-(E67+E74)</f>
        <v>226</v>
      </c>
      <c r="F77" s="2"/>
      <c r="G77" s="72"/>
      <c r="H77" s="72"/>
      <c r="I77" s="72"/>
      <c r="J77" s="141"/>
    </row>
    <row r="78" spans="1:10" s="3" customFormat="1" ht="16.2" customHeight="1">
      <c r="A78" s="133"/>
      <c r="B78" s="61" t="s">
        <v>67</v>
      </c>
      <c r="C78" s="134">
        <f>(C43+C57+C59+C60+C50)/(C43+C57+C59+C68+C60+C50)</f>
        <v>0.97017114914425429</v>
      </c>
      <c r="D78" s="134">
        <f t="shared" ref="D78:E78" si="35">(D43+D57+D59+D60+D50)/(D43+D57+D59+D68+D60+D50)</f>
        <v>0.91470785762256546</v>
      </c>
      <c r="E78" s="134">
        <f t="shared" si="35"/>
        <v>0.94680249009620832</v>
      </c>
      <c r="F78" s="135"/>
      <c r="G78" s="72"/>
      <c r="H78" s="72"/>
      <c r="I78" s="72"/>
      <c r="J78" s="141"/>
    </row>
    <row r="79" spans="1:10" s="3" customFormat="1" ht="16.2" customHeight="1">
      <c r="A79" s="133"/>
      <c r="B79" s="61" t="s">
        <v>68</v>
      </c>
      <c r="C79" s="134">
        <f>(C43+C57+C59+C60+C50)/(C43+C57+C59+C68+C72+C67+C60+C50)</f>
        <v>0.96077481840193701</v>
      </c>
      <c r="D79" s="134">
        <f t="shared" ref="D79:E79" si="36">(D43+D57+D59+D60+D50)/(D43+D57+D59+D68+D72+D67+D60+D50)</f>
        <v>0.89252948885976413</v>
      </c>
      <c r="E79" s="134">
        <f t="shared" si="36"/>
        <v>0.93177387914230014</v>
      </c>
      <c r="F79" s="2"/>
      <c r="G79" s="72"/>
      <c r="H79" s="72"/>
      <c r="I79" s="72"/>
      <c r="J79" s="141"/>
    </row>
    <row r="80" spans="1:10" ht="16.2" customHeight="1">
      <c r="A80" s="133"/>
      <c r="B80" s="61" t="s">
        <v>70</v>
      </c>
      <c r="C80" s="134">
        <f>C59/C35</f>
        <v>0.30029440628066734</v>
      </c>
      <c r="D80" s="134">
        <f t="shared" ref="D80:E80" si="37">D59/D35</f>
        <v>8.4590163934426227E-2</v>
      </c>
      <c r="E80" s="134">
        <f t="shared" si="37"/>
        <v>0.20797081111422958</v>
      </c>
    </row>
    <row r="81" spans="1:11" ht="16.2" customHeight="1">
      <c r="A81" s="133"/>
      <c r="B81" s="61" t="s">
        <v>69</v>
      </c>
      <c r="C81" s="134">
        <f>D66/E66</f>
        <v>0.62616822429906538</v>
      </c>
      <c r="D81" s="134"/>
      <c r="E81" s="134"/>
    </row>
    <row r="82" spans="1:11" ht="16.2" customHeight="1">
      <c r="A82" s="133"/>
      <c r="B82" s="61" t="s">
        <v>89</v>
      </c>
      <c r="C82" s="136">
        <f>C20/C35</f>
        <v>1.5701668302257114E-2</v>
      </c>
      <c r="D82" s="136">
        <f t="shared" ref="D82:E82" si="38">D20/D35</f>
        <v>3.2786885245901639E-3</v>
      </c>
      <c r="E82" s="136">
        <f t="shared" si="38"/>
        <v>1.0384507437552624E-2</v>
      </c>
    </row>
    <row r="83" spans="1:11" ht="16.2" customHeight="1">
      <c r="A83" s="133"/>
      <c r="B83" s="61" t="s">
        <v>95</v>
      </c>
      <c r="C83" s="136">
        <f>(C43+C50+C57+C59+C60)/(C6+C33)</f>
        <v>0.91766882516188719</v>
      </c>
      <c r="D83" s="136">
        <f t="shared" ref="D83:E83" si="39">(D43+D50+D57+D59+D60)/(D6+D33)</f>
        <v>0.82296072507552875</v>
      </c>
      <c r="E83" s="136">
        <f t="shared" si="39"/>
        <v>0.87660466334817921</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37"/>
      <c r="K86" s="5"/>
    </row>
    <row r="87" spans="1:11" s="139" customFormat="1" ht="19.5" customHeight="1">
      <c r="A87" s="138"/>
      <c r="B87" s="62"/>
      <c r="F87" s="2"/>
      <c r="G87" s="72"/>
      <c r="H87" s="72"/>
      <c r="I87" s="72"/>
      <c r="J87" s="37"/>
      <c r="K87" s="5"/>
    </row>
    <row r="88" spans="1:11" s="139" customFormat="1" ht="19.5" customHeight="1">
      <c r="A88" s="138"/>
      <c r="B88" s="62"/>
      <c r="F88" s="2"/>
      <c r="G88" s="72"/>
      <c r="H88" s="72"/>
      <c r="I88" s="72"/>
      <c r="J88" s="37"/>
      <c r="K88" s="5"/>
    </row>
    <row r="89" spans="1:11" s="139" customFormat="1" ht="19.5" customHeight="1">
      <c r="A89" s="138"/>
      <c r="B89" s="62"/>
      <c r="F89" s="2"/>
      <c r="G89" s="72"/>
      <c r="H89" s="72"/>
      <c r="I89" s="72"/>
      <c r="J89" s="37"/>
      <c r="K89" s="5"/>
    </row>
    <row r="90" spans="1:11" s="139" customFormat="1" ht="19.5" customHeight="1">
      <c r="A90" s="138"/>
      <c r="B90" s="62"/>
      <c r="F90" s="2"/>
      <c r="G90" s="72"/>
      <c r="H90" s="72"/>
      <c r="I90" s="72"/>
      <c r="J90" s="37"/>
      <c r="K90" s="5"/>
    </row>
    <row r="91" spans="1:11" s="139" customFormat="1" ht="19.5" customHeight="1">
      <c r="A91" s="138"/>
      <c r="B91" s="62"/>
      <c r="F91" s="2"/>
      <c r="G91" s="72"/>
      <c r="H91" s="72"/>
      <c r="I91" s="72"/>
      <c r="J91" s="37"/>
      <c r="K91" s="5"/>
    </row>
    <row r="92" spans="1:11" s="139" customFormat="1" ht="19.5" customHeight="1">
      <c r="A92" s="138"/>
      <c r="B92" s="62"/>
      <c r="F92" s="2"/>
      <c r="G92" s="72"/>
      <c r="H92" s="72"/>
      <c r="I92" s="72"/>
      <c r="J92" s="37"/>
      <c r="K92" s="5"/>
    </row>
    <row r="93" spans="1:11" s="139" customFormat="1" ht="19.5" customHeight="1">
      <c r="A93" s="138"/>
      <c r="B93" s="1" t="s">
        <v>65</v>
      </c>
      <c r="C93" s="139">
        <f>(C74-C68)/C74</f>
        <v>0.97018572825024441</v>
      </c>
      <c r="D93" s="1" t="s">
        <v>66</v>
      </c>
      <c r="E93" s="139">
        <f>(D74-D68)/D74</f>
        <v>0.91639236339697172</v>
      </c>
      <c r="F93" s="2"/>
      <c r="G93" s="72"/>
      <c r="H93" s="72"/>
      <c r="I93" s="72"/>
      <c r="J93" s="37"/>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topLeftCell="A57" workbookViewId="0">
      <selection activeCell="C76" sqref="C76:D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16" s="3" customFormat="1">
      <c r="A1" s="57"/>
      <c r="B1" s="65" t="s">
        <v>90</v>
      </c>
      <c r="C1" s="57" t="s">
        <v>807</v>
      </c>
      <c r="D1" s="57"/>
      <c r="E1" s="57"/>
      <c r="F1" s="2" t="s">
        <v>91</v>
      </c>
      <c r="G1" s="66"/>
      <c r="H1" s="67"/>
      <c r="I1" s="228" t="s">
        <v>835</v>
      </c>
      <c r="J1" s="58"/>
      <c r="K1" s="58"/>
      <c r="L1" s="57"/>
      <c r="M1" s="57"/>
      <c r="N1" s="57"/>
      <c r="O1" s="57"/>
      <c r="P1" s="57"/>
    </row>
    <row r="2" spans="1:16" s="3" customFormat="1" ht="15.6">
      <c r="A2" s="57"/>
      <c r="B2" s="65" t="s">
        <v>92</v>
      </c>
      <c r="C2" s="57"/>
      <c r="D2" s="57"/>
      <c r="E2" s="57"/>
      <c r="F2" s="68" t="s">
        <v>93</v>
      </c>
      <c r="G2" s="69"/>
      <c r="H2" s="70"/>
      <c r="I2" s="58"/>
      <c r="J2" s="58"/>
      <c r="K2" s="58"/>
      <c r="L2" s="57"/>
      <c r="M2" s="57"/>
      <c r="N2" s="57"/>
      <c r="O2" s="57"/>
      <c r="P2" s="57"/>
    </row>
    <row r="3" spans="1:16" s="3" customFormat="1" ht="13.8" thickBot="1">
      <c r="A3" s="71"/>
      <c r="B3" s="58"/>
      <c r="C3" s="57"/>
      <c r="D3" s="57"/>
      <c r="E3" s="57"/>
      <c r="F3" s="2"/>
      <c r="G3" s="72"/>
      <c r="H3" s="72"/>
      <c r="I3" s="58"/>
      <c r="J3" s="58"/>
      <c r="K3" s="174" t="s">
        <v>836</v>
      </c>
      <c r="L3" s="57"/>
      <c r="M3" s="216" t="s">
        <v>837</v>
      </c>
      <c r="N3" s="216" t="s">
        <v>838</v>
      </c>
      <c r="O3" s="57"/>
      <c r="P3" s="57"/>
    </row>
    <row r="4" spans="1:16" s="3" customFormat="1">
      <c r="A4" s="73"/>
      <c r="B4" s="60"/>
      <c r="C4" s="74" t="s">
        <v>0</v>
      </c>
      <c r="D4" s="74" t="s">
        <v>1</v>
      </c>
      <c r="E4" s="75" t="s">
        <v>2</v>
      </c>
      <c r="F4" s="2"/>
      <c r="G4" s="72"/>
      <c r="H4" s="72"/>
      <c r="I4" s="58"/>
      <c r="J4" s="58"/>
      <c r="K4" s="245" t="s">
        <v>839</v>
      </c>
      <c r="L4" s="57"/>
      <c r="M4" s="57"/>
      <c r="N4" s="57"/>
      <c r="O4" s="57"/>
      <c r="P4" s="57"/>
    </row>
    <row r="5" spans="1:16" s="3" customFormat="1">
      <c r="A5" s="76"/>
      <c r="B5" s="77"/>
      <c r="C5" s="78"/>
      <c r="D5" s="78"/>
      <c r="E5" s="78"/>
      <c r="F5" s="4"/>
      <c r="G5" s="72"/>
      <c r="H5" s="72"/>
      <c r="I5" s="58"/>
      <c r="J5" s="58"/>
      <c r="K5" s="174" t="s">
        <v>840</v>
      </c>
      <c r="L5" s="216" t="s">
        <v>0</v>
      </c>
      <c r="M5" s="216" t="s">
        <v>1</v>
      </c>
      <c r="N5" s="216" t="s">
        <v>2</v>
      </c>
      <c r="O5" s="57"/>
      <c r="P5" s="57"/>
    </row>
    <row r="6" spans="1:16" s="3" customFormat="1" ht="15.6">
      <c r="A6" s="79" t="s">
        <v>3</v>
      </c>
      <c r="B6" s="77" t="s">
        <v>63</v>
      </c>
      <c r="C6" s="278">
        <v>1004</v>
      </c>
      <c r="D6" s="278">
        <v>1055</v>
      </c>
      <c r="E6" s="81">
        <f>D6+C6</f>
        <v>2059</v>
      </c>
      <c r="F6" s="68"/>
      <c r="G6" s="82"/>
      <c r="H6" s="70"/>
      <c r="I6" s="58"/>
      <c r="J6" s="58"/>
      <c r="K6" s="174" t="s">
        <v>841</v>
      </c>
      <c r="L6" s="57"/>
      <c r="M6" s="57"/>
      <c r="N6" s="57"/>
      <c r="O6" s="57"/>
      <c r="P6" s="57"/>
    </row>
    <row r="7" spans="1:16" s="3" customFormat="1" ht="15.6">
      <c r="A7" s="79"/>
      <c r="B7" s="77"/>
      <c r="C7" s="83"/>
      <c r="D7" s="83"/>
      <c r="E7" s="81"/>
      <c r="F7" s="68"/>
      <c r="G7" s="82"/>
      <c r="H7" s="82"/>
      <c r="I7" s="174" t="s">
        <v>3</v>
      </c>
      <c r="J7" s="58"/>
      <c r="K7" s="174" t="s">
        <v>842</v>
      </c>
      <c r="L7" s="278">
        <v>1004</v>
      </c>
      <c r="M7" s="278">
        <v>1055</v>
      </c>
      <c r="N7" s="278">
        <v>2059</v>
      </c>
      <c r="O7" s="57"/>
      <c r="P7" s="57"/>
    </row>
    <row r="8" spans="1:16" s="3" customFormat="1" ht="15.6">
      <c r="A8" s="79"/>
      <c r="B8" s="77" t="s">
        <v>4</v>
      </c>
      <c r="C8" s="83"/>
      <c r="D8" s="83"/>
      <c r="E8" s="81"/>
      <c r="F8" s="68"/>
      <c r="G8" s="82"/>
      <c r="H8" s="70"/>
      <c r="I8" s="58"/>
      <c r="J8" s="174" t="s">
        <v>4</v>
      </c>
      <c r="K8" s="58"/>
      <c r="L8" s="57"/>
      <c r="M8" s="57"/>
      <c r="N8" s="57"/>
      <c r="O8" s="57"/>
      <c r="P8" s="57"/>
    </row>
    <row r="9" spans="1:16" s="3" customFormat="1" ht="15.6">
      <c r="A9" s="79"/>
      <c r="B9" s="84" t="s">
        <v>5</v>
      </c>
      <c r="C9" s="85"/>
      <c r="D9" s="85"/>
      <c r="E9" s="81"/>
      <c r="F9" s="2"/>
      <c r="G9" s="82"/>
      <c r="H9" s="86"/>
      <c r="I9" s="58"/>
      <c r="J9" s="174" t="s">
        <v>5</v>
      </c>
      <c r="K9" s="58"/>
      <c r="L9" s="57"/>
      <c r="M9" s="57"/>
      <c r="N9" s="57"/>
      <c r="O9" s="57"/>
      <c r="P9" s="57"/>
    </row>
    <row r="10" spans="1:16" s="3" customFormat="1">
      <c r="A10" s="79"/>
      <c r="B10" s="87" t="s">
        <v>6</v>
      </c>
      <c r="C10" s="153">
        <v>1200</v>
      </c>
      <c r="D10" s="153">
        <v>600</v>
      </c>
      <c r="E10" s="81">
        <f>D10+C10</f>
        <v>1800</v>
      </c>
      <c r="F10" s="89">
        <f ca="1">C10/OFFSET(C10,4,0)</f>
        <v>0.43779642466253194</v>
      </c>
      <c r="G10" s="89">
        <f t="shared" ref="G10:H10" ca="1" si="0">D10/OFFSET(D10,4,0)</f>
        <v>0.42613636363636365</v>
      </c>
      <c r="H10" s="89">
        <f t="shared" ca="1" si="0"/>
        <v>0.43383947939262474</v>
      </c>
      <c r="I10" s="174" t="s">
        <v>6</v>
      </c>
      <c r="J10" s="58"/>
      <c r="K10" s="58"/>
      <c r="L10" s="153">
        <v>1200</v>
      </c>
      <c r="M10" s="153">
        <v>600</v>
      </c>
      <c r="N10" s="153">
        <v>1800</v>
      </c>
      <c r="O10" s="57"/>
      <c r="P10" s="57"/>
    </row>
    <row r="11" spans="1:16" s="3" customFormat="1">
      <c r="A11" s="79"/>
      <c r="B11" s="87" t="s">
        <v>7</v>
      </c>
      <c r="C11" s="153">
        <v>712</v>
      </c>
      <c r="D11" s="153">
        <v>337</v>
      </c>
      <c r="E11" s="81">
        <f t="shared" ref="E11:E14" si="1">D11+C11</f>
        <v>1049</v>
      </c>
      <c r="F11" s="89">
        <f ca="1">C11/OFFSET(C11,3,0)</f>
        <v>0.25975921196643559</v>
      </c>
      <c r="G11" s="89">
        <f t="shared" ref="G11:H11" ca="1" si="2">D11/OFFSET(D11,3,0)</f>
        <v>0.23934659090909091</v>
      </c>
      <c r="H11" s="89">
        <f t="shared" ca="1" si="2"/>
        <v>0.25283200771270187</v>
      </c>
      <c r="I11" s="58"/>
      <c r="J11" s="174" t="s">
        <v>228</v>
      </c>
      <c r="K11" s="58"/>
      <c r="L11" s="153">
        <v>712</v>
      </c>
      <c r="M11" s="153">
        <v>337</v>
      </c>
      <c r="N11" s="153">
        <v>1049</v>
      </c>
      <c r="O11" s="57"/>
      <c r="P11" s="57"/>
    </row>
    <row r="12" spans="1:16" s="3" customFormat="1">
      <c r="A12" s="79"/>
      <c r="B12" s="87" t="s">
        <v>8</v>
      </c>
      <c r="C12" s="153">
        <v>606</v>
      </c>
      <c r="D12" s="153">
        <v>393</v>
      </c>
      <c r="E12" s="81">
        <f t="shared" si="1"/>
        <v>999</v>
      </c>
      <c r="F12" s="89">
        <f ca="1">C12/OFFSET(C12,2,0)</f>
        <v>0.22108719445457861</v>
      </c>
      <c r="G12" s="89">
        <f t="shared" ref="G12:H12" ca="1" si="3">D12/OFFSET(D12,2,0)</f>
        <v>0.27911931818181818</v>
      </c>
      <c r="H12" s="89">
        <f t="shared" ca="1" si="3"/>
        <v>0.24078091106290672</v>
      </c>
      <c r="I12" s="58"/>
      <c r="J12" s="174" t="s">
        <v>229</v>
      </c>
      <c r="K12" s="58"/>
      <c r="L12" s="153">
        <v>606</v>
      </c>
      <c r="M12" s="153">
        <v>393</v>
      </c>
      <c r="N12" s="153">
        <v>999</v>
      </c>
      <c r="O12" s="57"/>
      <c r="P12" s="57"/>
    </row>
    <row r="13" spans="1:16" s="3" customFormat="1">
      <c r="A13" s="79"/>
      <c r="B13" s="87" t="s">
        <v>9</v>
      </c>
      <c r="C13" s="153">
        <v>223</v>
      </c>
      <c r="D13" s="153">
        <v>78</v>
      </c>
      <c r="E13" s="81">
        <f t="shared" si="1"/>
        <v>301</v>
      </c>
      <c r="F13" s="89">
        <f ca="1">C13/OFFSET(C13,1,0)</f>
        <v>8.1357168916453851E-2</v>
      </c>
      <c r="G13" s="89">
        <f t="shared" ref="G13:H13" ca="1" si="4">D13/OFFSET(D13,1,0)</f>
        <v>5.5397727272727272E-2</v>
      </c>
      <c r="H13" s="89">
        <f t="shared" ca="1" si="4"/>
        <v>7.2547601831766687E-2</v>
      </c>
      <c r="I13" s="58"/>
      <c r="J13" s="174" t="s">
        <v>9</v>
      </c>
      <c r="K13" s="58"/>
      <c r="L13" s="153">
        <v>223</v>
      </c>
      <c r="M13" s="153">
        <v>78</v>
      </c>
      <c r="N13" s="153">
        <v>301</v>
      </c>
      <c r="O13" s="57"/>
      <c r="P13" s="57"/>
    </row>
    <row r="14" spans="1:16" s="3" customFormat="1">
      <c r="A14" s="79" t="s">
        <v>10</v>
      </c>
      <c r="B14" s="90" t="s">
        <v>11</v>
      </c>
      <c r="C14" s="91">
        <f>SUM(C10:C13)</f>
        <v>2741</v>
      </c>
      <c r="D14" s="91">
        <f>SUM(D10:D13)</f>
        <v>1408</v>
      </c>
      <c r="E14" s="81">
        <f t="shared" si="1"/>
        <v>4149</v>
      </c>
      <c r="F14" s="89"/>
      <c r="G14" s="89"/>
      <c r="H14" s="89"/>
      <c r="I14" s="174" t="s">
        <v>10</v>
      </c>
      <c r="J14" s="174" t="s">
        <v>11</v>
      </c>
      <c r="K14" s="58"/>
      <c r="L14" s="278">
        <v>2741</v>
      </c>
      <c r="M14" s="278">
        <v>1408</v>
      </c>
      <c r="N14" s="278">
        <v>4149</v>
      </c>
      <c r="O14" s="57"/>
      <c r="P14" s="57"/>
    </row>
    <row r="15" spans="1:16" s="3" customFormat="1">
      <c r="A15" s="79"/>
      <c r="B15" s="84" t="s">
        <v>58</v>
      </c>
      <c r="C15" s="92"/>
      <c r="D15" s="92"/>
      <c r="E15" s="81"/>
      <c r="F15" s="2"/>
      <c r="G15" s="72"/>
      <c r="H15" s="72"/>
      <c r="I15" s="58"/>
      <c r="J15" s="58"/>
      <c r="K15" s="174" t="s">
        <v>266</v>
      </c>
      <c r="L15" s="57"/>
      <c r="M15" s="57"/>
      <c r="N15" s="57"/>
      <c r="O15" s="57"/>
      <c r="P15" s="57"/>
    </row>
    <row r="16" spans="1:16" s="3" customFormat="1">
      <c r="A16" s="79"/>
      <c r="B16" s="87" t="s">
        <v>6</v>
      </c>
      <c r="C16" s="153">
        <v>11</v>
      </c>
      <c r="D16" s="153">
        <v>3</v>
      </c>
      <c r="E16" s="81">
        <f t="shared" ref="E16:E72" si="5">D16+C16</f>
        <v>14</v>
      </c>
      <c r="F16" s="89">
        <f ca="1">C16/OFFSET(C16,4,0)</f>
        <v>1</v>
      </c>
      <c r="G16" s="89">
        <f t="shared" ref="G16:H16" ca="1" si="6">D16/OFFSET(D16,4,0)</f>
        <v>1</v>
      </c>
      <c r="H16" s="89">
        <f t="shared" ca="1" si="6"/>
        <v>1</v>
      </c>
      <c r="I16" s="174" t="s">
        <v>6</v>
      </c>
      <c r="J16" s="58"/>
      <c r="K16" s="58"/>
      <c r="L16" s="153">
        <v>11</v>
      </c>
      <c r="M16" s="153">
        <v>3</v>
      </c>
      <c r="N16" s="153">
        <v>14</v>
      </c>
      <c r="O16" s="57"/>
      <c r="P16" s="57"/>
    </row>
    <row r="17" spans="1:16" s="3" customFormat="1">
      <c r="A17" s="79"/>
      <c r="B17" s="87" t="s">
        <v>7</v>
      </c>
      <c r="C17" s="153">
        <v>0</v>
      </c>
      <c r="D17" s="153">
        <v>0</v>
      </c>
      <c r="E17" s="81">
        <f t="shared" si="5"/>
        <v>0</v>
      </c>
      <c r="F17" s="89">
        <f ca="1">C17/OFFSET(C17,3,0)</f>
        <v>0</v>
      </c>
      <c r="G17" s="89">
        <f t="shared" ref="G17:H17" ca="1" si="7">D17/OFFSET(D17,3,0)</f>
        <v>0</v>
      </c>
      <c r="H17" s="89">
        <f t="shared" ca="1" si="7"/>
        <v>0</v>
      </c>
      <c r="I17" s="58"/>
      <c r="J17" s="174" t="s">
        <v>228</v>
      </c>
      <c r="K17" s="58"/>
      <c r="L17" s="153">
        <v>0</v>
      </c>
      <c r="M17" s="153">
        <v>0</v>
      </c>
      <c r="N17" s="153">
        <v>0</v>
      </c>
      <c r="O17" s="57"/>
      <c r="P17" s="57"/>
    </row>
    <row r="18" spans="1:16" s="3" customFormat="1">
      <c r="A18" s="79"/>
      <c r="B18" s="87" t="s">
        <v>8</v>
      </c>
      <c r="C18" s="153">
        <v>0</v>
      </c>
      <c r="D18" s="153">
        <v>0</v>
      </c>
      <c r="E18" s="81">
        <f t="shared" si="5"/>
        <v>0</v>
      </c>
      <c r="F18" s="89">
        <f ca="1">C18/OFFSET(C18,2,0)</f>
        <v>0</v>
      </c>
      <c r="G18" s="89">
        <f t="shared" ref="G18:H18" ca="1" si="8">D18/OFFSET(D18,2,0)</f>
        <v>0</v>
      </c>
      <c r="H18" s="89">
        <f t="shared" ca="1" si="8"/>
        <v>0</v>
      </c>
      <c r="I18" s="58"/>
      <c r="J18" s="174" t="s">
        <v>229</v>
      </c>
      <c r="K18" s="58"/>
      <c r="L18" s="153">
        <v>0</v>
      </c>
      <c r="M18" s="153">
        <v>0</v>
      </c>
      <c r="N18" s="153">
        <v>0</v>
      </c>
      <c r="O18" s="57"/>
      <c r="P18" s="57"/>
    </row>
    <row r="19" spans="1:16" s="3" customFormat="1">
      <c r="A19" s="79"/>
      <c r="B19" s="87" t="s">
        <v>9</v>
      </c>
      <c r="C19" s="153">
        <v>0</v>
      </c>
      <c r="D19" s="153">
        <v>0</v>
      </c>
      <c r="E19" s="81">
        <f t="shared" si="5"/>
        <v>0</v>
      </c>
      <c r="F19" s="89">
        <f ca="1">C19/OFFSET(C19,1,0)</f>
        <v>0</v>
      </c>
      <c r="G19" s="89">
        <f t="shared" ref="G19:H19" ca="1" si="9">D19/OFFSET(D19,1,0)</f>
        <v>0</v>
      </c>
      <c r="H19" s="94">
        <f t="shared" ca="1" si="9"/>
        <v>0</v>
      </c>
      <c r="I19" s="58"/>
      <c r="J19" s="174" t="s">
        <v>9</v>
      </c>
      <c r="K19" s="58"/>
      <c r="L19" s="153">
        <v>0</v>
      </c>
      <c r="M19" s="153">
        <v>0</v>
      </c>
      <c r="N19" s="153">
        <v>0</v>
      </c>
      <c r="O19" s="57"/>
      <c r="P19" s="57"/>
    </row>
    <row r="20" spans="1:16" s="3" customFormat="1">
      <c r="A20" s="79" t="s">
        <v>12</v>
      </c>
      <c r="B20" s="90" t="s">
        <v>13</v>
      </c>
      <c r="C20" s="81">
        <f>SUM(C16:C19)</f>
        <v>11</v>
      </c>
      <c r="D20" s="81">
        <f>SUM(D16:D19)</f>
        <v>3</v>
      </c>
      <c r="E20" s="81">
        <f t="shared" si="5"/>
        <v>14</v>
      </c>
      <c r="F20" s="89"/>
      <c r="G20" s="89"/>
      <c r="H20" s="89"/>
      <c r="I20" s="174" t="s">
        <v>12</v>
      </c>
      <c r="J20" s="58"/>
      <c r="K20" s="174" t="s">
        <v>13</v>
      </c>
      <c r="L20" s="153">
        <v>11</v>
      </c>
      <c r="M20" s="153">
        <v>3</v>
      </c>
      <c r="N20" s="153">
        <v>14</v>
      </c>
      <c r="O20" s="57"/>
      <c r="P20" s="57"/>
    </row>
    <row r="21" spans="1:16" s="3" customFormat="1">
      <c r="A21" s="79"/>
      <c r="B21" s="84" t="s">
        <v>59</v>
      </c>
      <c r="C21" s="92"/>
      <c r="D21" s="92"/>
      <c r="E21" s="81"/>
      <c r="F21" s="2"/>
      <c r="G21" s="72"/>
      <c r="H21" s="72"/>
      <c r="I21" s="58"/>
      <c r="J21" s="58"/>
      <c r="K21" s="174" t="s">
        <v>267</v>
      </c>
      <c r="L21" s="57"/>
      <c r="M21" s="57"/>
      <c r="N21" s="57"/>
      <c r="O21" s="57"/>
      <c r="P21" s="57"/>
    </row>
    <row r="22" spans="1:16" s="3" customFormat="1">
      <c r="A22" s="79"/>
      <c r="B22" s="87" t="s">
        <v>6</v>
      </c>
      <c r="C22" s="153">
        <v>0</v>
      </c>
      <c r="D22" s="153">
        <v>0</v>
      </c>
      <c r="E22" s="81">
        <f t="shared" si="5"/>
        <v>0</v>
      </c>
      <c r="F22" s="89">
        <f ca="1">C22/OFFSET(C22,4,0)</f>
        <v>0</v>
      </c>
      <c r="G22" s="89" t="e">
        <f t="shared" ref="G22:H22" ca="1" si="10">D22/OFFSET(D22,4,0)</f>
        <v>#DIV/0!</v>
      </c>
      <c r="H22" s="89">
        <f t="shared" ca="1" si="10"/>
        <v>0</v>
      </c>
      <c r="I22" s="174" t="s">
        <v>6</v>
      </c>
      <c r="J22" s="58"/>
      <c r="K22" s="58"/>
      <c r="L22" s="153">
        <v>0</v>
      </c>
      <c r="M22" s="153">
        <v>0</v>
      </c>
      <c r="N22" s="57"/>
      <c r="O22" s="57"/>
      <c r="P22" s="57"/>
    </row>
    <row r="23" spans="1:16" s="3" customFormat="1">
      <c r="A23" s="79"/>
      <c r="B23" s="87" t="s">
        <v>7</v>
      </c>
      <c r="C23" s="153">
        <v>20</v>
      </c>
      <c r="D23" s="153">
        <v>0</v>
      </c>
      <c r="E23" s="81">
        <f t="shared" si="5"/>
        <v>20</v>
      </c>
      <c r="F23" s="89">
        <f ca="1">C23/OFFSET(C23,3,0)</f>
        <v>1</v>
      </c>
      <c r="G23" s="89" t="e">
        <f t="shared" ref="G23:H23" ca="1" si="11">D23/OFFSET(D23,3,0)</f>
        <v>#DIV/0!</v>
      </c>
      <c r="H23" s="89">
        <f t="shared" ca="1" si="11"/>
        <v>1</v>
      </c>
      <c r="I23" s="58"/>
      <c r="J23" s="174" t="s">
        <v>366</v>
      </c>
      <c r="K23" s="58"/>
      <c r="L23" s="153">
        <v>20</v>
      </c>
      <c r="M23" s="153">
        <v>0</v>
      </c>
      <c r="N23" s="153">
        <v>20</v>
      </c>
      <c r="O23" s="57"/>
      <c r="P23" s="57"/>
    </row>
    <row r="24" spans="1:16" s="3" customFormat="1">
      <c r="A24" s="79"/>
      <c r="B24" s="87" t="s">
        <v>8</v>
      </c>
      <c r="C24" s="153">
        <v>0</v>
      </c>
      <c r="D24" s="153">
        <v>0</v>
      </c>
      <c r="E24" s="81">
        <f t="shared" si="5"/>
        <v>0</v>
      </c>
      <c r="F24" s="89">
        <f ca="1">C24/OFFSET(C24,2,0)</f>
        <v>0</v>
      </c>
      <c r="G24" s="89" t="e">
        <f t="shared" ref="G24:H24" ca="1" si="12">D24/OFFSET(D24,2,0)</f>
        <v>#DIV/0!</v>
      </c>
      <c r="H24" s="89">
        <f t="shared" ca="1" si="12"/>
        <v>0</v>
      </c>
      <c r="I24" s="58"/>
      <c r="J24" s="174" t="s">
        <v>229</v>
      </c>
      <c r="K24" s="58"/>
      <c r="L24" s="153">
        <v>0</v>
      </c>
      <c r="M24" s="153">
        <v>0</v>
      </c>
      <c r="N24" s="153">
        <v>0</v>
      </c>
      <c r="O24" s="57"/>
      <c r="P24" s="57"/>
    </row>
    <row r="25" spans="1:16" s="3" customFormat="1">
      <c r="A25" s="79"/>
      <c r="B25" s="87" t="s">
        <v>9</v>
      </c>
      <c r="C25" s="153">
        <v>0</v>
      </c>
      <c r="D25" s="153">
        <v>0</v>
      </c>
      <c r="E25" s="81">
        <f t="shared" si="5"/>
        <v>0</v>
      </c>
      <c r="F25" s="89">
        <f ca="1">C25/OFFSET(C25,1,0)</f>
        <v>0</v>
      </c>
      <c r="G25" s="89" t="e">
        <f t="shared" ref="G25:H25" ca="1" si="13">D25/OFFSET(D25,1,0)</f>
        <v>#DIV/0!</v>
      </c>
      <c r="H25" s="94">
        <f t="shared" ca="1" si="13"/>
        <v>0</v>
      </c>
      <c r="I25" s="58"/>
      <c r="J25" s="174" t="s">
        <v>9</v>
      </c>
      <c r="K25" s="58"/>
      <c r="L25" s="153">
        <v>0</v>
      </c>
      <c r="M25" s="153">
        <v>0</v>
      </c>
      <c r="N25" s="57"/>
      <c r="O25" s="57"/>
      <c r="P25" s="57"/>
    </row>
    <row r="26" spans="1:16" s="3" customFormat="1">
      <c r="A26" s="79" t="s">
        <v>14</v>
      </c>
      <c r="B26" s="90" t="s">
        <v>15</v>
      </c>
      <c r="C26" s="81">
        <f>SUM(C22:C25)</f>
        <v>20</v>
      </c>
      <c r="D26" s="81">
        <f>SUM(D22:D25)</f>
        <v>0</v>
      </c>
      <c r="E26" s="81">
        <f t="shared" si="5"/>
        <v>20</v>
      </c>
      <c r="F26" s="89"/>
      <c r="G26" s="89"/>
      <c r="H26" s="89"/>
      <c r="I26" s="174" t="s">
        <v>14</v>
      </c>
      <c r="J26" s="58"/>
      <c r="K26" s="174" t="s">
        <v>843</v>
      </c>
      <c r="L26" s="153">
        <v>20</v>
      </c>
      <c r="M26" s="153">
        <v>0</v>
      </c>
      <c r="N26" s="153">
        <v>20</v>
      </c>
      <c r="O26" s="57"/>
      <c r="P26" s="57"/>
    </row>
    <row r="27" spans="1:16" s="3" customFormat="1">
      <c r="A27" s="79"/>
      <c r="B27" s="84" t="s">
        <v>16</v>
      </c>
      <c r="C27" s="92"/>
      <c r="D27" s="92"/>
      <c r="E27" s="81"/>
      <c r="F27" s="2"/>
      <c r="G27" s="72"/>
      <c r="H27" s="72"/>
      <c r="I27" s="58"/>
      <c r="J27" s="58"/>
      <c r="K27" s="174" t="s">
        <v>16</v>
      </c>
      <c r="L27" s="57"/>
      <c r="M27" s="57"/>
      <c r="N27" s="57"/>
      <c r="O27" s="57"/>
      <c r="P27" s="57"/>
    </row>
    <row r="28" spans="1:16" s="3" customFormat="1">
      <c r="A28" s="79"/>
      <c r="B28" s="87" t="s">
        <v>6</v>
      </c>
      <c r="C28" s="153">
        <v>0</v>
      </c>
      <c r="D28" s="153">
        <v>0</v>
      </c>
      <c r="E28" s="81">
        <f t="shared" si="5"/>
        <v>0</v>
      </c>
      <c r="F28" s="89">
        <f ca="1">C28/OFFSET(C28,4,0)</f>
        <v>0</v>
      </c>
      <c r="G28" s="89">
        <f t="shared" ref="G28:H28" ca="1" si="14">D28/OFFSET(D28,4,0)</f>
        <v>0</v>
      </c>
      <c r="H28" s="89">
        <f t="shared" ca="1" si="14"/>
        <v>0</v>
      </c>
      <c r="I28" s="174" t="s">
        <v>844</v>
      </c>
      <c r="J28" s="58"/>
      <c r="K28" s="58"/>
      <c r="L28" s="153">
        <v>0</v>
      </c>
      <c r="M28" s="153">
        <v>0</v>
      </c>
      <c r="N28" s="153">
        <v>0</v>
      </c>
      <c r="O28" s="57"/>
      <c r="P28" s="57"/>
    </row>
    <row r="29" spans="1:16" s="3" customFormat="1">
      <c r="A29" s="79"/>
      <c r="B29" s="87" t="s">
        <v>7</v>
      </c>
      <c r="C29" s="153">
        <v>0</v>
      </c>
      <c r="D29" s="153">
        <v>0</v>
      </c>
      <c r="E29" s="81">
        <f t="shared" si="5"/>
        <v>0</v>
      </c>
      <c r="F29" s="89">
        <f ca="1">C29/OFFSET(C29,3,0)</f>
        <v>0</v>
      </c>
      <c r="G29" s="89">
        <f t="shared" ref="G29:H29" ca="1" si="15">D29/OFFSET(D29,3,0)</f>
        <v>0</v>
      </c>
      <c r="H29" s="89">
        <f t="shared" ca="1" si="15"/>
        <v>0</v>
      </c>
      <c r="I29" s="58"/>
      <c r="J29" s="174" t="s">
        <v>816</v>
      </c>
      <c r="K29" s="58"/>
      <c r="L29" s="153">
        <v>0</v>
      </c>
      <c r="M29" s="153">
        <v>0</v>
      </c>
      <c r="N29" s="153">
        <v>0</v>
      </c>
      <c r="O29" s="57"/>
      <c r="P29" s="57"/>
    </row>
    <row r="30" spans="1:16" s="3" customFormat="1">
      <c r="A30" s="79"/>
      <c r="B30" s="87" t="s">
        <v>8</v>
      </c>
      <c r="C30" s="153">
        <v>19</v>
      </c>
      <c r="D30" s="243">
        <v>11</v>
      </c>
      <c r="E30" s="81">
        <f t="shared" si="5"/>
        <v>30</v>
      </c>
      <c r="F30" s="89">
        <f ca="1">C30/OFFSET(C30,2,0)</f>
        <v>0.82608695652173914</v>
      </c>
      <c r="G30" s="89">
        <f t="shared" ref="G30:H30" ca="1" si="16">D30/OFFSET(D30,2,0)</f>
        <v>0.84615384615384615</v>
      </c>
      <c r="H30" s="89">
        <f t="shared" ca="1" si="16"/>
        <v>0.83333333333333337</v>
      </c>
      <c r="I30" s="58"/>
      <c r="J30" s="174" t="s">
        <v>229</v>
      </c>
      <c r="K30" s="58"/>
      <c r="L30" s="153">
        <v>19</v>
      </c>
      <c r="M30" s="216" t="s">
        <v>845</v>
      </c>
      <c r="N30" s="153">
        <v>30</v>
      </c>
      <c r="O30" s="57"/>
      <c r="P30" s="57"/>
    </row>
    <row r="31" spans="1:16" s="3" customFormat="1">
      <c r="A31" s="79"/>
      <c r="B31" s="87" t="s">
        <v>9</v>
      </c>
      <c r="C31" s="153">
        <v>4</v>
      </c>
      <c r="D31" s="153">
        <v>2</v>
      </c>
      <c r="E31" s="81">
        <f t="shared" si="5"/>
        <v>6</v>
      </c>
      <c r="F31" s="89">
        <f ca="1">C31/OFFSET(C31,1,0)</f>
        <v>0.17391304347826086</v>
      </c>
      <c r="G31" s="89">
        <f t="shared" ref="G31:H31" ca="1" si="17">D31/OFFSET(D31,1,0)</f>
        <v>0.15384615384615385</v>
      </c>
      <c r="H31" s="94">
        <f t="shared" ca="1" si="17"/>
        <v>0.16666666666666666</v>
      </c>
      <c r="I31" s="58"/>
      <c r="J31" s="174" t="s">
        <v>9</v>
      </c>
      <c r="K31" s="58"/>
      <c r="L31" s="153">
        <v>4</v>
      </c>
      <c r="M31" s="153">
        <v>2</v>
      </c>
      <c r="N31" s="153">
        <v>6</v>
      </c>
      <c r="O31" s="57"/>
      <c r="P31" s="57"/>
    </row>
    <row r="32" spans="1:16" s="3" customFormat="1">
      <c r="A32" s="79" t="s">
        <v>17</v>
      </c>
      <c r="B32" s="90" t="s">
        <v>18</v>
      </c>
      <c r="C32" s="81">
        <f>SUM(C28:C31)</f>
        <v>23</v>
      </c>
      <c r="D32" s="81">
        <f>SUM(D28:D31)</f>
        <v>13</v>
      </c>
      <c r="E32" s="81">
        <f t="shared" si="5"/>
        <v>36</v>
      </c>
      <c r="F32" s="2"/>
      <c r="G32" s="72"/>
      <c r="H32" s="72"/>
      <c r="I32" s="174" t="s">
        <v>17</v>
      </c>
      <c r="J32" s="58"/>
      <c r="K32" s="174" t="s">
        <v>18</v>
      </c>
      <c r="L32" s="153">
        <v>23</v>
      </c>
      <c r="M32" s="153">
        <v>13</v>
      </c>
      <c r="N32" s="153">
        <v>36</v>
      </c>
      <c r="O32" s="57"/>
      <c r="P32" s="57"/>
    </row>
    <row r="33" spans="1:16" s="3" customFormat="1">
      <c r="A33" s="79" t="s">
        <v>19</v>
      </c>
      <c r="B33" s="96" t="s">
        <v>54</v>
      </c>
      <c r="C33" s="78">
        <f>C14+C20+C26+C32</f>
        <v>2795</v>
      </c>
      <c r="D33" s="78">
        <f>D14+D20+D26+D32</f>
        <v>1424</v>
      </c>
      <c r="E33" s="81">
        <f t="shared" si="5"/>
        <v>4219</v>
      </c>
      <c r="F33" s="68"/>
      <c r="G33" s="72"/>
      <c r="H33" s="72"/>
      <c r="I33" s="174" t="s">
        <v>19</v>
      </c>
      <c r="J33" s="174" t="s">
        <v>230</v>
      </c>
      <c r="K33" s="174" t="s">
        <v>231</v>
      </c>
      <c r="L33" s="278">
        <v>2775</v>
      </c>
      <c r="M33" s="278">
        <v>1424</v>
      </c>
      <c r="N33" s="278">
        <v>4199</v>
      </c>
      <c r="O33" s="57"/>
      <c r="P33" s="57"/>
    </row>
    <row r="34" spans="1:16" s="3" customFormat="1" ht="15.6">
      <c r="A34" s="97" t="s">
        <v>20</v>
      </c>
      <c r="B34" s="98" t="s">
        <v>21</v>
      </c>
      <c r="C34" s="99">
        <v>4</v>
      </c>
      <c r="D34" s="99">
        <v>2</v>
      </c>
      <c r="E34" s="81">
        <f t="shared" si="5"/>
        <v>6</v>
      </c>
      <c r="F34" s="68"/>
      <c r="G34" s="82"/>
      <c r="H34" s="100"/>
      <c r="I34" s="174" t="s">
        <v>20</v>
      </c>
      <c r="J34" s="58"/>
      <c r="K34" s="174" t="s">
        <v>232</v>
      </c>
      <c r="L34" s="153">
        <v>4</v>
      </c>
      <c r="M34" s="153">
        <v>2</v>
      </c>
      <c r="N34" s="153">
        <v>6</v>
      </c>
      <c r="O34" s="57"/>
      <c r="P34" s="57"/>
    </row>
    <row r="35" spans="1:16" s="3" customFormat="1" ht="15.6">
      <c r="A35" s="79" t="s">
        <v>22</v>
      </c>
      <c r="B35" s="77" t="s">
        <v>23</v>
      </c>
      <c r="C35" s="78">
        <f>C33-C34</f>
        <v>2791</v>
      </c>
      <c r="D35" s="78">
        <f>D33-D34</f>
        <v>1422</v>
      </c>
      <c r="E35" s="81">
        <f t="shared" si="5"/>
        <v>4213</v>
      </c>
      <c r="F35" s="68"/>
      <c r="G35" s="101"/>
      <c r="H35" s="102"/>
      <c r="I35" s="174" t="s">
        <v>22</v>
      </c>
      <c r="J35" s="58"/>
      <c r="K35" s="174" t="s">
        <v>435</v>
      </c>
      <c r="L35" s="278">
        <v>2771</v>
      </c>
      <c r="M35" s="278">
        <v>1422</v>
      </c>
      <c r="N35" s="278">
        <v>4193</v>
      </c>
      <c r="O35" s="57"/>
      <c r="P35" s="57"/>
    </row>
    <row r="36" spans="1:16" s="3" customFormat="1" ht="16.2" thickBot="1">
      <c r="A36" s="103"/>
      <c r="B36" s="104"/>
      <c r="C36" s="92"/>
      <c r="D36" s="92"/>
      <c r="E36" s="81"/>
      <c r="F36" s="68"/>
      <c r="G36" s="93"/>
      <c r="H36" s="70"/>
      <c r="I36" s="58"/>
      <c r="J36" s="58"/>
      <c r="K36" s="174" t="s">
        <v>846</v>
      </c>
      <c r="L36" s="57"/>
      <c r="M36" s="57"/>
      <c r="N36" s="57"/>
      <c r="O36" s="57"/>
      <c r="P36" s="57"/>
    </row>
    <row r="37" spans="1:16" s="3" customFormat="1" ht="13.8" thickTop="1">
      <c r="A37" s="105"/>
      <c r="B37" s="106"/>
      <c r="C37" s="92"/>
      <c r="D37" s="92"/>
      <c r="E37" s="81"/>
      <c r="F37" s="2"/>
      <c r="G37" s="72"/>
      <c r="H37" s="72"/>
      <c r="I37" s="174" t="s">
        <v>6</v>
      </c>
      <c r="J37" s="58"/>
      <c r="K37" s="58"/>
      <c r="L37" s="153">
        <v>432</v>
      </c>
      <c r="M37" s="153">
        <v>402</v>
      </c>
      <c r="N37" s="153">
        <v>834</v>
      </c>
      <c r="O37" s="57"/>
      <c r="P37" s="57"/>
    </row>
    <row r="38" spans="1:16" s="3" customFormat="1" ht="15.6">
      <c r="A38" s="79"/>
      <c r="B38" s="77" t="s">
        <v>24</v>
      </c>
      <c r="C38" s="92"/>
      <c r="D38" s="92"/>
      <c r="E38" s="81"/>
      <c r="F38" s="68"/>
      <c r="G38" s="70"/>
      <c r="H38" s="82"/>
      <c r="I38" s="58"/>
      <c r="J38" s="174" t="s">
        <v>228</v>
      </c>
      <c r="K38" s="58"/>
      <c r="L38" s="153">
        <v>86</v>
      </c>
      <c r="M38" s="153">
        <v>80</v>
      </c>
      <c r="N38" s="153">
        <v>166</v>
      </c>
      <c r="O38" s="57"/>
      <c r="P38" s="57"/>
    </row>
    <row r="39" spans="1:16" s="3" customFormat="1">
      <c r="A39" s="79"/>
      <c r="B39" s="87" t="s">
        <v>6</v>
      </c>
      <c r="C39" s="153">
        <v>432</v>
      </c>
      <c r="D39" s="153">
        <v>402</v>
      </c>
      <c r="E39" s="81">
        <f t="shared" si="5"/>
        <v>834</v>
      </c>
      <c r="F39" s="89">
        <f ca="1">C39/OFFSET(C39,4,0)</f>
        <v>0.75</v>
      </c>
      <c r="G39" s="89">
        <f t="shared" ref="G39:H39" ca="1" si="18">D39/OFFSET(D39,4,0)</f>
        <v>0.75</v>
      </c>
      <c r="H39" s="89">
        <f t="shared" ca="1" si="18"/>
        <v>0.75</v>
      </c>
      <c r="I39" s="58"/>
      <c r="J39" s="174" t="s">
        <v>229</v>
      </c>
      <c r="K39" s="58"/>
      <c r="L39" s="153">
        <v>58</v>
      </c>
      <c r="M39" s="153">
        <v>54</v>
      </c>
      <c r="N39" s="153">
        <v>112</v>
      </c>
      <c r="O39" s="57"/>
      <c r="P39" s="57"/>
    </row>
    <row r="40" spans="1:16" s="3" customFormat="1">
      <c r="A40" s="79"/>
      <c r="B40" s="87" t="s">
        <v>7</v>
      </c>
      <c r="C40" s="153">
        <v>86</v>
      </c>
      <c r="D40" s="153">
        <v>80</v>
      </c>
      <c r="E40" s="81">
        <f t="shared" si="5"/>
        <v>166</v>
      </c>
      <c r="F40" s="89">
        <f ca="1">C40/OFFSET(C40,3,0)</f>
        <v>0.14930555555555555</v>
      </c>
      <c r="G40" s="89">
        <f t="shared" ref="G40:H40" ca="1" si="19">D40/OFFSET(D40,3,0)</f>
        <v>0.14925373134328357</v>
      </c>
      <c r="H40" s="89">
        <f t="shared" ca="1" si="19"/>
        <v>0.14928057553956833</v>
      </c>
      <c r="I40" s="58"/>
      <c r="J40" s="174" t="s">
        <v>9</v>
      </c>
      <c r="K40" s="58"/>
      <c r="L40" s="153">
        <v>0</v>
      </c>
      <c r="M40" s="153">
        <v>0</v>
      </c>
      <c r="N40" s="153">
        <v>0</v>
      </c>
      <c r="O40" s="57"/>
      <c r="P40" s="57"/>
    </row>
    <row r="41" spans="1:16" s="3" customFormat="1">
      <c r="A41" s="79"/>
      <c r="B41" s="87" t="s">
        <v>8</v>
      </c>
      <c r="C41" s="153">
        <v>58</v>
      </c>
      <c r="D41" s="153">
        <v>54</v>
      </c>
      <c r="E41" s="81">
        <f t="shared" si="5"/>
        <v>112</v>
      </c>
      <c r="F41" s="89">
        <f ca="1">C41/OFFSET(C41,2,0)</f>
        <v>0.10069444444444445</v>
      </c>
      <c r="G41" s="89">
        <f t="shared" ref="G41:H41" ca="1" si="20">D41/OFFSET(D41,2,0)</f>
        <v>0.10074626865671642</v>
      </c>
      <c r="H41" s="89">
        <f t="shared" ca="1" si="20"/>
        <v>0.10071942446043165</v>
      </c>
      <c r="I41" s="232">
        <v>1</v>
      </c>
      <c r="J41" s="174" t="s">
        <v>26</v>
      </c>
      <c r="K41" s="58"/>
      <c r="L41" s="153">
        <v>576</v>
      </c>
      <c r="M41" s="153">
        <v>536</v>
      </c>
      <c r="N41" s="278">
        <v>1112</v>
      </c>
      <c r="O41" s="57"/>
      <c r="P41" s="57"/>
    </row>
    <row r="42" spans="1:16" s="3" customFormat="1">
      <c r="A42" s="79"/>
      <c r="B42" s="87" t="s">
        <v>9</v>
      </c>
      <c r="C42" s="153">
        <v>0</v>
      </c>
      <c r="D42" s="153">
        <v>0</v>
      </c>
      <c r="E42" s="81">
        <f t="shared" si="5"/>
        <v>0</v>
      </c>
      <c r="F42" s="89">
        <f ca="1">C42/OFFSET(C42,1,0)</f>
        <v>0</v>
      </c>
      <c r="G42" s="89">
        <f t="shared" ref="G42:H42" ca="1" si="21">D42/OFFSET(D42,1,0)</f>
        <v>0</v>
      </c>
      <c r="H42" s="94">
        <f t="shared" ca="1" si="21"/>
        <v>0</v>
      </c>
      <c r="I42" s="58"/>
      <c r="J42" s="58"/>
      <c r="K42" s="174" t="s">
        <v>417</v>
      </c>
      <c r="L42" s="57"/>
      <c r="M42" s="57"/>
      <c r="N42" s="57"/>
      <c r="O42" s="57"/>
      <c r="P42" s="57"/>
    </row>
    <row r="43" spans="1:16" s="3" customFormat="1">
      <c r="A43" s="79" t="s">
        <v>25</v>
      </c>
      <c r="B43" s="90" t="s">
        <v>26</v>
      </c>
      <c r="C43" s="78">
        <f>SUM(C39:C42)</f>
        <v>576</v>
      </c>
      <c r="D43" s="78">
        <f>SUM(D39:D42)</f>
        <v>536</v>
      </c>
      <c r="E43" s="81">
        <f t="shared" si="5"/>
        <v>1112</v>
      </c>
      <c r="F43" s="89"/>
      <c r="G43" s="89"/>
      <c r="H43" s="89"/>
      <c r="I43" s="174" t="s">
        <v>6</v>
      </c>
      <c r="J43" s="58"/>
      <c r="K43" s="58"/>
      <c r="L43" s="153">
        <v>125</v>
      </c>
      <c r="M43" s="153">
        <v>34</v>
      </c>
      <c r="N43" s="153">
        <v>159</v>
      </c>
      <c r="O43" s="57"/>
      <c r="P43" s="57"/>
    </row>
    <row r="44" spans="1:16" s="3" customFormat="1">
      <c r="A44" s="79"/>
      <c r="B44" s="77"/>
      <c r="C44" s="92"/>
      <c r="D44" s="92"/>
      <c r="E44" s="81"/>
      <c r="F44" s="2"/>
      <c r="G44" s="72"/>
      <c r="H44" s="72"/>
      <c r="I44" s="58"/>
      <c r="J44" s="174" t="s">
        <v>228</v>
      </c>
      <c r="K44" s="58"/>
      <c r="L44" s="153">
        <v>31</v>
      </c>
      <c r="M44" s="153">
        <v>8</v>
      </c>
      <c r="N44" s="153">
        <v>39</v>
      </c>
      <c r="O44" s="57"/>
      <c r="P44" s="57"/>
    </row>
    <row r="45" spans="1:16" s="3" customFormat="1">
      <c r="A45" s="79"/>
      <c r="B45" s="77" t="s">
        <v>60</v>
      </c>
      <c r="C45" s="92"/>
      <c r="D45" s="92"/>
      <c r="E45" s="81"/>
      <c r="F45" s="2"/>
      <c r="G45" s="72"/>
      <c r="H45" s="72"/>
      <c r="I45" s="58"/>
      <c r="J45" s="174" t="s">
        <v>434</v>
      </c>
      <c r="K45" s="58"/>
      <c r="L45" s="153">
        <v>0</v>
      </c>
      <c r="M45" s="153">
        <v>0</v>
      </c>
      <c r="N45" s="153">
        <v>0</v>
      </c>
      <c r="O45" s="57"/>
      <c r="P45" s="57"/>
    </row>
    <row r="46" spans="1:16" s="3" customFormat="1">
      <c r="A46" s="79"/>
      <c r="B46" s="87" t="s">
        <v>6</v>
      </c>
      <c r="C46" s="153">
        <v>125</v>
      </c>
      <c r="D46" s="153">
        <v>34</v>
      </c>
      <c r="E46" s="81">
        <f t="shared" si="5"/>
        <v>159</v>
      </c>
      <c r="F46" s="89">
        <f ca="1">C46/OFFSET(C46,4,0)</f>
        <v>0.80128205128205132</v>
      </c>
      <c r="G46" s="89">
        <f t="shared" ref="G46:H46" ca="1" si="22">D46/OFFSET(D46,4,0)</f>
        <v>0.80952380952380953</v>
      </c>
      <c r="H46" s="89">
        <f t="shared" ca="1" si="22"/>
        <v>0.80303030303030298</v>
      </c>
      <c r="I46" s="58"/>
      <c r="J46" s="174" t="s">
        <v>9</v>
      </c>
      <c r="K46" s="58"/>
      <c r="L46" s="153">
        <v>0</v>
      </c>
      <c r="M46" s="153">
        <v>0</v>
      </c>
      <c r="N46" s="153">
        <v>0</v>
      </c>
      <c r="O46" s="57"/>
      <c r="P46" s="57"/>
    </row>
    <row r="47" spans="1:16" s="3" customFormat="1">
      <c r="A47" s="79"/>
      <c r="B47" s="87" t="s">
        <v>7</v>
      </c>
      <c r="C47" s="153">
        <v>31</v>
      </c>
      <c r="D47" s="153">
        <v>8</v>
      </c>
      <c r="E47" s="81">
        <f t="shared" si="5"/>
        <v>39</v>
      </c>
      <c r="F47" s="89">
        <f ca="1">C47/OFFSET(C47,3,0)</f>
        <v>0.19871794871794871</v>
      </c>
      <c r="G47" s="89">
        <f t="shared" ref="G47:H47" ca="1" si="23">D47/OFFSET(D47,3,0)</f>
        <v>0.19047619047619047</v>
      </c>
      <c r="H47" s="89">
        <f t="shared" ca="1" si="23"/>
        <v>0.19696969696969696</v>
      </c>
      <c r="I47" s="174" t="s">
        <v>27</v>
      </c>
      <c r="J47" s="58"/>
      <c r="K47" s="174" t="s">
        <v>418</v>
      </c>
      <c r="L47" s="153">
        <v>156</v>
      </c>
      <c r="M47" s="153">
        <v>42</v>
      </c>
      <c r="N47" s="153">
        <v>198</v>
      </c>
      <c r="O47" s="57"/>
      <c r="P47" s="57"/>
    </row>
    <row r="48" spans="1:16" s="3" customFormat="1">
      <c r="A48" s="79"/>
      <c r="B48" s="87" t="s">
        <v>8</v>
      </c>
      <c r="C48" s="153">
        <v>0</v>
      </c>
      <c r="D48" s="153">
        <v>0</v>
      </c>
      <c r="E48" s="81">
        <f t="shared" si="5"/>
        <v>0</v>
      </c>
      <c r="F48" s="89">
        <f ca="1">C48/OFFSET(C48,2,0)</f>
        <v>0</v>
      </c>
      <c r="G48" s="89">
        <f t="shared" ref="G48:H48" ca="1" si="24">D48/OFFSET(D48,2,0)</f>
        <v>0</v>
      </c>
      <c r="H48" s="89">
        <f t="shared" ca="1" si="24"/>
        <v>0</v>
      </c>
      <c r="I48" s="58"/>
      <c r="J48" s="58"/>
      <c r="K48" s="58"/>
      <c r="L48" s="57"/>
      <c r="M48" s="57"/>
      <c r="N48" s="57"/>
      <c r="O48" s="57"/>
      <c r="P48" s="57"/>
    </row>
    <row r="49" spans="1:16" s="3" customFormat="1">
      <c r="A49" s="79"/>
      <c r="B49" s="87" t="s">
        <v>9</v>
      </c>
      <c r="C49" s="153">
        <v>0</v>
      </c>
      <c r="D49" s="153">
        <v>0</v>
      </c>
      <c r="E49" s="81">
        <f t="shared" si="5"/>
        <v>0</v>
      </c>
      <c r="F49" s="89">
        <f ca="1">C49/OFFSET(C49,1,0)</f>
        <v>0</v>
      </c>
      <c r="G49" s="89">
        <f t="shared" ref="G49:H49" ca="1" si="25">D49/OFFSET(D49,1,0)</f>
        <v>0</v>
      </c>
      <c r="H49" s="94">
        <f t="shared" ca="1" si="25"/>
        <v>0</v>
      </c>
      <c r="I49" s="174" t="s">
        <v>847</v>
      </c>
      <c r="J49" s="58"/>
      <c r="K49" s="58"/>
      <c r="L49" s="57"/>
      <c r="M49" s="57"/>
      <c r="N49" s="57"/>
      <c r="O49" s="57"/>
      <c r="P49" s="57"/>
    </row>
    <row r="50" spans="1:16" s="3" customFormat="1">
      <c r="A50" s="79" t="s">
        <v>27</v>
      </c>
      <c r="B50" s="77" t="s">
        <v>28</v>
      </c>
      <c r="C50" s="78">
        <f>SUM(C46:C49)</f>
        <v>156</v>
      </c>
      <c r="D50" s="78">
        <f>SUM(D46:D49)</f>
        <v>42</v>
      </c>
      <c r="E50" s="81">
        <f t="shared" si="5"/>
        <v>198</v>
      </c>
      <c r="F50" s="57"/>
      <c r="G50" s="57"/>
      <c r="H50" s="57"/>
      <c r="I50" s="58"/>
      <c r="J50" s="58"/>
      <c r="K50" s="58"/>
      <c r="L50" s="57"/>
      <c r="M50" s="57"/>
      <c r="N50" s="57"/>
      <c r="O50" s="57"/>
      <c r="P50" s="57"/>
    </row>
    <row r="51" spans="1:16" s="3" customFormat="1" ht="14.4">
      <c r="A51" s="79"/>
      <c r="B51" s="77"/>
      <c r="C51" s="92"/>
      <c r="D51" s="92"/>
      <c r="E51" s="81"/>
      <c r="F51" s="68"/>
      <c r="G51" s="109"/>
      <c r="H51" s="110"/>
      <c r="I51" s="174" t="s">
        <v>6</v>
      </c>
      <c r="J51" s="58"/>
      <c r="K51" s="58"/>
      <c r="L51" s="153">
        <v>0</v>
      </c>
      <c r="M51" s="153">
        <v>0</v>
      </c>
      <c r="N51" s="153">
        <v>0</v>
      </c>
      <c r="O51" s="57"/>
      <c r="P51" s="57"/>
    </row>
    <row r="52" spans="1:16" s="3" customFormat="1" ht="14.4">
      <c r="A52" s="79"/>
      <c r="B52" s="77" t="s">
        <v>61</v>
      </c>
      <c r="C52" s="92"/>
      <c r="D52" s="92"/>
      <c r="E52" s="81"/>
      <c r="F52" s="2"/>
      <c r="G52" s="112"/>
      <c r="H52" s="111"/>
      <c r="I52" s="58"/>
      <c r="J52" s="174" t="s">
        <v>313</v>
      </c>
      <c r="K52" s="58"/>
      <c r="L52" s="153">
        <v>0</v>
      </c>
      <c r="M52" s="153">
        <v>0</v>
      </c>
      <c r="N52" s="153">
        <v>0</v>
      </c>
      <c r="O52" s="57"/>
      <c r="P52" s="57"/>
    </row>
    <row r="53" spans="1:16" s="3" customFormat="1">
      <c r="A53" s="79"/>
      <c r="B53" s="87" t="s">
        <v>6</v>
      </c>
      <c r="C53" s="114"/>
      <c r="D53" s="114"/>
      <c r="E53" s="81">
        <f t="shared" si="5"/>
        <v>0</v>
      </c>
      <c r="F53" s="89" t="e">
        <f ca="1">C53/OFFSET(C53,4,0)</f>
        <v>#DIV/0!</v>
      </c>
      <c r="G53" s="89" t="e">
        <f t="shared" ref="G53:H53" ca="1" si="26">D53/OFFSET(D53,4,0)</f>
        <v>#DIV/0!</v>
      </c>
      <c r="H53" s="89" t="e">
        <f t="shared" ca="1" si="26"/>
        <v>#DIV/0!</v>
      </c>
      <c r="I53" s="58"/>
      <c r="J53" s="174" t="s">
        <v>315</v>
      </c>
      <c r="K53" s="58"/>
      <c r="L53" s="153">
        <v>0</v>
      </c>
      <c r="M53" s="153">
        <v>0</v>
      </c>
      <c r="N53" s="153">
        <v>0</v>
      </c>
      <c r="O53" s="57"/>
      <c r="P53" s="57"/>
    </row>
    <row r="54" spans="1:16" s="3" customFormat="1">
      <c r="A54" s="79"/>
      <c r="B54" s="87" t="s">
        <v>7</v>
      </c>
      <c r="C54" s="92"/>
      <c r="D54" s="92"/>
      <c r="E54" s="81">
        <f t="shared" si="5"/>
        <v>0</v>
      </c>
      <c r="F54" s="89" t="e">
        <f ca="1">C54/OFFSET(C54,3,0)</f>
        <v>#DIV/0!</v>
      </c>
      <c r="G54" s="89" t="e">
        <f t="shared" ref="G54:H54" ca="1" si="27">D54/OFFSET(D54,3,0)</f>
        <v>#DIV/0!</v>
      </c>
      <c r="H54" s="89" t="e">
        <f t="shared" ca="1" si="27"/>
        <v>#DIV/0!</v>
      </c>
      <c r="I54" s="58"/>
      <c r="J54" s="174" t="s">
        <v>848</v>
      </c>
      <c r="K54" s="58"/>
      <c r="L54" s="153">
        <v>0</v>
      </c>
      <c r="M54" s="153">
        <v>0</v>
      </c>
      <c r="N54" s="153">
        <v>0</v>
      </c>
      <c r="O54" s="57"/>
      <c r="P54" s="57"/>
    </row>
    <row r="55" spans="1:16" s="3" customFormat="1">
      <c r="A55" s="79"/>
      <c r="B55" s="87" t="s">
        <v>8</v>
      </c>
      <c r="C55" s="92"/>
      <c r="D55" s="92"/>
      <c r="E55" s="81">
        <f t="shared" si="5"/>
        <v>0</v>
      </c>
      <c r="F55" s="89" t="e">
        <f ca="1">C55/OFFSET(C55,2,0)</f>
        <v>#DIV/0!</v>
      </c>
      <c r="G55" s="89" t="e">
        <f t="shared" ref="G55:H55" ca="1" si="28">D55/OFFSET(D55,2,0)</f>
        <v>#DIV/0!</v>
      </c>
      <c r="H55" s="89" t="e">
        <f t="shared" ca="1" si="28"/>
        <v>#DIV/0!</v>
      </c>
      <c r="I55" s="174" t="s">
        <v>29</v>
      </c>
      <c r="J55" s="58"/>
      <c r="K55" s="174" t="s">
        <v>420</v>
      </c>
      <c r="L55" s="153">
        <v>0</v>
      </c>
      <c r="M55" s="153">
        <v>0</v>
      </c>
      <c r="N55" s="57"/>
      <c r="O55" s="57"/>
      <c r="P55" s="57"/>
    </row>
    <row r="56" spans="1:16" s="3" customFormat="1">
      <c r="A56" s="79"/>
      <c r="B56" s="87" t="s">
        <v>9</v>
      </c>
      <c r="C56" s="116"/>
      <c r="D56" s="116"/>
      <c r="E56" s="81">
        <f t="shared" si="5"/>
        <v>0</v>
      </c>
      <c r="F56" s="89" t="e">
        <f ca="1">C56/OFFSET(C56,1,0)</f>
        <v>#DIV/0!</v>
      </c>
      <c r="G56" s="89" t="e">
        <f t="shared" ref="G56:H56" ca="1" si="29">D56/OFFSET(D56,1,0)</f>
        <v>#DIV/0!</v>
      </c>
      <c r="H56" s="94" t="e">
        <f t="shared" ca="1" si="29"/>
        <v>#DIV/0!</v>
      </c>
      <c r="I56" s="174" t="s">
        <v>239</v>
      </c>
      <c r="J56" s="174" t="s">
        <v>31</v>
      </c>
      <c r="K56" s="58"/>
      <c r="L56" s="278">
        <v>1022</v>
      </c>
      <c r="M56" s="153">
        <v>84</v>
      </c>
      <c r="N56" s="278">
        <v>1106</v>
      </c>
      <c r="O56" s="57"/>
      <c r="P56" s="57"/>
    </row>
    <row r="57" spans="1:16" s="3" customFormat="1">
      <c r="A57" s="79" t="s">
        <v>29</v>
      </c>
      <c r="B57" s="77" t="s">
        <v>30</v>
      </c>
      <c r="C57" s="78">
        <f>SUM(C53:C56)</f>
        <v>0</v>
      </c>
      <c r="D57" s="78">
        <f>SUM(D53:D56)</f>
        <v>0</v>
      </c>
      <c r="E57" s="81">
        <f t="shared" si="5"/>
        <v>0</v>
      </c>
      <c r="F57" s="57"/>
      <c r="G57" s="57"/>
      <c r="H57" s="57"/>
      <c r="I57" s="58"/>
      <c r="J57" s="174" t="s">
        <v>240</v>
      </c>
      <c r="K57" s="58"/>
      <c r="L57" s="57"/>
      <c r="M57" s="57"/>
      <c r="N57" s="57"/>
      <c r="O57" s="57"/>
      <c r="P57" s="57"/>
    </row>
    <row r="58" spans="1:16" s="3" customFormat="1">
      <c r="A58" s="79"/>
      <c r="B58" s="77"/>
      <c r="C58" s="92"/>
      <c r="D58" s="92"/>
      <c r="E58" s="81"/>
      <c r="F58" s="2"/>
      <c r="G58" s="72"/>
      <c r="H58" s="72"/>
      <c r="I58" s="174" t="s">
        <v>33</v>
      </c>
      <c r="J58" s="58"/>
      <c r="K58" s="174" t="s">
        <v>825</v>
      </c>
      <c r="L58" s="153">
        <v>5</v>
      </c>
      <c r="M58" s="153">
        <v>13</v>
      </c>
      <c r="N58" s="216" t="s">
        <v>849</v>
      </c>
      <c r="O58" s="57"/>
      <c r="P58" s="57"/>
    </row>
    <row r="59" spans="1:16" s="3" customFormat="1">
      <c r="A59" s="117" t="s">
        <v>72</v>
      </c>
      <c r="B59" s="77" t="s">
        <v>31</v>
      </c>
      <c r="C59" s="278">
        <v>1022</v>
      </c>
      <c r="D59" s="153">
        <v>84</v>
      </c>
      <c r="E59" s="81">
        <f t="shared" si="5"/>
        <v>1106</v>
      </c>
      <c r="F59" s="2"/>
      <c r="G59" s="72"/>
      <c r="H59" s="72"/>
      <c r="I59" s="174" t="s">
        <v>35</v>
      </c>
      <c r="J59" s="174" t="s">
        <v>313</v>
      </c>
      <c r="K59" s="174" t="s">
        <v>241</v>
      </c>
      <c r="L59" s="153">
        <v>42</v>
      </c>
      <c r="M59" s="153">
        <v>63</v>
      </c>
      <c r="N59" s="153">
        <v>105</v>
      </c>
      <c r="O59" s="57"/>
      <c r="P59" s="57"/>
    </row>
    <row r="60" spans="1:16" s="3" customFormat="1">
      <c r="A60" s="117" t="s">
        <v>73</v>
      </c>
      <c r="B60" s="119" t="s">
        <v>71</v>
      </c>
      <c r="C60" s="120"/>
      <c r="D60" s="120"/>
      <c r="E60" s="81">
        <f t="shared" si="5"/>
        <v>0</v>
      </c>
      <c r="F60" s="2"/>
      <c r="G60" s="72"/>
      <c r="H60" s="72"/>
      <c r="I60" s="232">
        <v>0</v>
      </c>
      <c r="J60" s="58"/>
      <c r="K60" s="174" t="s">
        <v>850</v>
      </c>
      <c r="L60" s="153">
        <v>794</v>
      </c>
      <c r="M60" s="153">
        <v>180</v>
      </c>
      <c r="N60" s="153">
        <v>974</v>
      </c>
      <c r="O60" s="57"/>
      <c r="P60" s="57"/>
    </row>
    <row r="61" spans="1:16" s="3" customFormat="1" ht="14.4">
      <c r="A61" s="79"/>
      <c r="B61" s="77" t="s">
        <v>32</v>
      </c>
      <c r="C61" s="92"/>
      <c r="D61" s="92"/>
      <c r="E61" s="81"/>
      <c r="F61" s="2"/>
      <c r="G61" s="72"/>
      <c r="H61" s="110"/>
      <c r="I61" s="174" t="s">
        <v>39</v>
      </c>
      <c r="J61" s="174" t="s">
        <v>9</v>
      </c>
      <c r="K61" s="174" t="s">
        <v>241</v>
      </c>
      <c r="L61" s="153">
        <v>208</v>
      </c>
      <c r="M61" s="153">
        <v>471</v>
      </c>
      <c r="N61" s="153">
        <v>679</v>
      </c>
      <c r="O61" s="57"/>
      <c r="P61" s="57"/>
    </row>
    <row r="62" spans="1:16" s="3" customFormat="1">
      <c r="A62" s="79" t="s">
        <v>33</v>
      </c>
      <c r="B62" s="121" t="s">
        <v>34</v>
      </c>
      <c r="C62" s="153">
        <v>5</v>
      </c>
      <c r="D62" s="153">
        <v>13</v>
      </c>
      <c r="E62" s="81">
        <f t="shared" si="5"/>
        <v>18</v>
      </c>
      <c r="F62" s="89">
        <f ca="1">C62/OFFSET(C62,4,0)</f>
        <v>4.7664442326024788E-3</v>
      </c>
      <c r="G62" s="89">
        <f t="shared" ref="G62:H62" ca="1" si="30">D62/OFFSET(D62,4,0)</f>
        <v>1.7881705639614855E-2</v>
      </c>
      <c r="H62" s="89">
        <f t="shared" ca="1" si="30"/>
        <v>1.0135135135135136E-2</v>
      </c>
      <c r="I62" s="174" t="s">
        <v>41</v>
      </c>
      <c r="J62" s="174" t="s">
        <v>243</v>
      </c>
      <c r="K62" s="174" t="s">
        <v>440</v>
      </c>
      <c r="L62" s="278">
        <v>1049</v>
      </c>
      <c r="M62" s="153">
        <v>727</v>
      </c>
      <c r="N62" s="278">
        <v>1776</v>
      </c>
      <c r="O62" s="57"/>
      <c r="P62" s="57"/>
    </row>
    <row r="63" spans="1:16" s="3" customFormat="1">
      <c r="A63" s="79" t="s">
        <v>35</v>
      </c>
      <c r="B63" s="121" t="s">
        <v>36</v>
      </c>
      <c r="C63" s="153">
        <v>42</v>
      </c>
      <c r="D63" s="153">
        <v>63</v>
      </c>
      <c r="E63" s="81">
        <f t="shared" si="5"/>
        <v>105</v>
      </c>
      <c r="F63" s="89">
        <f ca="1">C63/OFFSET(C63,3,0)</f>
        <v>4.0038131553860823E-2</v>
      </c>
      <c r="G63" s="89">
        <f t="shared" ref="G63:H63" ca="1" si="31">D63/OFFSET(D63,3,0)</f>
        <v>8.6657496561210454E-2</v>
      </c>
      <c r="H63" s="89">
        <f t="shared" ca="1" si="31"/>
        <v>5.9121621621621621E-2</v>
      </c>
      <c r="I63" s="174" t="s">
        <v>42</v>
      </c>
      <c r="J63" s="58"/>
      <c r="K63" s="174" t="s">
        <v>232</v>
      </c>
      <c r="L63" s="153">
        <v>4</v>
      </c>
      <c r="M63" s="153">
        <v>2</v>
      </c>
      <c r="N63" s="153">
        <v>6</v>
      </c>
      <c r="O63" s="57"/>
      <c r="P63" s="57"/>
    </row>
    <row r="64" spans="1:16" s="3" customFormat="1">
      <c r="A64" s="79" t="s">
        <v>37</v>
      </c>
      <c r="B64" s="121" t="s">
        <v>38</v>
      </c>
      <c r="C64" s="153">
        <v>794</v>
      </c>
      <c r="D64" s="153">
        <v>180</v>
      </c>
      <c r="E64" s="81">
        <f t="shared" si="5"/>
        <v>974</v>
      </c>
      <c r="F64" s="89">
        <f ca="1">C64/OFFSET(C64,2,0)</f>
        <v>0.75691134413727357</v>
      </c>
      <c r="G64" s="89">
        <f t="shared" ref="G64:H64" ca="1" si="32">D64/OFFSET(D64,2,0)</f>
        <v>0.24759284731774414</v>
      </c>
      <c r="H64" s="89">
        <f t="shared" ca="1" si="32"/>
        <v>0.54842342342342343</v>
      </c>
      <c r="I64" s="174" t="s">
        <v>43</v>
      </c>
      <c r="J64" s="58"/>
      <c r="K64" s="174" t="s">
        <v>851</v>
      </c>
      <c r="L64" s="278">
        <v>1045</v>
      </c>
      <c r="M64" s="153">
        <v>725</v>
      </c>
      <c r="N64" s="278">
        <v>1770</v>
      </c>
      <c r="O64" s="57"/>
      <c r="P64" s="57"/>
    </row>
    <row r="65" spans="1:16" s="3" customFormat="1">
      <c r="A65" s="79" t="s">
        <v>39</v>
      </c>
      <c r="B65" s="121" t="s">
        <v>40</v>
      </c>
      <c r="C65" s="153">
        <v>208</v>
      </c>
      <c r="D65" s="153">
        <v>471</v>
      </c>
      <c r="E65" s="81">
        <f t="shared" si="5"/>
        <v>679</v>
      </c>
      <c r="F65" s="89">
        <f ca="1">C65/OFFSET(C65,1,0)</f>
        <v>0.19828408007626311</v>
      </c>
      <c r="G65" s="89">
        <f t="shared" ref="G65:H65" ca="1" si="33">D65/OFFSET(D65,1,0)</f>
        <v>0.64786795048143053</v>
      </c>
      <c r="H65" s="94">
        <f t="shared" ca="1" si="33"/>
        <v>0.38231981981981983</v>
      </c>
      <c r="I65" s="58"/>
      <c r="J65" s="58"/>
      <c r="K65" s="174" t="s">
        <v>852</v>
      </c>
      <c r="L65" s="57"/>
      <c r="M65" s="57"/>
      <c r="N65" s="57"/>
      <c r="O65" s="57"/>
      <c r="P65" s="57"/>
    </row>
    <row r="66" spans="1:16" s="3" customFormat="1">
      <c r="A66" s="79" t="s">
        <v>41</v>
      </c>
      <c r="B66" s="96" t="s">
        <v>55</v>
      </c>
      <c r="C66" s="78">
        <f>SUM(C62:C65)</f>
        <v>1049</v>
      </c>
      <c r="D66" s="78">
        <f>SUM(D62:D65)</f>
        <v>727</v>
      </c>
      <c r="E66" s="81">
        <f t="shared" si="5"/>
        <v>1776</v>
      </c>
      <c r="F66" s="89">
        <f>C66/C33</f>
        <v>0.37531305903398926</v>
      </c>
      <c r="G66" s="89">
        <f t="shared" ref="G66:H66" si="34">D66/D33</f>
        <v>0.5105337078651685</v>
      </c>
      <c r="H66" s="89">
        <f t="shared" si="34"/>
        <v>0.42095283242474518</v>
      </c>
      <c r="I66" s="174" t="s">
        <v>45</v>
      </c>
      <c r="J66" s="58"/>
      <c r="K66" s="174" t="s">
        <v>853</v>
      </c>
      <c r="L66" s="278">
        <v>2799</v>
      </c>
      <c r="M66" s="278">
        <v>1387</v>
      </c>
      <c r="N66" s="278">
        <v>4186</v>
      </c>
      <c r="O66" s="57"/>
      <c r="P66" s="57"/>
    </row>
    <row r="67" spans="1:16" s="3" customFormat="1">
      <c r="A67" s="97" t="s">
        <v>42</v>
      </c>
      <c r="B67" s="98" t="s">
        <v>21</v>
      </c>
      <c r="C67" s="153">
        <v>4</v>
      </c>
      <c r="D67" s="153">
        <v>2</v>
      </c>
      <c r="E67" s="81">
        <f t="shared" si="5"/>
        <v>6</v>
      </c>
      <c r="F67" s="2"/>
      <c r="G67" s="72"/>
      <c r="H67" s="72"/>
      <c r="I67" s="174" t="s">
        <v>47</v>
      </c>
      <c r="J67" s="174" t="s">
        <v>48</v>
      </c>
      <c r="K67" s="58"/>
      <c r="L67" s="153">
        <v>2</v>
      </c>
      <c r="M67" s="153">
        <v>10</v>
      </c>
      <c r="N67" s="153">
        <v>18</v>
      </c>
      <c r="O67" s="57"/>
      <c r="P67" s="57"/>
    </row>
    <row r="68" spans="1:16" s="3" customFormat="1" ht="14.4">
      <c r="A68" s="79" t="s">
        <v>43</v>
      </c>
      <c r="B68" s="77" t="s">
        <v>44</v>
      </c>
      <c r="C68" s="78">
        <f>C66-C67</f>
        <v>1045</v>
      </c>
      <c r="D68" s="78">
        <f>D66-D67</f>
        <v>725</v>
      </c>
      <c r="E68" s="81">
        <f t="shared" si="5"/>
        <v>1770</v>
      </c>
      <c r="F68" s="2"/>
      <c r="G68" s="111"/>
      <c r="H68" s="123"/>
      <c r="I68" s="58"/>
      <c r="J68" s="58"/>
      <c r="K68" s="174" t="s">
        <v>854</v>
      </c>
      <c r="L68" s="57"/>
      <c r="M68" s="57"/>
      <c r="N68" s="57"/>
      <c r="O68" s="57"/>
      <c r="P68" s="57"/>
    </row>
    <row r="69" spans="1:16" s="3" customFormat="1">
      <c r="A69" s="79"/>
      <c r="B69" s="77"/>
      <c r="C69" s="92"/>
      <c r="D69" s="92"/>
      <c r="E69" s="81"/>
      <c r="F69" s="2"/>
      <c r="G69" s="72"/>
      <c r="H69" s="72"/>
      <c r="I69" s="174" t="s">
        <v>49</v>
      </c>
      <c r="J69" s="174" t="s">
        <v>246</v>
      </c>
      <c r="K69" s="58"/>
      <c r="L69" s="278">
        <v>2801</v>
      </c>
      <c r="M69" s="278">
        <v>1397</v>
      </c>
      <c r="N69" s="278">
        <v>4198</v>
      </c>
      <c r="O69" s="57"/>
      <c r="P69" s="57"/>
    </row>
    <row r="70" spans="1:16" s="3" customFormat="1" ht="14.4">
      <c r="A70" s="79" t="s">
        <v>45</v>
      </c>
      <c r="B70" s="77" t="s">
        <v>46</v>
      </c>
      <c r="C70" s="91">
        <f>C43+C50+C57+C59+C60+C68</f>
        <v>2799</v>
      </c>
      <c r="D70" s="91">
        <f>D43+D50+D57+D59+D60+D68</f>
        <v>1387</v>
      </c>
      <c r="E70" s="81">
        <f t="shared" si="5"/>
        <v>4186</v>
      </c>
      <c r="F70" s="2"/>
      <c r="G70" s="124"/>
      <c r="H70" s="112"/>
      <c r="I70" s="174" t="s">
        <v>51</v>
      </c>
      <c r="J70" s="58"/>
      <c r="K70" s="174" t="s">
        <v>855</v>
      </c>
      <c r="L70" s="278">
        <v>1073</v>
      </c>
      <c r="M70" s="278">
        <v>1095</v>
      </c>
      <c r="N70" s="278">
        <v>2168</v>
      </c>
      <c r="O70" s="57"/>
      <c r="P70" s="57"/>
    </row>
    <row r="71" spans="1:16" s="3" customFormat="1">
      <c r="A71" s="79"/>
      <c r="B71" s="125"/>
      <c r="C71" s="92"/>
      <c r="D71" s="92"/>
      <c r="E71" s="81"/>
      <c r="F71" s="2"/>
      <c r="G71" s="72"/>
      <c r="H71" s="72"/>
      <c r="I71" s="58"/>
      <c r="J71" s="58"/>
      <c r="K71" s="58"/>
      <c r="L71" s="57"/>
      <c r="M71" s="57"/>
      <c r="N71" s="57"/>
      <c r="O71" s="57"/>
      <c r="P71" s="57"/>
    </row>
    <row r="72" spans="1:16" s="3" customFormat="1" ht="14.4">
      <c r="A72" s="79" t="s">
        <v>47</v>
      </c>
      <c r="B72" s="77" t="s">
        <v>48</v>
      </c>
      <c r="C72" s="153">
        <v>2</v>
      </c>
      <c r="D72" s="153">
        <v>10</v>
      </c>
      <c r="E72" s="81">
        <f t="shared" si="5"/>
        <v>12</v>
      </c>
      <c r="F72" s="68"/>
      <c r="G72" s="126"/>
      <c r="H72" s="127"/>
      <c r="I72" s="174" t="s">
        <v>856</v>
      </c>
      <c r="J72" s="58"/>
      <c r="K72" s="58"/>
      <c r="L72" s="57"/>
      <c r="M72" s="57"/>
      <c r="N72" s="57"/>
      <c r="O72" s="57"/>
      <c r="P72" s="57"/>
    </row>
    <row r="73" spans="1:16" s="3" customFormat="1">
      <c r="A73" s="79"/>
      <c r="B73" s="125"/>
      <c r="C73" s="92"/>
      <c r="D73" s="92"/>
      <c r="E73" s="81"/>
      <c r="F73" s="2"/>
      <c r="G73" s="72"/>
      <c r="H73" s="72"/>
      <c r="I73" s="174" t="s">
        <v>857</v>
      </c>
      <c r="J73" s="58"/>
      <c r="K73" s="58"/>
      <c r="L73" s="57"/>
      <c r="M73" s="57"/>
      <c r="N73" s="57"/>
      <c r="O73" s="57"/>
      <c r="P73" s="57"/>
    </row>
    <row r="74" spans="1:16" s="3" customFormat="1">
      <c r="A74" s="79" t="s">
        <v>49</v>
      </c>
      <c r="B74" s="77" t="s">
        <v>50</v>
      </c>
      <c r="C74" s="81">
        <f>C70+C72</f>
        <v>2801</v>
      </c>
      <c r="D74" s="81">
        <f>D70+D72</f>
        <v>1397</v>
      </c>
      <c r="E74" s="81">
        <f>D74+C74</f>
        <v>4198</v>
      </c>
      <c r="F74" s="2"/>
      <c r="G74" s="72"/>
      <c r="H74" s="72"/>
      <c r="I74" s="174" t="s">
        <v>858</v>
      </c>
      <c r="J74" s="58"/>
      <c r="K74" s="58"/>
      <c r="L74" s="57"/>
      <c r="M74" s="57"/>
      <c r="N74" s="57"/>
      <c r="O74" s="57"/>
      <c r="P74" s="57"/>
    </row>
    <row r="75" spans="1:16" s="3" customFormat="1">
      <c r="A75" s="79"/>
      <c r="B75" s="77" t="s">
        <v>94</v>
      </c>
      <c r="C75" s="92"/>
      <c r="D75" s="92"/>
      <c r="E75" s="81">
        <f>D75+C75</f>
        <v>0</v>
      </c>
      <c r="F75" s="2"/>
      <c r="G75" s="72"/>
      <c r="H75" s="72"/>
      <c r="I75" s="174" t="s">
        <v>859</v>
      </c>
      <c r="J75" s="58"/>
      <c r="K75" s="58"/>
      <c r="L75" s="57"/>
      <c r="M75" s="57"/>
      <c r="N75" s="57"/>
      <c r="O75" s="57"/>
      <c r="P75" s="57"/>
    </row>
    <row r="76" spans="1:16" s="3" customFormat="1" ht="13.8" thickBot="1">
      <c r="A76" s="128" t="s">
        <v>51</v>
      </c>
      <c r="B76" s="129" t="s">
        <v>64</v>
      </c>
      <c r="C76" s="278">
        <v>1073</v>
      </c>
      <c r="D76" s="278">
        <v>1095</v>
      </c>
      <c r="E76" s="81">
        <f>D76+C76</f>
        <v>2168</v>
      </c>
      <c r="F76" s="2"/>
      <c r="G76" s="72"/>
      <c r="H76" s="72"/>
      <c r="I76" s="174" t="s">
        <v>860</v>
      </c>
      <c r="J76" s="58"/>
      <c r="K76" s="58"/>
      <c r="L76" s="57"/>
      <c r="M76" s="57"/>
      <c r="N76" s="57"/>
      <c r="O76" s="57"/>
      <c r="P76" s="57"/>
    </row>
    <row r="77" spans="1:16" s="3" customFormat="1" ht="30.75" customHeight="1">
      <c r="A77" s="296" t="s">
        <v>56</v>
      </c>
      <c r="B77" s="297"/>
      <c r="C77" s="131">
        <f>C6+C33-C67-C74</f>
        <v>994</v>
      </c>
      <c r="D77" s="131">
        <f>D6+D33-D67-D74</f>
        <v>1080</v>
      </c>
      <c r="E77" s="132">
        <f>(E6+E33)-(E67+E74)</f>
        <v>2074</v>
      </c>
      <c r="F77" s="2"/>
      <c r="G77" s="72"/>
      <c r="H77" s="72"/>
      <c r="I77" s="58"/>
      <c r="J77" s="58"/>
      <c r="K77" s="58"/>
      <c r="L77" s="57"/>
      <c r="M77" s="57"/>
      <c r="N77" s="57"/>
      <c r="O77" s="57"/>
      <c r="P77" s="57"/>
    </row>
    <row r="78" spans="1:16" s="3" customFormat="1" ht="16.2" customHeight="1">
      <c r="A78" s="133"/>
      <c r="B78" s="61" t="s">
        <v>67</v>
      </c>
      <c r="C78" s="134">
        <f>(C43+C57+C59+C60+C50)/(C43+C57+C59+C68+C60+C50)</f>
        <v>0.6266523758485173</v>
      </c>
      <c r="D78" s="134">
        <f t="shared" ref="D78:E78" si="35">(D43+D57+D59+D60+D50)/(D43+D57+D59+D68+D60+D50)</f>
        <v>0.47728911319394374</v>
      </c>
      <c r="E78" s="134">
        <f t="shared" si="35"/>
        <v>0.57716196846631629</v>
      </c>
      <c r="F78" s="135"/>
      <c r="G78" s="72"/>
      <c r="H78" s="72"/>
      <c r="I78" s="174" t="s">
        <v>861</v>
      </c>
      <c r="J78" s="58"/>
      <c r="K78" s="58"/>
      <c r="L78" s="57"/>
      <c r="M78" s="57"/>
      <c r="N78" s="57"/>
      <c r="O78" s="57"/>
      <c r="P78" s="57"/>
    </row>
    <row r="79" spans="1:16" s="3" customFormat="1" ht="16.2" customHeight="1">
      <c r="A79" s="133"/>
      <c r="B79" s="61" t="s">
        <v>68</v>
      </c>
      <c r="C79" s="134">
        <f>(C43+C57+C59+C60+C50)/(C43+C57+C59+C68+C72+C67+C60+C50)</f>
        <v>0.62531194295900183</v>
      </c>
      <c r="D79" s="134">
        <f t="shared" ref="D79:E79" si="36">(D43+D57+D59+D60+D50)/(D43+D57+D59+D68+D72+D67+D60+D50)</f>
        <v>0.47319513938527519</v>
      </c>
      <c r="E79" s="134">
        <f t="shared" si="36"/>
        <v>0.57469077069457664</v>
      </c>
      <c r="F79" s="2"/>
      <c r="G79" s="72"/>
      <c r="H79" s="72"/>
      <c r="I79" s="174" t="s">
        <v>862</v>
      </c>
      <c r="J79" s="58"/>
      <c r="K79" s="58"/>
      <c r="L79" s="57"/>
      <c r="M79" s="57"/>
      <c r="N79" s="57"/>
      <c r="O79" s="57"/>
      <c r="P79" s="57"/>
    </row>
    <row r="80" spans="1:16" ht="16.2" customHeight="1">
      <c r="A80" s="133"/>
      <c r="B80" s="61" t="s">
        <v>70</v>
      </c>
      <c r="C80" s="134">
        <f>C59/C35</f>
        <v>0.36617699749193838</v>
      </c>
      <c r="D80" s="134">
        <f t="shared" ref="D80:E80" si="37">D59/D35</f>
        <v>5.9071729957805907E-2</v>
      </c>
      <c r="E80" s="134">
        <f t="shared" si="37"/>
        <v>0.26252076904818417</v>
      </c>
      <c r="I80" s="174" t="s">
        <v>863</v>
      </c>
      <c r="J80" s="58"/>
      <c r="K80" s="58"/>
    </row>
    <row r="81" spans="1:16" ht="16.2" customHeight="1">
      <c r="A81" s="133"/>
      <c r="B81" s="61" t="s">
        <v>69</v>
      </c>
      <c r="C81" s="134">
        <f>D66/E66</f>
        <v>0.40934684684684686</v>
      </c>
      <c r="D81" s="134"/>
      <c r="E81" s="134"/>
      <c r="I81" s="174" t="s">
        <v>864</v>
      </c>
      <c r="J81" s="58"/>
      <c r="K81" s="58"/>
    </row>
    <row r="82" spans="1:16" ht="16.2" customHeight="1">
      <c r="A82" s="133"/>
      <c r="B82" s="61" t="s">
        <v>89</v>
      </c>
      <c r="C82" s="136">
        <f>C20/C35</f>
        <v>3.9412396990326044E-3</v>
      </c>
      <c r="D82" s="136">
        <f t="shared" ref="D82:E82" si="38">D20/D35</f>
        <v>2.1097046413502108E-3</v>
      </c>
      <c r="E82" s="136">
        <f t="shared" si="38"/>
        <v>3.3230477094706862E-3</v>
      </c>
      <c r="I82" s="174" t="s">
        <v>865</v>
      </c>
      <c r="J82" s="58"/>
      <c r="K82" s="58"/>
    </row>
    <row r="83" spans="1:16" ht="16.2" customHeight="1">
      <c r="A83" s="133"/>
      <c r="B83" s="61" t="s">
        <v>95</v>
      </c>
      <c r="C83" s="136">
        <f>(C43+C50+C57+C59+C60)/(C6+C33)</f>
        <v>0.46170044748618055</v>
      </c>
      <c r="D83" s="136">
        <f t="shared" ref="D83:E83" si="39">(D43+D50+D57+D59+D60)/(D6+D33)</f>
        <v>0.26704316256555061</v>
      </c>
      <c r="E83" s="136">
        <f t="shared" si="39"/>
        <v>0.38483593501115004</v>
      </c>
      <c r="I83" s="58"/>
      <c r="J83" s="58"/>
      <c r="K83" s="58"/>
    </row>
    <row r="84" spans="1:16" ht="82.2" customHeight="1">
      <c r="A84" s="298" t="s">
        <v>57</v>
      </c>
      <c r="B84" s="299"/>
      <c r="C84" s="299"/>
      <c r="D84" s="299"/>
      <c r="E84" s="299"/>
      <c r="I84" s="174" t="s">
        <v>866</v>
      </c>
      <c r="J84" s="174" t="s">
        <v>867</v>
      </c>
      <c r="K84" s="58"/>
    </row>
    <row r="85" spans="1:16">
      <c r="A85" s="137"/>
      <c r="I85" s="174" t="s">
        <v>868</v>
      </c>
      <c r="J85" s="58"/>
      <c r="K85" s="58"/>
    </row>
    <row r="86" spans="1:16" s="139" customFormat="1" ht="19.5" customHeight="1">
      <c r="A86" s="138" t="s">
        <v>62</v>
      </c>
      <c r="B86" s="62"/>
      <c r="F86" s="2"/>
      <c r="G86" s="72"/>
      <c r="H86" s="72"/>
      <c r="I86" s="174" t="s">
        <v>869</v>
      </c>
      <c r="J86" s="58"/>
      <c r="K86" s="58"/>
      <c r="L86" s="57"/>
      <c r="M86" s="57"/>
      <c r="N86" s="57"/>
      <c r="O86" s="57"/>
      <c r="P86" s="57"/>
    </row>
    <row r="87" spans="1:16" s="139" customFormat="1" ht="19.5" customHeight="1">
      <c r="A87" s="138"/>
      <c r="B87" s="62"/>
      <c r="F87" s="2"/>
      <c r="G87" s="72"/>
      <c r="H87" s="72"/>
      <c r="I87" s="58"/>
      <c r="J87" s="58"/>
      <c r="K87" s="58"/>
      <c r="L87" s="57"/>
      <c r="M87" s="57"/>
      <c r="N87" s="57"/>
      <c r="O87" s="57"/>
      <c r="P87" s="57"/>
    </row>
    <row r="88" spans="1:16" s="139" customFormat="1" ht="19.5" customHeight="1">
      <c r="A88" s="138"/>
      <c r="B88" s="62"/>
      <c r="F88" s="2"/>
      <c r="G88" s="72"/>
      <c r="H88" s="72"/>
      <c r="I88" s="174" t="s">
        <v>870</v>
      </c>
      <c r="J88" s="58"/>
      <c r="K88" s="58"/>
      <c r="L88" s="57"/>
      <c r="M88" s="57"/>
      <c r="N88" s="57"/>
      <c r="O88" s="57"/>
      <c r="P88" s="57"/>
    </row>
    <row r="89" spans="1:16" s="139" customFormat="1" ht="19.5" customHeight="1">
      <c r="A89" s="138"/>
      <c r="B89" s="62"/>
      <c r="F89" s="2"/>
      <c r="G89" s="72"/>
      <c r="H89" s="72"/>
      <c r="I89" s="174" t="s">
        <v>871</v>
      </c>
      <c r="J89" s="58"/>
      <c r="K89" s="58"/>
      <c r="L89" s="57"/>
      <c r="M89" s="57"/>
      <c r="N89" s="57"/>
      <c r="O89" s="57"/>
      <c r="P89" s="57"/>
    </row>
    <row r="90" spans="1:16" s="139" customFormat="1" ht="19.5" customHeight="1">
      <c r="A90" s="138"/>
      <c r="B90" s="62"/>
      <c r="F90" s="2"/>
      <c r="G90" s="72"/>
      <c r="H90" s="72"/>
      <c r="I90" s="174" t="s">
        <v>872</v>
      </c>
      <c r="J90" s="58"/>
      <c r="K90" s="58"/>
      <c r="L90" s="57"/>
      <c r="M90" s="57"/>
      <c r="N90" s="57"/>
      <c r="O90" s="57"/>
      <c r="P90" s="57"/>
    </row>
    <row r="91" spans="1:16" s="139" customFormat="1" ht="19.5" customHeight="1">
      <c r="A91" s="138"/>
      <c r="B91" s="62"/>
      <c r="F91" s="2"/>
      <c r="G91" s="72"/>
      <c r="H91" s="72"/>
      <c r="I91" s="174" t="s">
        <v>873</v>
      </c>
      <c r="J91" s="58"/>
      <c r="K91" s="58"/>
      <c r="L91" s="57"/>
      <c r="M91" s="57"/>
      <c r="N91" s="57"/>
      <c r="O91" s="57"/>
      <c r="P91" s="57"/>
    </row>
    <row r="92" spans="1:16" s="139" customFormat="1" ht="19.5" customHeight="1">
      <c r="A92" s="138"/>
      <c r="B92" s="62"/>
      <c r="F92" s="2"/>
      <c r="G92" s="72"/>
      <c r="H92" s="72"/>
      <c r="I92" s="174" t="s">
        <v>874</v>
      </c>
      <c r="J92" s="58"/>
      <c r="K92" s="58"/>
      <c r="L92" s="57"/>
      <c r="M92" s="57"/>
      <c r="N92" s="57"/>
      <c r="O92" s="57"/>
      <c r="P92" s="57"/>
    </row>
    <row r="93" spans="1:16" s="139" customFormat="1" ht="19.5" customHeight="1">
      <c r="A93" s="138"/>
      <c r="B93" s="1" t="s">
        <v>65</v>
      </c>
      <c r="C93" s="139">
        <f>(C74-C68)/C74</f>
        <v>0.62691895751517313</v>
      </c>
      <c r="D93" s="1" t="s">
        <v>66</v>
      </c>
      <c r="E93" s="139">
        <f>(D74-D68)/D74</f>
        <v>0.48103078024337864</v>
      </c>
      <c r="F93" s="2"/>
      <c r="G93" s="72"/>
      <c r="H93" s="72"/>
      <c r="I93" s="174" t="s">
        <v>875</v>
      </c>
      <c r="J93" s="58"/>
      <c r="K93" s="58"/>
      <c r="L93" s="57"/>
      <c r="M93" s="57"/>
      <c r="N93" s="57"/>
      <c r="O93" s="57"/>
      <c r="P93" s="57"/>
    </row>
    <row r="94" spans="1:16" ht="68.25" customHeight="1">
      <c r="A94" s="300" t="s">
        <v>52</v>
      </c>
      <c r="B94" s="300"/>
      <c r="C94" s="300"/>
      <c r="D94" s="300"/>
      <c r="E94" s="300"/>
      <c r="I94" s="174" t="s">
        <v>876</v>
      </c>
      <c r="J94" s="58"/>
      <c r="K94" s="58"/>
    </row>
    <row r="95" spans="1:16" ht="25.5" customHeight="1">
      <c r="I95" s="174" t="s">
        <v>877</v>
      </c>
      <c r="J95" s="58"/>
      <c r="K95" s="58"/>
    </row>
    <row r="96" spans="1:16" ht="18.75" customHeight="1">
      <c r="A96" s="140" t="s">
        <v>53</v>
      </c>
      <c r="I96" s="174" t="s">
        <v>878</v>
      </c>
      <c r="J96" s="58"/>
      <c r="K96" s="58"/>
    </row>
    <row r="97" spans="9:11">
      <c r="I97" s="58"/>
      <c r="J97" s="58"/>
      <c r="K97" s="58"/>
    </row>
    <row r="98" spans="9:11">
      <c r="I98" s="174" t="s">
        <v>879</v>
      </c>
      <c r="J98" s="58"/>
      <c r="K98" s="58"/>
    </row>
    <row r="99" spans="9:11">
      <c r="I99" s="174" t="s">
        <v>880</v>
      </c>
      <c r="J99" s="58"/>
      <c r="K99" s="58"/>
    </row>
    <row r="100" spans="9:11">
      <c r="I100" s="58"/>
      <c r="J100" s="58"/>
      <c r="K100" s="58"/>
    </row>
    <row r="101" spans="9:11">
      <c r="I101" s="174" t="s">
        <v>881</v>
      </c>
      <c r="J101" s="58"/>
      <c r="K101" s="58"/>
    </row>
    <row r="102" spans="9:11">
      <c r="I102" s="174" t="s">
        <v>882</v>
      </c>
      <c r="J102" s="58"/>
      <c r="K102" s="58"/>
    </row>
  </sheetData>
  <mergeCells count="3">
    <mergeCell ref="A77:B77"/>
    <mergeCell ref="A84:E84"/>
    <mergeCell ref="A94:E9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topLeftCell="A61" workbookViewId="0">
      <selection activeCell="C76" sqref="C76:D76"/>
    </sheetView>
  </sheetViews>
  <sheetFormatPr defaultRowHeight="13.8"/>
  <cols>
    <col min="1" max="1" width="3.33203125" style="57" customWidth="1"/>
    <col min="2" max="2" width="28.6640625" style="58" customWidth="1"/>
    <col min="3" max="5" width="8.88671875" style="57"/>
    <col min="6" max="6" width="7.88671875" style="2" customWidth="1"/>
    <col min="7" max="8" width="7.88671875" style="72" customWidth="1"/>
    <col min="9" max="11" width="5.21875" style="279" customWidth="1"/>
    <col min="12" max="13" width="11.33203125" style="279" customWidth="1"/>
    <col min="14" max="14" width="11.33203125" style="280" customWidth="1"/>
    <col min="15" max="17" width="5.44140625" style="280" customWidth="1"/>
    <col min="18" max="16384" width="8.88671875" style="57"/>
  </cols>
  <sheetData>
    <row r="1" spans="1:17" s="3" customFormat="1">
      <c r="A1" s="57"/>
      <c r="B1" s="65" t="s">
        <v>90</v>
      </c>
      <c r="C1" s="57"/>
      <c r="D1" s="57"/>
      <c r="E1" s="57"/>
      <c r="F1" s="2" t="s">
        <v>91</v>
      </c>
      <c r="G1" s="66"/>
      <c r="H1" s="67"/>
      <c r="I1" s="279"/>
      <c r="J1" s="279"/>
      <c r="K1" s="279"/>
      <c r="L1" s="279"/>
      <c r="M1" s="279"/>
      <c r="N1" s="280"/>
      <c r="O1" s="280"/>
      <c r="P1" s="280"/>
      <c r="Q1" s="280"/>
    </row>
    <row r="2" spans="1:17" s="3" customFormat="1" ht="15.6">
      <c r="A2" s="57"/>
      <c r="B2" s="65" t="s">
        <v>92</v>
      </c>
      <c r="C2" s="57"/>
      <c r="D2" s="57"/>
      <c r="E2" s="57"/>
      <c r="F2" s="68" t="s">
        <v>93</v>
      </c>
      <c r="G2" s="69"/>
      <c r="H2" s="70"/>
      <c r="I2" s="281" t="s">
        <v>883</v>
      </c>
      <c r="J2" s="279"/>
      <c r="K2" s="279"/>
      <c r="L2" s="279"/>
      <c r="M2" s="279"/>
      <c r="N2" s="280"/>
      <c r="O2" s="280"/>
      <c r="P2" s="280"/>
      <c r="Q2" s="280"/>
    </row>
    <row r="3" spans="1:17" s="3" customFormat="1" ht="14.4" thickBot="1">
      <c r="A3" s="71"/>
      <c r="B3" s="58"/>
      <c r="C3" s="57"/>
      <c r="D3" s="57"/>
      <c r="E3" s="57"/>
      <c r="F3" s="2"/>
      <c r="G3" s="72"/>
      <c r="H3" s="72"/>
      <c r="I3" s="279"/>
      <c r="J3" s="279"/>
      <c r="K3" s="279"/>
      <c r="L3" s="281" t="s">
        <v>884</v>
      </c>
      <c r="M3" s="279"/>
      <c r="N3" s="282" t="s">
        <v>885</v>
      </c>
      <c r="O3" s="280"/>
      <c r="P3" s="280"/>
      <c r="Q3" s="280"/>
    </row>
    <row r="4" spans="1:17" s="3" customFormat="1">
      <c r="A4" s="73"/>
      <c r="B4" s="60"/>
      <c r="C4" s="74" t="s">
        <v>0</v>
      </c>
      <c r="D4" s="74" t="s">
        <v>1</v>
      </c>
      <c r="E4" s="75" t="s">
        <v>2</v>
      </c>
      <c r="F4" s="2"/>
      <c r="G4" s="72"/>
      <c r="H4" s="72"/>
      <c r="I4" s="279"/>
      <c r="J4" s="279"/>
      <c r="K4" s="279"/>
      <c r="L4" s="279"/>
      <c r="M4" s="281" t="s">
        <v>886</v>
      </c>
      <c r="N4" s="280"/>
      <c r="O4" s="280"/>
      <c r="P4" s="280"/>
      <c r="Q4" s="280"/>
    </row>
    <row r="5" spans="1:17" s="3" customFormat="1">
      <c r="A5" s="76"/>
      <c r="B5" s="77"/>
      <c r="C5" s="78"/>
      <c r="D5" s="78"/>
      <c r="E5" s="78"/>
      <c r="F5" s="4"/>
      <c r="G5" s="72"/>
      <c r="H5" s="72"/>
      <c r="I5" s="279"/>
      <c r="J5" s="279"/>
      <c r="K5" s="279"/>
      <c r="L5" s="283" t="s">
        <v>887</v>
      </c>
      <c r="M5" s="279"/>
      <c r="N5" s="284" t="s">
        <v>839</v>
      </c>
      <c r="O5" s="280"/>
      <c r="P5" s="280"/>
      <c r="Q5" s="280"/>
    </row>
    <row r="6" spans="1:17" s="3" customFormat="1" ht="15.6">
      <c r="A6" s="79" t="s">
        <v>3</v>
      </c>
      <c r="B6" s="77" t="s">
        <v>63</v>
      </c>
      <c r="C6" s="285">
        <v>70</v>
      </c>
      <c r="D6" s="285">
        <v>113</v>
      </c>
      <c r="E6" s="81">
        <f>D6+C6</f>
        <v>183</v>
      </c>
      <c r="F6" s="68"/>
      <c r="G6" s="82"/>
      <c r="H6" s="70"/>
      <c r="I6" s="279"/>
      <c r="J6" s="279"/>
      <c r="K6" s="279"/>
      <c r="L6" s="279"/>
      <c r="M6" s="279"/>
      <c r="N6" s="280"/>
      <c r="O6" s="280"/>
      <c r="P6" s="282" t="s">
        <v>888</v>
      </c>
      <c r="Q6" s="280"/>
    </row>
    <row r="7" spans="1:17" s="3" customFormat="1" ht="15.6">
      <c r="A7" s="79"/>
      <c r="B7" s="77"/>
      <c r="C7" s="83"/>
      <c r="D7" s="83"/>
      <c r="E7" s="81"/>
      <c r="F7" s="68"/>
      <c r="G7" s="82"/>
      <c r="H7" s="82"/>
      <c r="I7" s="279"/>
      <c r="J7" s="279"/>
      <c r="K7" s="279"/>
      <c r="L7" s="281" t="s">
        <v>840</v>
      </c>
      <c r="M7" s="279"/>
      <c r="N7" s="282" t="s">
        <v>0</v>
      </c>
      <c r="O7" s="280"/>
      <c r="P7" s="282" t="s">
        <v>1</v>
      </c>
      <c r="Q7" s="282" t="s">
        <v>2</v>
      </c>
    </row>
    <row r="8" spans="1:17" s="3" customFormat="1" ht="15.6">
      <c r="A8" s="79"/>
      <c r="B8" s="77" t="s">
        <v>4</v>
      </c>
      <c r="C8" s="83"/>
      <c r="D8" s="83"/>
      <c r="E8" s="81"/>
      <c r="F8" s="68"/>
      <c r="G8" s="82"/>
      <c r="H8" s="70"/>
      <c r="I8" s="281" t="s">
        <v>351</v>
      </c>
      <c r="J8" s="279"/>
      <c r="K8" s="279"/>
      <c r="L8" s="281" t="s">
        <v>889</v>
      </c>
      <c r="M8" s="279"/>
      <c r="N8" s="280"/>
      <c r="O8" s="280"/>
      <c r="P8" s="280"/>
      <c r="Q8" s="280"/>
    </row>
    <row r="9" spans="1:17" s="3" customFormat="1" ht="15.6">
      <c r="A9" s="79"/>
      <c r="B9" s="84" t="s">
        <v>5</v>
      </c>
      <c r="C9" s="85"/>
      <c r="D9" s="85"/>
      <c r="E9" s="81"/>
      <c r="F9" s="2"/>
      <c r="G9" s="82"/>
      <c r="H9" s="86"/>
      <c r="I9" s="281" t="s">
        <v>351</v>
      </c>
      <c r="J9" s="283" t="s">
        <v>3</v>
      </c>
      <c r="K9" s="279"/>
      <c r="L9" s="281" t="s">
        <v>890</v>
      </c>
      <c r="M9" s="279"/>
      <c r="N9" s="280"/>
      <c r="O9" s="285">
        <v>70</v>
      </c>
      <c r="P9" s="285">
        <v>113</v>
      </c>
      <c r="Q9" s="285">
        <v>183</v>
      </c>
    </row>
    <row r="10" spans="1:17" s="3" customFormat="1">
      <c r="A10" s="79"/>
      <c r="B10" s="87" t="s">
        <v>6</v>
      </c>
      <c r="C10" s="285">
        <v>1373</v>
      </c>
      <c r="D10" s="285">
        <v>591</v>
      </c>
      <c r="E10" s="81">
        <f>D10+C10</f>
        <v>1964</v>
      </c>
      <c r="F10" s="89">
        <f ca="1">C10/OFFSET(C10,4,0)</f>
        <v>0.59721618094823836</v>
      </c>
      <c r="G10" s="89">
        <f t="shared" ref="G10:H10" ca="1" si="0">D10/OFFSET(D10,4,0)</f>
        <v>0.35516826923076922</v>
      </c>
      <c r="H10" s="89">
        <f t="shared" ca="1" si="0"/>
        <v>0.49558415341912693</v>
      </c>
      <c r="I10" s="279"/>
      <c r="J10" s="279"/>
      <c r="K10" s="281" t="s">
        <v>4</v>
      </c>
      <c r="L10" s="279"/>
      <c r="M10" s="279"/>
      <c r="N10" s="280"/>
      <c r="O10" s="280"/>
      <c r="P10" s="280"/>
      <c r="Q10" s="280"/>
    </row>
    <row r="11" spans="1:17" s="3" customFormat="1">
      <c r="A11" s="79"/>
      <c r="B11" s="87" t="s">
        <v>7</v>
      </c>
      <c r="C11" s="285">
        <v>268</v>
      </c>
      <c r="D11" s="285">
        <v>218</v>
      </c>
      <c r="E11" s="81">
        <f t="shared" ref="E11:E14" si="1">D11+C11</f>
        <v>486</v>
      </c>
      <c r="F11" s="89">
        <f ca="1">C11/OFFSET(C11,3,0)</f>
        <v>0.11657242279251849</v>
      </c>
      <c r="G11" s="89">
        <f t="shared" ref="G11:H11" ca="1" si="2">D11/OFFSET(D11,3,0)</f>
        <v>0.13100961538461539</v>
      </c>
      <c r="H11" s="89">
        <f t="shared" ca="1" si="2"/>
        <v>0.12263436790310371</v>
      </c>
      <c r="I11" s="279"/>
      <c r="J11" s="279"/>
      <c r="K11" s="281" t="s">
        <v>5</v>
      </c>
      <c r="L11" s="279"/>
      <c r="M11" s="279"/>
      <c r="N11" s="280"/>
      <c r="O11" s="280"/>
      <c r="P11" s="280"/>
      <c r="Q11" s="280"/>
    </row>
    <row r="12" spans="1:17" s="3" customFormat="1">
      <c r="A12" s="79"/>
      <c r="B12" s="87" t="s">
        <v>8</v>
      </c>
      <c r="C12" s="285">
        <v>515</v>
      </c>
      <c r="D12" s="285">
        <v>263</v>
      </c>
      <c r="E12" s="81">
        <f t="shared" si="1"/>
        <v>778</v>
      </c>
      <c r="F12" s="89">
        <f ca="1">C12/OFFSET(C12,2,0)</f>
        <v>0.2240104393214441</v>
      </c>
      <c r="G12" s="89">
        <f t="shared" ref="G12:H12" ca="1" si="3">D12/OFFSET(D12,2,0)</f>
        <v>0.15805288461538461</v>
      </c>
      <c r="H12" s="89">
        <f t="shared" ca="1" si="3"/>
        <v>0.19631592228110017</v>
      </c>
      <c r="I12" s="279"/>
      <c r="J12" s="279"/>
      <c r="K12" s="281" t="s">
        <v>6</v>
      </c>
      <c r="L12" s="279"/>
      <c r="M12" s="279"/>
      <c r="N12" s="280"/>
      <c r="O12" s="285">
        <v>1373</v>
      </c>
      <c r="P12" s="285">
        <v>591</v>
      </c>
      <c r="Q12" s="285">
        <v>1964</v>
      </c>
    </row>
    <row r="13" spans="1:17" s="3" customFormat="1">
      <c r="A13" s="79"/>
      <c r="B13" s="87" t="s">
        <v>9</v>
      </c>
      <c r="C13" s="285">
        <v>143</v>
      </c>
      <c r="D13" s="285">
        <v>592</v>
      </c>
      <c r="E13" s="81">
        <f t="shared" si="1"/>
        <v>735</v>
      </c>
      <c r="F13" s="89">
        <f ca="1">C13/OFFSET(C13,1,0)</f>
        <v>6.2200956937799042E-2</v>
      </c>
      <c r="G13" s="89">
        <f t="shared" ref="G13:H13" ca="1" si="4">D13/OFFSET(D13,1,0)</f>
        <v>0.35576923076923078</v>
      </c>
      <c r="H13" s="89">
        <f t="shared" ca="1" si="4"/>
        <v>0.1854655563966692</v>
      </c>
      <c r="I13" s="279"/>
      <c r="J13" s="279"/>
      <c r="K13" s="281" t="s">
        <v>313</v>
      </c>
      <c r="L13" s="279"/>
      <c r="M13" s="279"/>
      <c r="N13" s="280"/>
      <c r="O13" s="285">
        <v>268</v>
      </c>
      <c r="P13" s="285">
        <v>218</v>
      </c>
      <c r="Q13" s="285">
        <v>486</v>
      </c>
    </row>
    <row r="14" spans="1:17" s="3" customFormat="1">
      <c r="A14" s="79" t="s">
        <v>10</v>
      </c>
      <c r="B14" s="90" t="s">
        <v>11</v>
      </c>
      <c r="C14" s="91">
        <f>SUM(C10:C13)</f>
        <v>2299</v>
      </c>
      <c r="D14" s="91">
        <f>SUM(D10:D13)</f>
        <v>1664</v>
      </c>
      <c r="E14" s="81">
        <f t="shared" si="1"/>
        <v>3963</v>
      </c>
      <c r="F14" s="89"/>
      <c r="G14" s="89"/>
      <c r="H14" s="89"/>
      <c r="I14" s="279"/>
      <c r="J14" s="279"/>
      <c r="K14" s="281" t="s">
        <v>315</v>
      </c>
      <c r="L14" s="279"/>
      <c r="M14" s="279"/>
      <c r="N14" s="280"/>
      <c r="O14" s="285">
        <v>515</v>
      </c>
      <c r="P14" s="285">
        <v>263</v>
      </c>
      <c r="Q14" s="285">
        <v>778</v>
      </c>
    </row>
    <row r="15" spans="1:17" s="3" customFormat="1">
      <c r="A15" s="79"/>
      <c r="B15" s="84" t="s">
        <v>58</v>
      </c>
      <c r="C15" s="92"/>
      <c r="D15" s="92"/>
      <c r="E15" s="81"/>
      <c r="F15" s="2"/>
      <c r="G15" s="72"/>
      <c r="H15" s="72"/>
      <c r="I15" s="279"/>
      <c r="J15" s="279"/>
      <c r="K15" s="281" t="s">
        <v>9</v>
      </c>
      <c r="L15" s="279"/>
      <c r="M15" s="279"/>
      <c r="N15" s="280"/>
      <c r="O15" s="285">
        <v>143</v>
      </c>
      <c r="P15" s="285">
        <v>592</v>
      </c>
      <c r="Q15" s="285">
        <v>735</v>
      </c>
    </row>
    <row r="16" spans="1:17" s="3" customFormat="1">
      <c r="A16" s="79"/>
      <c r="B16" s="87" t="s">
        <v>6</v>
      </c>
      <c r="C16" s="285">
        <v>0</v>
      </c>
      <c r="D16" s="285">
        <v>6</v>
      </c>
      <c r="E16" s="81">
        <f t="shared" ref="E16:E72" si="5">D16+C16</f>
        <v>6</v>
      </c>
      <c r="F16" s="89" t="e">
        <f ca="1">C16/OFFSET(C16,4,0)</f>
        <v>#DIV/0!</v>
      </c>
      <c r="G16" s="89">
        <f t="shared" ref="G16:H16" ca="1" si="6">D16/OFFSET(D16,4,0)</f>
        <v>0.35294117647058826</v>
      </c>
      <c r="H16" s="89">
        <f t="shared" ca="1" si="6"/>
        <v>0.35294117647058826</v>
      </c>
      <c r="I16" s="279"/>
      <c r="J16" s="281" t="s">
        <v>10</v>
      </c>
      <c r="K16" s="281" t="s">
        <v>11</v>
      </c>
      <c r="L16" s="279"/>
      <c r="M16" s="279"/>
      <c r="N16" s="280"/>
      <c r="O16" s="285">
        <v>2299</v>
      </c>
      <c r="P16" s="285">
        <v>1664</v>
      </c>
      <c r="Q16" s="285">
        <v>3963</v>
      </c>
    </row>
    <row r="17" spans="1:17" s="3" customFormat="1">
      <c r="A17" s="79"/>
      <c r="B17" s="87" t="s">
        <v>7</v>
      </c>
      <c r="C17" s="285">
        <v>0</v>
      </c>
      <c r="D17" s="285">
        <v>1</v>
      </c>
      <c r="E17" s="81">
        <f t="shared" si="5"/>
        <v>1</v>
      </c>
      <c r="F17" s="89" t="e">
        <f ca="1">C17/OFFSET(C17,3,0)</f>
        <v>#DIV/0!</v>
      </c>
      <c r="G17" s="89">
        <f t="shared" ref="G17:H17" ca="1" si="7">D17/OFFSET(D17,3,0)</f>
        <v>5.8823529411764705E-2</v>
      </c>
      <c r="H17" s="89">
        <f t="shared" ca="1" si="7"/>
        <v>5.8823529411764705E-2</v>
      </c>
      <c r="I17" s="279"/>
      <c r="J17" s="279"/>
      <c r="K17" s="279"/>
      <c r="L17" s="281" t="s">
        <v>891</v>
      </c>
      <c r="M17" s="279"/>
      <c r="N17" s="280"/>
      <c r="O17" s="280"/>
      <c r="P17" s="280"/>
      <c r="Q17" s="280"/>
    </row>
    <row r="18" spans="1:17" s="3" customFormat="1">
      <c r="A18" s="79"/>
      <c r="B18" s="87" t="s">
        <v>8</v>
      </c>
      <c r="C18" s="285">
        <v>0</v>
      </c>
      <c r="D18" s="285">
        <v>6</v>
      </c>
      <c r="E18" s="81">
        <f t="shared" si="5"/>
        <v>6</v>
      </c>
      <c r="F18" s="89" t="e">
        <f ca="1">C18/OFFSET(C18,2,0)</f>
        <v>#DIV/0!</v>
      </c>
      <c r="G18" s="89">
        <f t="shared" ref="G18:H18" ca="1" si="8">D18/OFFSET(D18,2,0)</f>
        <v>0.35294117647058826</v>
      </c>
      <c r="H18" s="89">
        <f t="shared" ca="1" si="8"/>
        <v>0.35294117647058826</v>
      </c>
      <c r="I18" s="279"/>
      <c r="J18" s="279"/>
      <c r="K18" s="281" t="s">
        <v>6</v>
      </c>
      <c r="L18" s="279"/>
      <c r="M18" s="279"/>
      <c r="N18" s="280"/>
      <c r="O18" s="285">
        <v>0</v>
      </c>
      <c r="P18" s="285">
        <v>6</v>
      </c>
      <c r="Q18" s="285">
        <v>6</v>
      </c>
    </row>
    <row r="19" spans="1:17" s="3" customFormat="1">
      <c r="A19" s="79"/>
      <c r="B19" s="87" t="s">
        <v>9</v>
      </c>
      <c r="C19" s="285">
        <v>0</v>
      </c>
      <c r="D19" s="285">
        <v>4</v>
      </c>
      <c r="E19" s="81">
        <f t="shared" si="5"/>
        <v>4</v>
      </c>
      <c r="F19" s="89" t="e">
        <f ca="1">C19/OFFSET(C19,1,0)</f>
        <v>#DIV/0!</v>
      </c>
      <c r="G19" s="89">
        <f t="shared" ref="G19:H19" ca="1" si="9">D19/OFFSET(D19,1,0)</f>
        <v>0.23529411764705882</v>
      </c>
      <c r="H19" s="94">
        <f t="shared" ca="1" si="9"/>
        <v>0.23529411764705882</v>
      </c>
      <c r="I19" s="279"/>
      <c r="J19" s="279"/>
      <c r="K19" s="281" t="s">
        <v>313</v>
      </c>
      <c r="L19" s="279"/>
      <c r="M19" s="279"/>
      <c r="N19" s="280"/>
      <c r="O19" s="285">
        <v>0</v>
      </c>
      <c r="P19" s="285">
        <v>1</v>
      </c>
      <c r="Q19" s="282" t="s">
        <v>25</v>
      </c>
    </row>
    <row r="20" spans="1:17" s="3" customFormat="1">
      <c r="A20" s="79" t="s">
        <v>12</v>
      </c>
      <c r="B20" s="90" t="s">
        <v>13</v>
      </c>
      <c r="C20" s="81">
        <f>SUM(C16:C19)</f>
        <v>0</v>
      </c>
      <c r="D20" s="81">
        <f>SUM(D16:D19)</f>
        <v>17</v>
      </c>
      <c r="E20" s="81">
        <f t="shared" si="5"/>
        <v>17</v>
      </c>
      <c r="F20" s="89"/>
      <c r="G20" s="89"/>
      <c r="H20" s="89"/>
      <c r="I20" s="279"/>
      <c r="J20" s="279"/>
      <c r="K20" s="281" t="s">
        <v>315</v>
      </c>
      <c r="L20" s="279"/>
      <c r="M20" s="279"/>
      <c r="N20" s="280"/>
      <c r="O20" s="285">
        <v>0</v>
      </c>
      <c r="P20" s="285">
        <v>6</v>
      </c>
      <c r="Q20" s="285">
        <v>6</v>
      </c>
    </row>
    <row r="21" spans="1:17" s="3" customFormat="1">
      <c r="A21" s="79"/>
      <c r="B21" s="84" t="s">
        <v>59</v>
      </c>
      <c r="C21" s="92"/>
      <c r="D21" s="92"/>
      <c r="E21" s="81"/>
      <c r="F21" s="2"/>
      <c r="G21" s="72"/>
      <c r="H21" s="72"/>
      <c r="I21" s="279"/>
      <c r="J21" s="279"/>
      <c r="K21" s="281" t="s">
        <v>9</v>
      </c>
      <c r="L21" s="279"/>
      <c r="M21" s="279"/>
      <c r="N21" s="280"/>
      <c r="O21" s="285">
        <v>0</v>
      </c>
      <c r="P21" s="285">
        <v>4</v>
      </c>
      <c r="Q21" s="285">
        <v>4</v>
      </c>
    </row>
    <row r="22" spans="1:17" s="3" customFormat="1">
      <c r="A22" s="79"/>
      <c r="B22" s="87" t="s">
        <v>6</v>
      </c>
      <c r="C22" s="95"/>
      <c r="D22" s="95"/>
      <c r="E22" s="81">
        <f t="shared" si="5"/>
        <v>0</v>
      </c>
      <c r="F22" s="89" t="e">
        <f ca="1">C22/OFFSET(C22,4,0)</f>
        <v>#DIV/0!</v>
      </c>
      <c r="G22" s="89" t="e">
        <f t="shared" ref="G22:H22" ca="1" si="10">D22/OFFSET(D22,4,0)</f>
        <v>#DIV/0!</v>
      </c>
      <c r="H22" s="89" t="e">
        <f t="shared" ca="1" si="10"/>
        <v>#DIV/0!</v>
      </c>
      <c r="I22" s="279"/>
      <c r="J22" s="281" t="s">
        <v>12</v>
      </c>
      <c r="K22" s="279"/>
      <c r="L22" s="281" t="s">
        <v>13</v>
      </c>
      <c r="M22" s="279"/>
      <c r="N22" s="280"/>
      <c r="O22" s="285">
        <v>0</v>
      </c>
      <c r="P22" s="285">
        <v>17</v>
      </c>
      <c r="Q22" s="285">
        <v>17</v>
      </c>
    </row>
    <row r="23" spans="1:17" s="3" customFormat="1">
      <c r="A23" s="79"/>
      <c r="B23" s="87" t="s">
        <v>7</v>
      </c>
      <c r="C23" s="95"/>
      <c r="D23" s="95"/>
      <c r="E23" s="81">
        <f t="shared" si="5"/>
        <v>0</v>
      </c>
      <c r="F23" s="89" t="e">
        <f ca="1">C23/OFFSET(C23,3,0)</f>
        <v>#DIV/0!</v>
      </c>
      <c r="G23" s="89" t="e">
        <f t="shared" ref="G23:H23" ca="1" si="11">D23/OFFSET(D23,3,0)</f>
        <v>#DIV/0!</v>
      </c>
      <c r="H23" s="89" t="e">
        <f t="shared" ca="1" si="11"/>
        <v>#DIV/0!</v>
      </c>
      <c r="I23" s="279"/>
      <c r="J23" s="279"/>
      <c r="K23" s="279"/>
      <c r="L23" s="281" t="s">
        <v>892</v>
      </c>
      <c r="M23" s="281" t="s">
        <v>51</v>
      </c>
      <c r="N23" s="282" t="s">
        <v>893</v>
      </c>
      <c r="O23" s="280"/>
      <c r="P23" s="280"/>
      <c r="Q23" s="280"/>
    </row>
    <row r="24" spans="1:17" s="3" customFormat="1">
      <c r="A24" s="79"/>
      <c r="B24" s="87" t="s">
        <v>8</v>
      </c>
      <c r="C24" s="95"/>
      <c r="D24" s="95"/>
      <c r="E24" s="81">
        <f t="shared" si="5"/>
        <v>0</v>
      </c>
      <c r="F24" s="89" t="e">
        <f ca="1">C24/OFFSET(C24,2,0)</f>
        <v>#DIV/0!</v>
      </c>
      <c r="G24" s="89" t="e">
        <f t="shared" ref="G24:H24" ca="1" si="12">D24/OFFSET(D24,2,0)</f>
        <v>#DIV/0!</v>
      </c>
      <c r="H24" s="89" t="e">
        <f t="shared" ca="1" si="12"/>
        <v>#DIV/0!</v>
      </c>
      <c r="I24" s="279"/>
      <c r="J24" s="279"/>
      <c r="K24" s="281" t="s">
        <v>6</v>
      </c>
      <c r="L24" s="279"/>
      <c r="M24" s="279"/>
      <c r="N24" s="280"/>
      <c r="O24" s="285">
        <v>0</v>
      </c>
      <c r="P24" s="285">
        <v>0</v>
      </c>
      <c r="Q24" s="280"/>
    </row>
    <row r="25" spans="1:17" s="3" customFormat="1">
      <c r="A25" s="79"/>
      <c r="B25" s="87" t="s">
        <v>9</v>
      </c>
      <c r="C25" s="95"/>
      <c r="D25" s="95"/>
      <c r="E25" s="81">
        <f t="shared" si="5"/>
        <v>0</v>
      </c>
      <c r="F25" s="89" t="e">
        <f ca="1">C25/OFFSET(C25,1,0)</f>
        <v>#DIV/0!</v>
      </c>
      <c r="G25" s="89" t="e">
        <f t="shared" ref="G25:H25" ca="1" si="13">D25/OFFSET(D25,1,0)</f>
        <v>#DIV/0!</v>
      </c>
      <c r="H25" s="94" t="e">
        <f t="shared" ca="1" si="13"/>
        <v>#DIV/0!</v>
      </c>
      <c r="I25" s="279"/>
      <c r="J25" s="279"/>
      <c r="K25" s="281" t="s">
        <v>313</v>
      </c>
      <c r="L25" s="279"/>
      <c r="M25" s="279"/>
      <c r="N25" s="280"/>
      <c r="O25" s="285">
        <v>0</v>
      </c>
      <c r="P25" s="285">
        <v>0</v>
      </c>
      <c r="Q25" s="280"/>
    </row>
    <row r="26" spans="1:17" s="3" customFormat="1">
      <c r="A26" s="79" t="s">
        <v>14</v>
      </c>
      <c r="B26" s="90" t="s">
        <v>15</v>
      </c>
      <c r="C26" s="81">
        <f>SUM(C22:C25)</f>
        <v>0</v>
      </c>
      <c r="D26" s="81">
        <f>SUM(D22:D25)</f>
        <v>0</v>
      </c>
      <c r="E26" s="81">
        <f t="shared" si="5"/>
        <v>0</v>
      </c>
      <c r="F26" s="89"/>
      <c r="G26" s="89"/>
      <c r="H26" s="89"/>
      <c r="I26" s="279"/>
      <c r="J26" s="279"/>
      <c r="K26" s="281" t="s">
        <v>315</v>
      </c>
      <c r="L26" s="279"/>
      <c r="M26" s="279"/>
      <c r="N26" s="280"/>
      <c r="O26" s="285">
        <v>0</v>
      </c>
      <c r="P26" s="285">
        <v>0</v>
      </c>
      <c r="Q26" s="285">
        <v>0</v>
      </c>
    </row>
    <row r="27" spans="1:17" s="3" customFormat="1">
      <c r="A27" s="79"/>
      <c r="B27" s="84" t="s">
        <v>16</v>
      </c>
      <c r="C27" s="92"/>
      <c r="D27" s="92"/>
      <c r="E27" s="81"/>
      <c r="F27" s="2"/>
      <c r="G27" s="72"/>
      <c r="H27" s="72"/>
      <c r="I27" s="279"/>
      <c r="J27" s="279"/>
      <c r="K27" s="281" t="s">
        <v>9</v>
      </c>
      <c r="L27" s="279"/>
      <c r="M27" s="279"/>
      <c r="N27" s="280"/>
      <c r="O27" s="285">
        <v>0</v>
      </c>
      <c r="P27" s="285">
        <v>0</v>
      </c>
      <c r="Q27" s="285">
        <v>0</v>
      </c>
    </row>
    <row r="28" spans="1:17" s="3" customFormat="1">
      <c r="A28" s="79"/>
      <c r="B28" s="87" t="s">
        <v>6</v>
      </c>
      <c r="C28" s="285">
        <v>1</v>
      </c>
      <c r="D28" s="285">
        <v>1</v>
      </c>
      <c r="E28" s="81">
        <f t="shared" si="5"/>
        <v>2</v>
      </c>
      <c r="F28" s="89">
        <f ca="1">C28/OFFSET(C28,4,0)</f>
        <v>3.3333333333333333E-2</v>
      </c>
      <c r="G28" s="89">
        <f t="shared" ref="G28:H28" ca="1" si="14">D28/OFFSET(D28,4,0)</f>
        <v>5.8823529411764705E-2</v>
      </c>
      <c r="H28" s="89">
        <f t="shared" ca="1" si="14"/>
        <v>4.2553191489361701E-2</v>
      </c>
      <c r="I28" s="279"/>
      <c r="J28" s="281" t="s">
        <v>14</v>
      </c>
      <c r="K28" s="279"/>
      <c r="L28" s="281" t="s">
        <v>15</v>
      </c>
      <c r="M28" s="279"/>
      <c r="N28" s="280"/>
      <c r="O28" s="285">
        <v>0</v>
      </c>
      <c r="P28" s="285">
        <v>0</v>
      </c>
      <c r="Q28" s="285">
        <v>0</v>
      </c>
    </row>
    <row r="29" spans="1:17" s="3" customFormat="1">
      <c r="A29" s="79"/>
      <c r="B29" s="87" t="s">
        <v>7</v>
      </c>
      <c r="C29" s="285">
        <v>0</v>
      </c>
      <c r="D29" s="285">
        <v>1</v>
      </c>
      <c r="E29" s="81">
        <f t="shared" si="5"/>
        <v>1</v>
      </c>
      <c r="F29" s="89">
        <f ca="1">C29/OFFSET(C29,3,0)</f>
        <v>0</v>
      </c>
      <c r="G29" s="89">
        <f t="shared" ref="G29:H29" ca="1" si="15">D29/OFFSET(D29,3,0)</f>
        <v>5.8823529411764705E-2</v>
      </c>
      <c r="H29" s="89">
        <f t="shared" ca="1" si="15"/>
        <v>2.1276595744680851E-2</v>
      </c>
      <c r="I29" s="279"/>
      <c r="J29" s="279"/>
      <c r="K29" s="279"/>
      <c r="L29" s="281" t="s">
        <v>16</v>
      </c>
      <c r="M29" s="279"/>
      <c r="N29" s="280"/>
      <c r="O29" s="280"/>
      <c r="P29" s="280"/>
      <c r="Q29" s="280"/>
    </row>
    <row r="30" spans="1:17" s="3" customFormat="1">
      <c r="A30" s="79"/>
      <c r="B30" s="87" t="s">
        <v>8</v>
      </c>
      <c r="C30" s="285">
        <v>10</v>
      </c>
      <c r="D30" s="285">
        <v>6</v>
      </c>
      <c r="E30" s="81">
        <f t="shared" si="5"/>
        <v>16</v>
      </c>
      <c r="F30" s="89">
        <f ca="1">C30/OFFSET(C30,2,0)</f>
        <v>0.33333333333333331</v>
      </c>
      <c r="G30" s="89">
        <f t="shared" ref="G30:H30" ca="1" si="16">D30/OFFSET(D30,2,0)</f>
        <v>0.35294117647058826</v>
      </c>
      <c r="H30" s="89">
        <f t="shared" ca="1" si="16"/>
        <v>0.34042553191489361</v>
      </c>
      <c r="I30" s="279"/>
      <c r="J30" s="279"/>
      <c r="K30" s="281" t="s">
        <v>6</v>
      </c>
      <c r="L30" s="279"/>
      <c r="M30" s="279"/>
      <c r="N30" s="280"/>
      <c r="O30" s="285">
        <v>1</v>
      </c>
      <c r="P30" s="285">
        <v>1</v>
      </c>
      <c r="Q30" s="285">
        <v>2</v>
      </c>
    </row>
    <row r="31" spans="1:17" s="3" customFormat="1">
      <c r="A31" s="79"/>
      <c r="B31" s="87" t="s">
        <v>9</v>
      </c>
      <c r="C31" s="285">
        <v>19</v>
      </c>
      <c r="D31" s="285">
        <v>9</v>
      </c>
      <c r="E31" s="81">
        <f t="shared" si="5"/>
        <v>28</v>
      </c>
      <c r="F31" s="89">
        <f ca="1">C31/OFFSET(C31,1,0)</f>
        <v>0.6333333333333333</v>
      </c>
      <c r="G31" s="89">
        <f t="shared" ref="G31:H31" ca="1" si="17">D31/OFFSET(D31,1,0)</f>
        <v>0.52941176470588236</v>
      </c>
      <c r="H31" s="94">
        <f t="shared" ca="1" si="17"/>
        <v>0.5957446808510638</v>
      </c>
      <c r="I31" s="279"/>
      <c r="J31" s="279"/>
      <c r="K31" s="281" t="s">
        <v>313</v>
      </c>
      <c r="L31" s="279"/>
      <c r="M31" s="279"/>
      <c r="N31" s="280"/>
      <c r="O31" s="285">
        <v>0</v>
      </c>
      <c r="P31" s="282" t="s">
        <v>25</v>
      </c>
      <c r="Q31" s="285">
        <v>1</v>
      </c>
    </row>
    <row r="32" spans="1:17" s="3" customFormat="1">
      <c r="A32" s="79" t="s">
        <v>17</v>
      </c>
      <c r="B32" s="90" t="s">
        <v>18</v>
      </c>
      <c r="C32" s="81">
        <f>SUM(C28:C31)</f>
        <v>30</v>
      </c>
      <c r="D32" s="81">
        <f>SUM(D28:D31)</f>
        <v>17</v>
      </c>
      <c r="E32" s="81">
        <f t="shared" si="5"/>
        <v>47</v>
      </c>
      <c r="F32" s="2"/>
      <c r="G32" s="72"/>
      <c r="H32" s="72"/>
      <c r="I32" s="279"/>
      <c r="J32" s="279"/>
      <c r="K32" s="281" t="s">
        <v>315</v>
      </c>
      <c r="L32" s="279"/>
      <c r="M32" s="279"/>
      <c r="N32" s="280"/>
      <c r="O32" s="285">
        <v>10</v>
      </c>
      <c r="P32" s="285">
        <v>6</v>
      </c>
      <c r="Q32" s="285">
        <v>16</v>
      </c>
    </row>
    <row r="33" spans="1:17" s="3" customFormat="1">
      <c r="A33" s="79" t="s">
        <v>19</v>
      </c>
      <c r="B33" s="96" t="s">
        <v>54</v>
      </c>
      <c r="C33" s="78">
        <f>C14+C20+C26+C32</f>
        <v>2329</v>
      </c>
      <c r="D33" s="78">
        <f>D14+D20+D26+D32</f>
        <v>1698</v>
      </c>
      <c r="E33" s="81">
        <f t="shared" si="5"/>
        <v>4027</v>
      </c>
      <c r="F33" s="68"/>
      <c r="G33" s="72"/>
      <c r="H33" s="72"/>
      <c r="I33" s="279"/>
      <c r="J33" s="279"/>
      <c r="K33" s="281" t="s">
        <v>9</v>
      </c>
      <c r="L33" s="279"/>
      <c r="M33" s="279"/>
      <c r="N33" s="280"/>
      <c r="O33" s="285">
        <v>19</v>
      </c>
      <c r="P33" s="285">
        <v>9</v>
      </c>
      <c r="Q33" s="285">
        <v>28</v>
      </c>
    </row>
    <row r="34" spans="1:17" s="3" customFormat="1" ht="15.6">
      <c r="A34" s="97" t="s">
        <v>20</v>
      </c>
      <c r="B34" s="98" t="s">
        <v>21</v>
      </c>
      <c r="C34" s="99">
        <v>19</v>
      </c>
      <c r="D34" s="99">
        <v>9</v>
      </c>
      <c r="E34" s="81">
        <f t="shared" si="5"/>
        <v>28</v>
      </c>
      <c r="F34" s="68"/>
      <c r="G34" s="82"/>
      <c r="H34" s="100"/>
      <c r="I34" s="279"/>
      <c r="J34" s="281" t="s">
        <v>17</v>
      </c>
      <c r="K34" s="279"/>
      <c r="L34" s="281" t="s">
        <v>18</v>
      </c>
      <c r="M34" s="279"/>
      <c r="N34" s="280"/>
      <c r="O34" s="285">
        <v>30</v>
      </c>
      <c r="P34" s="285">
        <v>17</v>
      </c>
      <c r="Q34" s="285">
        <v>47</v>
      </c>
    </row>
    <row r="35" spans="1:17" s="3" customFormat="1" ht="15.6">
      <c r="A35" s="79" t="s">
        <v>22</v>
      </c>
      <c r="B35" s="77" t="s">
        <v>23</v>
      </c>
      <c r="C35" s="78">
        <f>C33-C34</f>
        <v>2310</v>
      </c>
      <c r="D35" s="78">
        <f>D33-D34</f>
        <v>1689</v>
      </c>
      <c r="E35" s="81">
        <f t="shared" si="5"/>
        <v>3999</v>
      </c>
      <c r="F35" s="68"/>
      <c r="G35" s="101"/>
      <c r="H35" s="102"/>
      <c r="I35" s="279"/>
      <c r="J35" s="281" t="s">
        <v>19</v>
      </c>
      <c r="K35" s="281" t="s">
        <v>230</v>
      </c>
      <c r="L35" s="281" t="s">
        <v>231</v>
      </c>
      <c r="M35" s="279"/>
      <c r="N35" s="280"/>
      <c r="O35" s="285">
        <v>2329</v>
      </c>
      <c r="P35" s="285">
        <v>1698</v>
      </c>
      <c r="Q35" s="285">
        <v>4027</v>
      </c>
    </row>
    <row r="36" spans="1:17" s="3" customFormat="1" ht="16.2" thickBot="1">
      <c r="A36" s="103"/>
      <c r="B36" s="104"/>
      <c r="C36" s="92"/>
      <c r="D36" s="92"/>
      <c r="E36" s="81"/>
      <c r="F36" s="68"/>
      <c r="G36" s="93"/>
      <c r="H36" s="70"/>
      <c r="I36" s="279"/>
      <c r="J36" s="281" t="s">
        <v>20</v>
      </c>
      <c r="K36" s="279"/>
      <c r="L36" s="281" t="s">
        <v>232</v>
      </c>
      <c r="M36" s="279"/>
      <c r="N36" s="280"/>
      <c r="O36" s="285">
        <v>19</v>
      </c>
      <c r="P36" s="285">
        <v>9</v>
      </c>
      <c r="Q36" s="285">
        <v>28</v>
      </c>
    </row>
    <row r="37" spans="1:17" s="3" customFormat="1" ht="14.4" thickTop="1">
      <c r="A37" s="105"/>
      <c r="B37" s="106"/>
      <c r="C37" s="92"/>
      <c r="D37" s="92"/>
      <c r="E37" s="81"/>
      <c r="F37" s="2"/>
      <c r="G37" s="72"/>
      <c r="H37" s="72"/>
      <c r="I37" s="279"/>
      <c r="J37" s="281" t="s">
        <v>486</v>
      </c>
      <c r="K37" s="279"/>
      <c r="L37" s="281" t="s">
        <v>435</v>
      </c>
      <c r="M37" s="279"/>
      <c r="N37" s="280"/>
      <c r="O37" s="285">
        <v>2310</v>
      </c>
      <c r="P37" s="285">
        <v>1689</v>
      </c>
      <c r="Q37" s="285">
        <v>3999</v>
      </c>
    </row>
    <row r="38" spans="1:17" s="3" customFormat="1" ht="15.6">
      <c r="A38" s="79"/>
      <c r="B38" s="77" t="s">
        <v>24</v>
      </c>
      <c r="C38" s="92"/>
      <c r="D38" s="92"/>
      <c r="E38" s="81"/>
      <c r="F38" s="68"/>
      <c r="G38" s="70"/>
      <c r="H38" s="82"/>
      <c r="I38" s="279"/>
      <c r="J38" s="279"/>
      <c r="K38" s="279"/>
      <c r="L38" s="281" t="s">
        <v>322</v>
      </c>
      <c r="M38" s="279"/>
      <c r="N38" s="280"/>
      <c r="O38" s="280"/>
      <c r="P38" s="280"/>
      <c r="Q38" s="280"/>
    </row>
    <row r="39" spans="1:17" s="3" customFormat="1">
      <c r="A39" s="79"/>
      <c r="B39" s="87" t="s">
        <v>6</v>
      </c>
      <c r="C39" s="285">
        <v>437</v>
      </c>
      <c r="D39" s="285">
        <v>480</v>
      </c>
      <c r="E39" s="81">
        <f t="shared" si="5"/>
        <v>917</v>
      </c>
      <c r="F39" s="89">
        <f ca="1">C39/OFFSET(C39,4,0)</f>
        <v>0.73693086003372676</v>
      </c>
      <c r="G39" s="89">
        <f t="shared" ref="G39:H39" ca="1" si="18">D39/OFFSET(D39,4,0)</f>
        <v>0.81355932203389836</v>
      </c>
      <c r="H39" s="89">
        <f t="shared" ca="1" si="18"/>
        <v>0.7751479289940828</v>
      </c>
      <c r="I39" s="279"/>
      <c r="J39" s="279"/>
      <c r="K39" s="281" t="s">
        <v>6</v>
      </c>
      <c r="L39" s="279"/>
      <c r="M39" s="279"/>
      <c r="N39" s="280"/>
      <c r="O39" s="285">
        <v>437</v>
      </c>
      <c r="P39" s="285">
        <v>480</v>
      </c>
      <c r="Q39" s="285">
        <v>917</v>
      </c>
    </row>
    <row r="40" spans="1:17" s="3" customFormat="1">
      <c r="A40" s="79"/>
      <c r="B40" s="87" t="s">
        <v>7</v>
      </c>
      <c r="C40" s="285">
        <v>124</v>
      </c>
      <c r="D40" s="285">
        <v>65</v>
      </c>
      <c r="E40" s="81">
        <f t="shared" si="5"/>
        <v>189</v>
      </c>
      <c r="F40" s="89">
        <f ca="1">C40/OFFSET(C40,3,0)</f>
        <v>0.20910623946037099</v>
      </c>
      <c r="G40" s="89">
        <f t="shared" ref="G40:H40" ca="1" si="19">D40/OFFSET(D40,3,0)</f>
        <v>0.11016949152542373</v>
      </c>
      <c r="H40" s="89">
        <f t="shared" ca="1" si="19"/>
        <v>0.15976331360946747</v>
      </c>
      <c r="I40" s="279"/>
      <c r="J40" s="279"/>
      <c r="K40" s="281" t="s">
        <v>313</v>
      </c>
      <c r="L40" s="279"/>
      <c r="M40" s="279"/>
      <c r="N40" s="280"/>
      <c r="O40" s="285">
        <v>124</v>
      </c>
      <c r="P40" s="285">
        <v>65</v>
      </c>
      <c r="Q40" s="285">
        <v>189</v>
      </c>
    </row>
    <row r="41" spans="1:17" s="3" customFormat="1">
      <c r="A41" s="79"/>
      <c r="B41" s="87" t="s">
        <v>8</v>
      </c>
      <c r="C41" s="285">
        <v>28</v>
      </c>
      <c r="D41" s="285">
        <v>39</v>
      </c>
      <c r="E41" s="81">
        <f t="shared" si="5"/>
        <v>67</v>
      </c>
      <c r="F41" s="89">
        <f ca="1">C41/OFFSET(C41,2,0)</f>
        <v>4.7217537942664416E-2</v>
      </c>
      <c r="G41" s="89">
        <f t="shared" ref="G41:H41" ca="1" si="20">D41/OFFSET(D41,2,0)</f>
        <v>6.6101694915254236E-2</v>
      </c>
      <c r="H41" s="89">
        <f t="shared" ca="1" si="20"/>
        <v>5.6635672020287402E-2</v>
      </c>
      <c r="I41" s="279"/>
      <c r="J41" s="279"/>
      <c r="K41" s="281" t="s">
        <v>315</v>
      </c>
      <c r="L41" s="279"/>
      <c r="M41" s="279"/>
      <c r="N41" s="280"/>
      <c r="O41" s="285">
        <v>28</v>
      </c>
      <c r="P41" s="285">
        <v>39</v>
      </c>
      <c r="Q41" s="285">
        <v>67</v>
      </c>
    </row>
    <row r="42" spans="1:17" s="3" customFormat="1">
      <c r="A42" s="79"/>
      <c r="B42" s="87" t="s">
        <v>9</v>
      </c>
      <c r="C42" s="285">
        <v>4</v>
      </c>
      <c r="D42" s="285">
        <v>6</v>
      </c>
      <c r="E42" s="81">
        <f t="shared" si="5"/>
        <v>10</v>
      </c>
      <c r="F42" s="89">
        <f ca="1">C42/OFFSET(C42,1,0)</f>
        <v>6.7453625632377737E-3</v>
      </c>
      <c r="G42" s="89">
        <f t="shared" ref="G42:H42" ca="1" si="21">D42/OFFSET(D42,1,0)</f>
        <v>1.0169491525423728E-2</v>
      </c>
      <c r="H42" s="94">
        <f t="shared" ca="1" si="21"/>
        <v>8.4530853761623E-3</v>
      </c>
      <c r="I42" s="279"/>
      <c r="J42" s="279"/>
      <c r="K42" s="281" t="s">
        <v>9</v>
      </c>
      <c r="L42" s="279"/>
      <c r="M42" s="279"/>
      <c r="N42" s="280"/>
      <c r="O42" s="285">
        <v>4</v>
      </c>
      <c r="P42" s="285">
        <v>6</v>
      </c>
      <c r="Q42" s="285">
        <v>10</v>
      </c>
    </row>
    <row r="43" spans="1:17" s="3" customFormat="1">
      <c r="A43" s="79" t="s">
        <v>25</v>
      </c>
      <c r="B43" s="90" t="s">
        <v>26</v>
      </c>
      <c r="C43" s="78">
        <f>SUM(C39:C42)</f>
        <v>593</v>
      </c>
      <c r="D43" s="78">
        <f>SUM(D39:D42)</f>
        <v>590</v>
      </c>
      <c r="E43" s="81">
        <f t="shared" si="5"/>
        <v>1183</v>
      </c>
      <c r="F43" s="89"/>
      <c r="G43" s="89"/>
      <c r="H43" s="89"/>
      <c r="I43" s="279"/>
      <c r="J43" s="281" t="s">
        <v>25</v>
      </c>
      <c r="K43" s="281" t="s">
        <v>26</v>
      </c>
      <c r="L43" s="279"/>
      <c r="M43" s="279"/>
      <c r="N43" s="286" t="s">
        <v>600</v>
      </c>
      <c r="O43" s="285">
        <v>593</v>
      </c>
      <c r="P43" s="285">
        <v>590</v>
      </c>
      <c r="Q43" s="285">
        <v>1183</v>
      </c>
    </row>
    <row r="44" spans="1:17" s="3" customFormat="1">
      <c r="A44" s="79"/>
      <c r="B44" s="77"/>
      <c r="C44" s="92"/>
      <c r="D44" s="92"/>
      <c r="E44" s="81"/>
      <c r="F44" s="2"/>
      <c r="G44" s="72"/>
      <c r="H44" s="72"/>
      <c r="I44" s="279"/>
      <c r="J44" s="279"/>
      <c r="K44" s="279"/>
      <c r="L44" s="281" t="s">
        <v>417</v>
      </c>
      <c r="M44" s="279"/>
      <c r="N44" s="280"/>
      <c r="O44" s="280"/>
      <c r="P44" s="280"/>
      <c r="Q44" s="280"/>
    </row>
    <row r="45" spans="1:17" s="3" customFormat="1">
      <c r="A45" s="79"/>
      <c r="B45" s="77" t="s">
        <v>60</v>
      </c>
      <c r="C45" s="92"/>
      <c r="D45" s="92"/>
      <c r="E45" s="81"/>
      <c r="F45" s="2"/>
      <c r="G45" s="72"/>
      <c r="H45" s="72"/>
      <c r="I45" s="279"/>
      <c r="J45" s="279"/>
      <c r="K45" s="281" t="s">
        <v>6</v>
      </c>
      <c r="L45" s="279"/>
      <c r="M45" s="279"/>
      <c r="N45" s="280"/>
      <c r="O45" s="285">
        <v>84</v>
      </c>
      <c r="P45" s="285">
        <v>10</v>
      </c>
      <c r="Q45" s="285">
        <v>94</v>
      </c>
    </row>
    <row r="46" spans="1:17" s="3" customFormat="1">
      <c r="A46" s="79"/>
      <c r="B46" s="87" t="s">
        <v>6</v>
      </c>
      <c r="C46" s="285">
        <v>84</v>
      </c>
      <c r="D46" s="285">
        <v>10</v>
      </c>
      <c r="E46" s="81">
        <f t="shared" si="5"/>
        <v>94</v>
      </c>
      <c r="F46" s="89">
        <f ca="1">C46/OFFSET(C46,4,0)</f>
        <v>0.75</v>
      </c>
      <c r="G46" s="89">
        <f t="shared" ref="G46:H46" ca="1" si="22">D46/OFFSET(D46,4,0)</f>
        <v>0.625</v>
      </c>
      <c r="H46" s="89">
        <f t="shared" ca="1" si="22"/>
        <v>0.734375</v>
      </c>
      <c r="I46" s="279"/>
      <c r="J46" s="279"/>
      <c r="K46" s="281" t="s">
        <v>313</v>
      </c>
      <c r="L46" s="279"/>
      <c r="M46" s="279"/>
      <c r="N46" s="280"/>
      <c r="O46" s="285">
        <v>14</v>
      </c>
      <c r="P46" s="285">
        <v>2</v>
      </c>
      <c r="Q46" s="285">
        <v>16</v>
      </c>
    </row>
    <row r="47" spans="1:17" s="3" customFormat="1">
      <c r="A47" s="79"/>
      <c r="B47" s="87" t="s">
        <v>7</v>
      </c>
      <c r="C47" s="285">
        <v>14</v>
      </c>
      <c r="D47" s="285">
        <v>2</v>
      </c>
      <c r="E47" s="81">
        <f t="shared" si="5"/>
        <v>16</v>
      </c>
      <c r="F47" s="89">
        <f ca="1">C47/OFFSET(C47,3,0)</f>
        <v>0.125</v>
      </c>
      <c r="G47" s="89">
        <f t="shared" ref="G47:H47" ca="1" si="23">D47/OFFSET(D47,3,0)</f>
        <v>0.125</v>
      </c>
      <c r="H47" s="89">
        <f t="shared" ca="1" si="23"/>
        <v>0.125</v>
      </c>
      <c r="I47" s="279"/>
      <c r="J47" s="279"/>
      <c r="K47" s="281" t="s">
        <v>315</v>
      </c>
      <c r="L47" s="279"/>
      <c r="M47" s="279"/>
      <c r="N47" s="280"/>
      <c r="O47" s="285">
        <v>12</v>
      </c>
      <c r="P47" s="285">
        <v>4</v>
      </c>
      <c r="Q47" s="285">
        <v>16</v>
      </c>
    </row>
    <row r="48" spans="1:17" s="3" customFormat="1">
      <c r="A48" s="79"/>
      <c r="B48" s="87" t="s">
        <v>8</v>
      </c>
      <c r="C48" s="285">
        <v>12</v>
      </c>
      <c r="D48" s="285">
        <v>4</v>
      </c>
      <c r="E48" s="81">
        <f t="shared" si="5"/>
        <v>16</v>
      </c>
      <c r="F48" s="89">
        <f ca="1">C48/OFFSET(C48,2,0)</f>
        <v>0.10714285714285714</v>
      </c>
      <c r="G48" s="89">
        <f t="shared" ref="G48:H48" ca="1" si="24">D48/OFFSET(D48,2,0)</f>
        <v>0.25</v>
      </c>
      <c r="H48" s="89">
        <f t="shared" ca="1" si="24"/>
        <v>0.125</v>
      </c>
      <c r="I48" s="279"/>
      <c r="J48" s="279"/>
      <c r="K48" s="281" t="s">
        <v>9</v>
      </c>
      <c r="L48" s="279"/>
      <c r="M48" s="279"/>
      <c r="N48" s="280"/>
      <c r="O48" s="285">
        <v>2</v>
      </c>
      <c r="P48" s="285">
        <v>0</v>
      </c>
      <c r="Q48" s="285">
        <v>2</v>
      </c>
    </row>
    <row r="49" spans="1:17" s="3" customFormat="1">
      <c r="A49" s="79"/>
      <c r="B49" s="87" t="s">
        <v>9</v>
      </c>
      <c r="C49" s="285">
        <v>2</v>
      </c>
      <c r="D49" s="285">
        <v>0</v>
      </c>
      <c r="E49" s="81">
        <f t="shared" si="5"/>
        <v>2</v>
      </c>
      <c r="F49" s="89">
        <f ca="1">C49/OFFSET(C49,1,0)</f>
        <v>1.7857142857142856E-2</v>
      </c>
      <c r="G49" s="89">
        <f t="shared" ref="G49:H49" ca="1" si="25">D49/OFFSET(D49,1,0)</f>
        <v>0</v>
      </c>
      <c r="H49" s="94">
        <f t="shared" ca="1" si="25"/>
        <v>1.5625E-2</v>
      </c>
      <c r="I49" s="279"/>
      <c r="J49" s="283" t="s">
        <v>27</v>
      </c>
      <c r="K49" s="279"/>
      <c r="L49" s="281" t="s">
        <v>894</v>
      </c>
      <c r="M49" s="279"/>
      <c r="N49" s="280"/>
      <c r="O49" s="285">
        <v>112</v>
      </c>
      <c r="P49" s="285">
        <v>16</v>
      </c>
      <c r="Q49" s="285">
        <v>128</v>
      </c>
    </row>
    <row r="50" spans="1:17" s="3" customFormat="1">
      <c r="A50" s="79" t="s">
        <v>27</v>
      </c>
      <c r="B50" s="77" t="s">
        <v>28</v>
      </c>
      <c r="C50" s="78">
        <f>SUM(C46:C49)</f>
        <v>112</v>
      </c>
      <c r="D50" s="78">
        <f>SUM(D46:D49)</f>
        <v>16</v>
      </c>
      <c r="E50" s="81">
        <f t="shared" si="5"/>
        <v>128</v>
      </c>
      <c r="F50" s="57"/>
      <c r="G50" s="57"/>
      <c r="H50" s="57"/>
      <c r="I50" s="279"/>
      <c r="J50" s="279"/>
      <c r="K50" s="279"/>
      <c r="L50" s="281" t="s">
        <v>419</v>
      </c>
      <c r="M50" s="279"/>
      <c r="N50" s="280"/>
      <c r="O50" s="280"/>
      <c r="P50" s="280"/>
      <c r="Q50" s="280"/>
    </row>
    <row r="51" spans="1:17" s="3" customFormat="1" ht="14.4">
      <c r="A51" s="79"/>
      <c r="B51" s="77"/>
      <c r="C51" s="92"/>
      <c r="D51" s="92"/>
      <c r="E51" s="81"/>
      <c r="F51" s="68"/>
      <c r="G51" s="109"/>
      <c r="H51" s="110"/>
      <c r="I51" s="279"/>
      <c r="J51" s="279"/>
      <c r="K51" s="281" t="s">
        <v>6</v>
      </c>
      <c r="L51" s="279"/>
      <c r="M51" s="279"/>
      <c r="N51" s="280"/>
      <c r="O51" s="285">
        <v>0</v>
      </c>
      <c r="P51" s="285">
        <v>0</v>
      </c>
      <c r="Q51" s="285">
        <v>0</v>
      </c>
    </row>
    <row r="52" spans="1:17" s="3" customFormat="1" ht="14.4">
      <c r="A52" s="79"/>
      <c r="B52" s="77" t="s">
        <v>61</v>
      </c>
      <c r="C52" s="92"/>
      <c r="D52" s="92"/>
      <c r="E52" s="81"/>
      <c r="F52" s="2"/>
      <c r="G52" s="112"/>
      <c r="H52" s="111"/>
      <c r="I52" s="279"/>
      <c r="J52" s="279"/>
      <c r="K52" s="281" t="s">
        <v>313</v>
      </c>
      <c r="L52" s="279"/>
      <c r="M52" s="279"/>
      <c r="N52" s="280"/>
      <c r="O52" s="285">
        <v>0</v>
      </c>
      <c r="P52" s="285">
        <v>0</v>
      </c>
      <c r="Q52" s="285">
        <v>0</v>
      </c>
    </row>
    <row r="53" spans="1:17" s="3" customFormat="1">
      <c r="A53" s="79"/>
      <c r="B53" s="87" t="s">
        <v>6</v>
      </c>
      <c r="C53" s="114"/>
      <c r="D53" s="114"/>
      <c r="E53" s="81">
        <f t="shared" si="5"/>
        <v>0</v>
      </c>
      <c r="F53" s="89" t="e">
        <f ca="1">C53/OFFSET(C53,4,0)</f>
        <v>#DIV/0!</v>
      </c>
      <c r="G53" s="89" t="e">
        <f t="shared" ref="G53:H53" ca="1" si="26">D53/OFFSET(D53,4,0)</f>
        <v>#DIV/0!</v>
      </c>
      <c r="H53" s="89" t="e">
        <f t="shared" ca="1" si="26"/>
        <v>#DIV/0!</v>
      </c>
      <c r="I53" s="279"/>
      <c r="J53" s="279"/>
      <c r="K53" s="281" t="s">
        <v>315</v>
      </c>
      <c r="L53" s="279"/>
      <c r="M53" s="279"/>
      <c r="N53" s="280"/>
      <c r="O53" s="285">
        <v>0</v>
      </c>
      <c r="P53" s="285">
        <v>0</v>
      </c>
      <c r="Q53" s="285">
        <v>0</v>
      </c>
    </row>
    <row r="54" spans="1:17" s="3" customFormat="1">
      <c r="A54" s="79"/>
      <c r="B54" s="87" t="s">
        <v>7</v>
      </c>
      <c r="C54" s="92"/>
      <c r="D54" s="92"/>
      <c r="E54" s="81">
        <f t="shared" si="5"/>
        <v>0</v>
      </c>
      <c r="F54" s="89" t="e">
        <f ca="1">C54/OFFSET(C54,3,0)</f>
        <v>#DIV/0!</v>
      </c>
      <c r="G54" s="89" t="e">
        <f t="shared" ref="G54:H54" ca="1" si="27">D54/OFFSET(D54,3,0)</f>
        <v>#DIV/0!</v>
      </c>
      <c r="H54" s="89" t="e">
        <f t="shared" ca="1" si="27"/>
        <v>#DIV/0!</v>
      </c>
      <c r="I54" s="279"/>
      <c r="J54" s="279"/>
      <c r="K54" s="281" t="s">
        <v>9</v>
      </c>
      <c r="L54" s="279"/>
      <c r="M54" s="279"/>
      <c r="N54" s="280"/>
      <c r="O54" s="285">
        <v>0</v>
      </c>
      <c r="P54" s="285">
        <v>0</v>
      </c>
      <c r="Q54" s="285">
        <v>0</v>
      </c>
    </row>
    <row r="55" spans="1:17" s="3" customFormat="1">
      <c r="A55" s="79"/>
      <c r="B55" s="87" t="s">
        <v>8</v>
      </c>
      <c r="C55" s="92"/>
      <c r="D55" s="92"/>
      <c r="E55" s="81">
        <f t="shared" si="5"/>
        <v>0</v>
      </c>
      <c r="F55" s="89" t="e">
        <f ca="1">C55/OFFSET(C55,2,0)</f>
        <v>#DIV/0!</v>
      </c>
      <c r="G55" s="89" t="e">
        <f t="shared" ref="G55:H55" ca="1" si="28">D55/OFFSET(D55,2,0)</f>
        <v>#DIV/0!</v>
      </c>
      <c r="H55" s="89" t="e">
        <f t="shared" ca="1" si="28"/>
        <v>#DIV/0!</v>
      </c>
      <c r="I55" s="279"/>
      <c r="J55" s="281" t="s">
        <v>29</v>
      </c>
      <c r="K55" s="279"/>
      <c r="L55" s="281" t="s">
        <v>420</v>
      </c>
      <c r="M55" s="279"/>
      <c r="N55" s="280"/>
      <c r="O55" s="285">
        <v>0</v>
      </c>
      <c r="P55" s="285">
        <v>0</v>
      </c>
      <c r="Q55" s="285">
        <v>0</v>
      </c>
    </row>
    <row r="56" spans="1:17" s="3" customFormat="1">
      <c r="A56" s="79"/>
      <c r="B56" s="87" t="s">
        <v>9</v>
      </c>
      <c r="C56" s="116"/>
      <c r="D56" s="116"/>
      <c r="E56" s="81">
        <f t="shared" si="5"/>
        <v>0</v>
      </c>
      <c r="F56" s="89" t="e">
        <f ca="1">C56/OFFSET(C56,1,0)</f>
        <v>#DIV/0!</v>
      </c>
      <c r="G56" s="89" t="e">
        <f t="shared" ref="G56:H56" ca="1" si="29">D56/OFFSET(D56,1,0)</f>
        <v>#DIV/0!</v>
      </c>
      <c r="H56" s="94" t="e">
        <f t="shared" ca="1" si="29"/>
        <v>#DIV/0!</v>
      </c>
      <c r="I56" s="279"/>
      <c r="J56" s="279"/>
      <c r="K56" s="279"/>
      <c r="L56" s="279"/>
      <c r="M56" s="279"/>
      <c r="N56" s="280"/>
      <c r="O56" s="280"/>
      <c r="P56" s="280"/>
      <c r="Q56" s="280"/>
    </row>
    <row r="57" spans="1:17" s="3" customFormat="1">
      <c r="A57" s="79" t="s">
        <v>29</v>
      </c>
      <c r="B57" s="77" t="s">
        <v>30</v>
      </c>
      <c r="C57" s="78">
        <f>SUM(C53:C56)</f>
        <v>0</v>
      </c>
      <c r="D57" s="78">
        <f>SUM(D53:D56)</f>
        <v>0</v>
      </c>
      <c r="E57" s="81">
        <f t="shared" si="5"/>
        <v>0</v>
      </c>
      <c r="F57" s="57"/>
      <c r="G57" s="57"/>
      <c r="H57" s="57"/>
      <c r="I57" s="279"/>
      <c r="J57" s="281" t="s">
        <v>387</v>
      </c>
      <c r="K57" s="279"/>
      <c r="L57" s="287">
        <v>982</v>
      </c>
      <c r="M57" s="287">
        <v>56</v>
      </c>
      <c r="N57" s="285">
        <v>1038</v>
      </c>
      <c r="O57" s="280"/>
      <c r="P57" s="280"/>
      <c r="Q57" s="280"/>
    </row>
    <row r="58" spans="1:17" s="3" customFormat="1">
      <c r="A58" s="79"/>
      <c r="B58" s="77"/>
      <c r="C58" s="92"/>
      <c r="D58" s="92"/>
      <c r="E58" s="81"/>
      <c r="F58" s="2"/>
      <c r="G58" s="72"/>
      <c r="H58" s="72"/>
      <c r="I58" s="279"/>
      <c r="J58" s="281" t="s">
        <v>240</v>
      </c>
      <c r="K58" s="279"/>
      <c r="L58" s="279"/>
      <c r="M58" s="279"/>
      <c r="N58" s="280"/>
      <c r="O58" s="280"/>
      <c r="P58" s="280"/>
      <c r="Q58" s="280"/>
    </row>
    <row r="59" spans="1:17" s="3" customFormat="1">
      <c r="A59" s="117" t="s">
        <v>72</v>
      </c>
      <c r="B59" s="77" t="s">
        <v>31</v>
      </c>
      <c r="C59" s="287">
        <v>982</v>
      </c>
      <c r="D59" s="287">
        <v>56</v>
      </c>
      <c r="E59" s="81">
        <f t="shared" si="5"/>
        <v>1038</v>
      </c>
      <c r="F59" s="2"/>
      <c r="G59" s="72"/>
      <c r="H59" s="72"/>
      <c r="I59" s="281" t="s">
        <v>895</v>
      </c>
      <c r="J59" s="279"/>
      <c r="K59" s="281" t="s">
        <v>241</v>
      </c>
      <c r="L59" s="287">
        <v>15</v>
      </c>
      <c r="M59" s="287">
        <v>27</v>
      </c>
      <c r="N59" s="285">
        <v>42</v>
      </c>
      <c r="O59" s="280"/>
      <c r="P59" s="280"/>
      <c r="Q59" s="280"/>
    </row>
    <row r="60" spans="1:17" s="3" customFormat="1">
      <c r="A60" s="117" t="s">
        <v>73</v>
      </c>
      <c r="B60" s="119" t="s">
        <v>71</v>
      </c>
      <c r="C60" s="120"/>
      <c r="D60" s="120"/>
      <c r="E60" s="81">
        <f t="shared" si="5"/>
        <v>0</v>
      </c>
      <c r="F60" s="2"/>
      <c r="G60" s="72"/>
      <c r="H60" s="72"/>
      <c r="I60" s="279"/>
      <c r="J60" s="281" t="s">
        <v>896</v>
      </c>
      <c r="K60" s="281" t="s">
        <v>241</v>
      </c>
      <c r="L60" s="287">
        <v>59</v>
      </c>
      <c r="M60" s="287">
        <v>158</v>
      </c>
      <c r="N60" s="285">
        <v>217</v>
      </c>
      <c r="O60" s="280"/>
      <c r="P60" s="280"/>
      <c r="Q60" s="280"/>
    </row>
    <row r="61" spans="1:17" s="3" customFormat="1" ht="14.4">
      <c r="A61" s="79"/>
      <c r="B61" s="77" t="s">
        <v>32</v>
      </c>
      <c r="C61" s="92"/>
      <c r="D61" s="92"/>
      <c r="E61" s="81"/>
      <c r="F61" s="2"/>
      <c r="G61" s="72"/>
      <c r="H61" s="110"/>
      <c r="I61" s="287">
        <v>0</v>
      </c>
      <c r="J61" s="281" t="s">
        <v>315</v>
      </c>
      <c r="K61" s="281" t="s">
        <v>241</v>
      </c>
      <c r="L61" s="287">
        <v>327</v>
      </c>
      <c r="M61" s="287">
        <v>206</v>
      </c>
      <c r="N61" s="285">
        <v>533</v>
      </c>
      <c r="O61" s="280"/>
      <c r="P61" s="280"/>
      <c r="Q61" s="280"/>
    </row>
    <row r="62" spans="1:17" s="3" customFormat="1">
      <c r="A62" s="79" t="s">
        <v>33</v>
      </c>
      <c r="B62" s="121" t="s">
        <v>34</v>
      </c>
      <c r="C62" s="287">
        <v>15</v>
      </c>
      <c r="D62" s="287">
        <v>27</v>
      </c>
      <c r="E62" s="81">
        <f t="shared" si="5"/>
        <v>42</v>
      </c>
      <c r="F62" s="89">
        <f ca="1">C62/OFFSET(C62,4,0)</f>
        <v>2.8089887640449437E-2</v>
      </c>
      <c r="G62" s="89">
        <f t="shared" ref="G62:H62" ca="1" si="30">D62/OFFSET(D62,4,0)</f>
        <v>2.8154327424400417E-2</v>
      </c>
      <c r="H62" s="89">
        <f t="shared" ca="1" si="30"/>
        <v>2.813127930341594E-2</v>
      </c>
      <c r="I62" s="279"/>
      <c r="J62" s="281" t="s">
        <v>897</v>
      </c>
      <c r="K62" s="281" t="s">
        <v>241</v>
      </c>
      <c r="L62" s="287">
        <v>133</v>
      </c>
      <c r="M62" s="287">
        <v>568</v>
      </c>
      <c r="N62" s="285">
        <v>701</v>
      </c>
      <c r="O62" s="280"/>
      <c r="P62" s="280"/>
      <c r="Q62" s="280"/>
    </row>
    <row r="63" spans="1:17" s="3" customFormat="1">
      <c r="A63" s="79" t="s">
        <v>35</v>
      </c>
      <c r="B63" s="121" t="s">
        <v>36</v>
      </c>
      <c r="C63" s="287">
        <v>59</v>
      </c>
      <c r="D63" s="287">
        <v>158</v>
      </c>
      <c r="E63" s="81">
        <f t="shared" si="5"/>
        <v>217</v>
      </c>
      <c r="F63" s="89">
        <f ca="1">C63/OFFSET(C63,3,0)</f>
        <v>0.1104868913857678</v>
      </c>
      <c r="G63" s="89">
        <f t="shared" ref="G63:H63" ca="1" si="31">D63/OFFSET(D63,3,0)</f>
        <v>0.16475495307612095</v>
      </c>
      <c r="H63" s="89">
        <f t="shared" ca="1" si="31"/>
        <v>0.14534494306764903</v>
      </c>
      <c r="I63" s="279"/>
      <c r="J63" s="281" t="s">
        <v>898</v>
      </c>
      <c r="K63" s="281" t="s">
        <v>899</v>
      </c>
      <c r="L63" s="287">
        <v>534</v>
      </c>
      <c r="M63" s="287">
        <v>959</v>
      </c>
      <c r="N63" s="285">
        <v>1493</v>
      </c>
      <c r="O63" s="280"/>
      <c r="P63" s="280"/>
      <c r="Q63" s="280"/>
    </row>
    <row r="64" spans="1:17" s="3" customFormat="1">
      <c r="A64" s="79" t="s">
        <v>37</v>
      </c>
      <c r="B64" s="121" t="s">
        <v>38</v>
      </c>
      <c r="C64" s="287">
        <v>327</v>
      </c>
      <c r="D64" s="287">
        <v>206</v>
      </c>
      <c r="E64" s="81">
        <f t="shared" si="5"/>
        <v>533</v>
      </c>
      <c r="F64" s="89">
        <f ca="1">C64/OFFSET(C64,2,0)</f>
        <v>0.61235955056179781</v>
      </c>
      <c r="G64" s="89">
        <f t="shared" ref="G64:H64" ca="1" si="32">D64/OFFSET(D64,2,0)</f>
        <v>0.21480709071949947</v>
      </c>
      <c r="H64" s="89">
        <f t="shared" ca="1" si="32"/>
        <v>0.35699933020763563</v>
      </c>
      <c r="I64" s="279"/>
      <c r="J64" s="279"/>
      <c r="K64" s="281" t="s">
        <v>232</v>
      </c>
      <c r="L64" s="287">
        <v>19</v>
      </c>
      <c r="M64" s="287">
        <v>9</v>
      </c>
      <c r="N64" s="285">
        <v>28</v>
      </c>
      <c r="O64" s="280"/>
      <c r="P64" s="280"/>
      <c r="Q64" s="280"/>
    </row>
    <row r="65" spans="1:17" s="3" customFormat="1">
      <c r="A65" s="79" t="s">
        <v>39</v>
      </c>
      <c r="B65" s="121" t="s">
        <v>40</v>
      </c>
      <c r="C65" s="287">
        <v>133</v>
      </c>
      <c r="D65" s="287">
        <v>568</v>
      </c>
      <c r="E65" s="81">
        <f t="shared" si="5"/>
        <v>701</v>
      </c>
      <c r="F65" s="89">
        <f ca="1">C65/OFFSET(C65,1,0)</f>
        <v>0.24906367041198502</v>
      </c>
      <c r="G65" s="89">
        <f t="shared" ref="G65:H65" ca="1" si="33">D65/OFFSET(D65,1,0)</f>
        <v>0.5922836287799792</v>
      </c>
      <c r="H65" s="94">
        <f t="shared" ca="1" si="33"/>
        <v>0.4695244474212994</v>
      </c>
      <c r="I65" s="279"/>
      <c r="J65" s="283" t="s">
        <v>900</v>
      </c>
      <c r="K65" s="279"/>
      <c r="L65" s="287">
        <v>515</v>
      </c>
      <c r="M65" s="287">
        <v>950</v>
      </c>
      <c r="N65" s="288">
        <v>1465</v>
      </c>
      <c r="O65" s="280"/>
      <c r="P65" s="280"/>
      <c r="Q65" s="280"/>
    </row>
    <row r="66" spans="1:17" s="3" customFormat="1">
      <c r="A66" s="79" t="s">
        <v>41</v>
      </c>
      <c r="B66" s="96" t="s">
        <v>55</v>
      </c>
      <c r="C66" s="78">
        <f>SUM(C62:C65)</f>
        <v>534</v>
      </c>
      <c r="D66" s="78">
        <f>SUM(D62:D65)</f>
        <v>959</v>
      </c>
      <c r="E66" s="81">
        <f t="shared" si="5"/>
        <v>1493</v>
      </c>
      <c r="F66" s="89">
        <f>C66/C33</f>
        <v>0.22928295405753543</v>
      </c>
      <c r="G66" s="89">
        <f t="shared" ref="G66:H66" si="34">D66/D33</f>
        <v>0.56478209658421674</v>
      </c>
      <c r="H66" s="89">
        <f t="shared" si="34"/>
        <v>0.37074745468090392</v>
      </c>
      <c r="I66" s="279"/>
      <c r="J66" s="281" t="s">
        <v>341</v>
      </c>
      <c r="K66" s="281" t="s">
        <v>901</v>
      </c>
      <c r="L66" s="279"/>
      <c r="M66" s="279"/>
      <c r="N66" s="280"/>
      <c r="O66" s="280"/>
      <c r="P66" s="280"/>
      <c r="Q66" s="280"/>
    </row>
    <row r="67" spans="1:17" s="3" customFormat="1">
      <c r="A67" s="97" t="s">
        <v>42</v>
      </c>
      <c r="B67" s="98" t="s">
        <v>21</v>
      </c>
      <c r="C67" s="99">
        <v>19</v>
      </c>
      <c r="D67" s="99">
        <v>9</v>
      </c>
      <c r="E67" s="81">
        <f t="shared" si="5"/>
        <v>28</v>
      </c>
      <c r="F67" s="2"/>
      <c r="G67" s="72"/>
      <c r="H67" s="72"/>
      <c r="I67" s="283" t="s">
        <v>45</v>
      </c>
      <c r="J67" s="281" t="s">
        <v>303</v>
      </c>
      <c r="K67" s="279"/>
      <c r="L67" s="287">
        <v>2202</v>
      </c>
      <c r="M67" s="287">
        <v>1612</v>
      </c>
      <c r="N67" s="285">
        <v>3814</v>
      </c>
      <c r="O67" s="280"/>
      <c r="P67" s="280"/>
      <c r="Q67" s="280"/>
    </row>
    <row r="68" spans="1:17" s="3" customFormat="1" ht="14.4">
      <c r="A68" s="79" t="s">
        <v>43</v>
      </c>
      <c r="B68" s="77" t="s">
        <v>44</v>
      </c>
      <c r="C68" s="78">
        <f>C66-C67</f>
        <v>515</v>
      </c>
      <c r="D68" s="78">
        <f>D66-D67</f>
        <v>950</v>
      </c>
      <c r="E68" s="81">
        <f t="shared" si="5"/>
        <v>1465</v>
      </c>
      <c r="F68" s="2"/>
      <c r="G68" s="111"/>
      <c r="H68" s="123"/>
      <c r="I68" s="279"/>
      <c r="J68" s="283" t="s">
        <v>902</v>
      </c>
      <c r="K68" s="279"/>
      <c r="L68" s="287">
        <v>8</v>
      </c>
      <c r="M68" s="287">
        <v>36</v>
      </c>
      <c r="N68" s="285">
        <v>44</v>
      </c>
      <c r="O68" s="280"/>
      <c r="P68" s="280"/>
      <c r="Q68" s="280"/>
    </row>
    <row r="69" spans="1:17" s="3" customFormat="1">
      <c r="A69" s="79"/>
      <c r="B69" s="77"/>
      <c r="C69" s="92"/>
      <c r="D69" s="92"/>
      <c r="E69" s="81"/>
      <c r="F69" s="2"/>
      <c r="G69" s="72"/>
      <c r="H69" s="72"/>
      <c r="I69" s="279"/>
      <c r="J69" s="281" t="s">
        <v>344</v>
      </c>
      <c r="K69" s="281" t="s">
        <v>903</v>
      </c>
      <c r="L69" s="279"/>
      <c r="M69" s="279"/>
      <c r="N69" s="280"/>
      <c r="O69" s="280"/>
      <c r="P69" s="280"/>
      <c r="Q69" s="280"/>
    </row>
    <row r="70" spans="1:17" s="3" customFormat="1" ht="14.4">
      <c r="A70" s="79" t="s">
        <v>45</v>
      </c>
      <c r="B70" s="77" t="s">
        <v>46</v>
      </c>
      <c r="C70" s="91">
        <f>C43+C50+C57+C59+C60+C68</f>
        <v>2202</v>
      </c>
      <c r="D70" s="91">
        <f>D43+D50+D57+D59+D60+D68</f>
        <v>1612</v>
      </c>
      <c r="E70" s="81">
        <f t="shared" si="5"/>
        <v>3814</v>
      </c>
      <c r="F70" s="2"/>
      <c r="G70" s="124"/>
      <c r="H70" s="112"/>
      <c r="I70" s="281" t="s">
        <v>49</v>
      </c>
      <c r="J70" s="281" t="s">
        <v>246</v>
      </c>
      <c r="K70" s="279"/>
      <c r="L70" s="287">
        <v>2210</v>
      </c>
      <c r="M70" s="287">
        <v>1648</v>
      </c>
      <c r="N70" s="285">
        <v>3858</v>
      </c>
      <c r="O70" s="280"/>
      <c r="P70" s="280"/>
      <c r="Q70" s="280"/>
    </row>
    <row r="71" spans="1:17" s="3" customFormat="1">
      <c r="A71" s="79"/>
      <c r="B71" s="125"/>
      <c r="C71" s="92"/>
      <c r="D71" s="92"/>
      <c r="E71" s="81"/>
      <c r="F71" s="2"/>
      <c r="G71" s="72"/>
      <c r="H71" s="72"/>
      <c r="I71" s="279"/>
      <c r="J71" s="281" t="s">
        <v>904</v>
      </c>
      <c r="K71" s="279"/>
      <c r="L71" s="287">
        <v>54</v>
      </c>
      <c r="M71" s="287">
        <v>87</v>
      </c>
      <c r="N71" s="285">
        <v>141</v>
      </c>
      <c r="O71" s="280"/>
      <c r="P71" s="280"/>
      <c r="Q71" s="280"/>
    </row>
    <row r="72" spans="1:17" s="3" customFormat="1" ht="14.4">
      <c r="A72" s="79" t="s">
        <v>47</v>
      </c>
      <c r="B72" s="77" t="s">
        <v>48</v>
      </c>
      <c r="C72" s="287">
        <v>8</v>
      </c>
      <c r="D72" s="287">
        <v>36</v>
      </c>
      <c r="E72" s="81">
        <f t="shared" si="5"/>
        <v>44</v>
      </c>
      <c r="F72" s="68"/>
      <c r="G72" s="126"/>
      <c r="H72" s="127"/>
      <c r="I72" s="281" t="s">
        <v>277</v>
      </c>
      <c r="J72" s="279"/>
      <c r="K72" s="279"/>
      <c r="L72" s="281" t="s">
        <v>905</v>
      </c>
      <c r="M72" s="279"/>
      <c r="N72" s="282" t="s">
        <v>906</v>
      </c>
      <c r="O72" s="280"/>
      <c r="P72" s="280"/>
      <c r="Q72" s="280"/>
    </row>
    <row r="73" spans="1:17" s="3" customFormat="1">
      <c r="A73" s="79"/>
      <c r="B73" s="125"/>
      <c r="C73" s="92"/>
      <c r="D73" s="92"/>
      <c r="E73" s="81"/>
      <c r="F73" s="2"/>
      <c r="G73" s="72"/>
      <c r="H73" s="72"/>
      <c r="I73" s="279"/>
      <c r="J73" s="279"/>
      <c r="K73" s="279"/>
      <c r="L73" s="281" t="s">
        <v>907</v>
      </c>
      <c r="M73" s="279"/>
      <c r="N73" s="282" t="s">
        <v>908</v>
      </c>
      <c r="O73" s="280"/>
      <c r="P73" s="280"/>
      <c r="Q73" s="280"/>
    </row>
    <row r="74" spans="1:17" s="3" customFormat="1">
      <c r="A74" s="79" t="s">
        <v>49</v>
      </c>
      <c r="B74" s="77" t="s">
        <v>50</v>
      </c>
      <c r="C74" s="81">
        <f>C70+C72</f>
        <v>2210</v>
      </c>
      <c r="D74" s="81">
        <f>D70+D72</f>
        <v>1648</v>
      </c>
      <c r="E74" s="81">
        <f>D74+C74</f>
        <v>3858</v>
      </c>
      <c r="F74" s="2"/>
      <c r="G74" s="72"/>
      <c r="H74" s="72"/>
      <c r="I74" s="279"/>
      <c r="J74" s="279"/>
      <c r="K74" s="279"/>
      <c r="L74" s="289">
        <v>3999</v>
      </c>
      <c r="M74" s="279"/>
      <c r="N74" s="290">
        <v>3999</v>
      </c>
      <c r="O74" s="280"/>
      <c r="P74" s="280"/>
      <c r="Q74" s="280"/>
    </row>
    <row r="75" spans="1:17" s="3" customFormat="1">
      <c r="A75" s="79"/>
      <c r="B75" s="77" t="s">
        <v>94</v>
      </c>
      <c r="C75" s="92"/>
      <c r="D75" s="92"/>
      <c r="E75" s="81">
        <f>D75+C75</f>
        <v>0</v>
      </c>
      <c r="F75" s="2"/>
      <c r="G75" s="72"/>
      <c r="H75" s="72"/>
      <c r="I75" s="281" t="s">
        <v>278</v>
      </c>
      <c r="J75" s="279"/>
      <c r="K75" s="279"/>
      <c r="L75" s="279"/>
      <c r="M75" s="279"/>
      <c r="N75" s="291">
        <v>0.62</v>
      </c>
      <c r="O75" s="280"/>
      <c r="P75" s="280"/>
      <c r="Q75" s="280"/>
    </row>
    <row r="76" spans="1:17" s="3" customFormat="1" ht="14.4" thickBot="1">
      <c r="A76" s="128" t="s">
        <v>51</v>
      </c>
      <c r="B76" s="129" t="s">
        <v>64</v>
      </c>
      <c r="C76" s="287">
        <v>54</v>
      </c>
      <c r="D76" s="287">
        <v>87</v>
      </c>
      <c r="E76" s="81">
        <f>D76+C76</f>
        <v>141</v>
      </c>
      <c r="F76" s="2"/>
      <c r="G76" s="72"/>
      <c r="H76" s="72"/>
      <c r="I76" s="279"/>
      <c r="J76" s="279"/>
      <c r="K76" s="279"/>
      <c r="L76" s="279"/>
      <c r="M76" s="279"/>
      <c r="N76" s="280"/>
      <c r="O76" s="280"/>
      <c r="P76" s="280"/>
      <c r="Q76" s="280"/>
    </row>
    <row r="77" spans="1:17" s="3" customFormat="1" ht="30.75" customHeight="1">
      <c r="A77" s="296" t="s">
        <v>56</v>
      </c>
      <c r="B77" s="297"/>
      <c r="C77" s="131">
        <f>C6+C33-C67-C74</f>
        <v>170</v>
      </c>
      <c r="D77" s="131">
        <f>D6+D33-D67-D74</f>
        <v>154</v>
      </c>
      <c r="E77" s="132">
        <f>(E6+E33)-(E67+E74)</f>
        <v>324</v>
      </c>
      <c r="F77" s="2"/>
      <c r="G77" s="72"/>
      <c r="H77" s="72"/>
      <c r="I77" s="281" t="s">
        <v>909</v>
      </c>
      <c r="J77" s="279"/>
      <c r="K77" s="279"/>
      <c r="L77" s="279"/>
      <c r="M77" s="279"/>
      <c r="N77" s="280"/>
      <c r="O77" s="280"/>
      <c r="P77" s="280"/>
      <c r="Q77" s="280"/>
    </row>
    <row r="78" spans="1:17" s="3" customFormat="1" ht="16.2" customHeight="1">
      <c r="A78" s="133"/>
      <c r="B78" s="61" t="s">
        <v>67</v>
      </c>
      <c r="C78" s="134">
        <f>(C43+C57+C59+C60+C50)/(C43+C57+C59+C68+C60+C50)</f>
        <v>0.76612170753860132</v>
      </c>
      <c r="D78" s="134">
        <f t="shared" ref="D78:E78" si="35">(D43+D57+D59+D60+D50)/(D43+D57+D59+D68+D60+D50)</f>
        <v>0.41066997518610421</v>
      </c>
      <c r="E78" s="134">
        <f t="shared" si="35"/>
        <v>0.61588883062401678</v>
      </c>
      <c r="F78" s="135"/>
      <c r="G78" s="72"/>
      <c r="H78" s="72"/>
      <c r="I78" s="281" t="s">
        <v>910</v>
      </c>
      <c r="J78" s="279"/>
      <c r="K78" s="279"/>
      <c r="L78" s="279"/>
      <c r="M78" s="279"/>
      <c r="N78" s="280"/>
      <c r="O78" s="280"/>
      <c r="P78" s="280"/>
      <c r="Q78" s="280"/>
    </row>
    <row r="79" spans="1:17" s="3" customFormat="1" ht="16.2" customHeight="1">
      <c r="A79" s="133"/>
      <c r="B79" s="61" t="s">
        <v>68</v>
      </c>
      <c r="C79" s="134">
        <f>(C43+C57+C59+C60+C50)/(C43+C57+C59+C68+C72+C67+C60+C50)</f>
        <v>0.75684163301929119</v>
      </c>
      <c r="D79" s="134">
        <f t="shared" ref="D79:E79" si="36">(D43+D57+D59+D60+D50)/(D43+D57+D59+D68+D72+D67+D60+D50)</f>
        <v>0.39951719975859989</v>
      </c>
      <c r="E79" s="134">
        <f t="shared" si="36"/>
        <v>0.60447761194029848</v>
      </c>
      <c r="F79" s="2"/>
      <c r="G79" s="72"/>
      <c r="H79" s="72"/>
      <c r="I79" s="281" t="s">
        <v>911</v>
      </c>
      <c r="J79" s="279"/>
      <c r="K79" s="279"/>
      <c r="L79" s="279"/>
      <c r="M79" s="279"/>
      <c r="N79" s="280"/>
      <c r="O79" s="280"/>
      <c r="P79" s="280"/>
      <c r="Q79" s="280"/>
    </row>
    <row r="80" spans="1:17" ht="16.2" customHeight="1">
      <c r="A80" s="133"/>
      <c r="B80" s="61" t="s">
        <v>70</v>
      </c>
      <c r="C80" s="134">
        <f>C59/C35</f>
        <v>0.4251082251082251</v>
      </c>
      <c r="D80" s="134">
        <f t="shared" ref="D80:E80" si="37">D59/D35</f>
        <v>3.3155713439905268E-2</v>
      </c>
      <c r="E80" s="134">
        <f t="shared" si="37"/>
        <v>0.25956489122280568</v>
      </c>
      <c r="I80" s="281" t="s">
        <v>912</v>
      </c>
    </row>
    <row r="81" spans="1:17" ht="16.2" customHeight="1">
      <c r="A81" s="133"/>
      <c r="B81" s="61" t="s">
        <v>69</v>
      </c>
      <c r="C81" s="134">
        <f>D66/E66</f>
        <v>0.64233087742799733</v>
      </c>
      <c r="D81" s="134"/>
      <c r="E81" s="134"/>
    </row>
    <row r="82" spans="1:17" ht="16.2" customHeight="1">
      <c r="A82" s="133"/>
      <c r="B82" s="61" t="s">
        <v>89</v>
      </c>
      <c r="C82" s="136">
        <f>C20/C35</f>
        <v>0</v>
      </c>
      <c r="D82" s="136">
        <f t="shared" ref="D82:E82" si="38">D20/D35</f>
        <v>1.0065127294256957E-2</v>
      </c>
      <c r="E82" s="136">
        <f t="shared" si="38"/>
        <v>4.2510627656914225E-3</v>
      </c>
      <c r="I82" s="281" t="s">
        <v>913</v>
      </c>
    </row>
    <row r="83" spans="1:17" ht="16.2" customHeight="1">
      <c r="A83" s="133"/>
      <c r="B83" s="61" t="s">
        <v>95</v>
      </c>
      <c r="C83" s="136">
        <f>(C43+C50+C57+C59+C60)/(C6+C33)</f>
        <v>0.70320967069612339</v>
      </c>
      <c r="D83" s="136">
        <f t="shared" ref="D83:E83" si="39">(D43+D50+D57+D59+D60)/(D6+D33)</f>
        <v>0.36554389839867474</v>
      </c>
      <c r="E83" s="136">
        <f t="shared" si="39"/>
        <v>0.55795724465558194</v>
      </c>
      <c r="I83" s="281" t="s">
        <v>914</v>
      </c>
    </row>
    <row r="84" spans="1:17" ht="82.2" customHeight="1">
      <c r="A84" s="298" t="s">
        <v>57</v>
      </c>
      <c r="B84" s="299"/>
      <c r="C84" s="299"/>
      <c r="D84" s="299"/>
      <c r="E84" s="299"/>
      <c r="I84" s="281" t="s">
        <v>915</v>
      </c>
    </row>
    <row r="85" spans="1:17">
      <c r="A85" s="137"/>
      <c r="I85" s="281" t="s">
        <v>916</v>
      </c>
    </row>
    <row r="86" spans="1:17" s="139" customFormat="1" ht="19.5" customHeight="1">
      <c r="A86" s="138" t="s">
        <v>62</v>
      </c>
      <c r="B86" s="62"/>
      <c r="F86" s="2"/>
      <c r="G86" s="72"/>
      <c r="H86" s="72"/>
      <c r="I86" s="281" t="s">
        <v>917</v>
      </c>
      <c r="J86" s="279"/>
      <c r="K86" s="279"/>
      <c r="L86" s="279"/>
      <c r="M86" s="279"/>
      <c r="N86" s="280"/>
      <c r="O86" s="280"/>
      <c r="P86" s="280"/>
      <c r="Q86" s="280"/>
    </row>
    <row r="87" spans="1:17" s="139" customFormat="1" ht="19.5" customHeight="1">
      <c r="A87" s="138"/>
      <c r="B87" s="62"/>
      <c r="F87" s="2"/>
      <c r="G87" s="72"/>
      <c r="H87" s="72"/>
      <c r="I87" s="279"/>
      <c r="J87" s="279"/>
      <c r="K87" s="279"/>
      <c r="L87" s="279"/>
      <c r="M87" s="279"/>
      <c r="N87" s="280"/>
      <c r="O87" s="280"/>
      <c r="P87" s="280"/>
      <c r="Q87" s="280"/>
    </row>
    <row r="88" spans="1:17" s="139" customFormat="1" ht="19.5" customHeight="1">
      <c r="A88" s="138"/>
      <c r="B88" s="62"/>
      <c r="F88" s="2"/>
      <c r="G88" s="72"/>
      <c r="H88" s="72"/>
      <c r="I88" s="281" t="s">
        <v>866</v>
      </c>
      <c r="J88" s="281" t="s">
        <v>918</v>
      </c>
      <c r="K88" s="279"/>
      <c r="L88" s="279"/>
      <c r="M88" s="279"/>
      <c r="N88" s="280"/>
      <c r="O88" s="280"/>
      <c r="P88" s="280"/>
      <c r="Q88" s="280"/>
    </row>
    <row r="89" spans="1:17" s="139" customFormat="1" ht="19.5" customHeight="1">
      <c r="A89" s="138"/>
      <c r="B89" s="62"/>
      <c r="F89" s="2"/>
      <c r="G89" s="72"/>
      <c r="H89" s="72"/>
      <c r="I89" s="281" t="s">
        <v>919</v>
      </c>
      <c r="J89" s="279"/>
      <c r="K89" s="279"/>
      <c r="L89" s="279"/>
      <c r="M89" s="279"/>
      <c r="N89" s="280"/>
      <c r="O89" s="280"/>
      <c r="P89" s="280"/>
      <c r="Q89" s="280"/>
    </row>
    <row r="90" spans="1:17" s="139" customFormat="1" ht="19.5" customHeight="1">
      <c r="A90" s="138"/>
      <c r="B90" s="62"/>
      <c r="F90" s="2"/>
      <c r="G90" s="72"/>
      <c r="H90" s="72"/>
      <c r="I90" s="281" t="s">
        <v>920</v>
      </c>
      <c r="J90" s="279"/>
      <c r="K90" s="279"/>
      <c r="L90" s="279"/>
      <c r="M90" s="279"/>
      <c r="N90" s="280"/>
      <c r="O90" s="280"/>
      <c r="P90" s="280"/>
      <c r="Q90" s="280"/>
    </row>
    <row r="91" spans="1:17" s="139" customFormat="1" ht="19.5" customHeight="1">
      <c r="A91" s="138"/>
      <c r="B91" s="62"/>
      <c r="F91" s="2"/>
      <c r="G91" s="72"/>
      <c r="H91" s="72"/>
      <c r="I91" s="279"/>
      <c r="J91" s="279"/>
      <c r="K91" s="279"/>
      <c r="L91" s="279"/>
      <c r="M91" s="279"/>
      <c r="N91" s="280"/>
      <c r="O91" s="280"/>
      <c r="P91" s="280"/>
      <c r="Q91" s="280"/>
    </row>
    <row r="92" spans="1:17" s="139" customFormat="1" ht="19.5" customHeight="1">
      <c r="A92" s="138"/>
      <c r="B92" s="62"/>
      <c r="F92" s="2"/>
      <c r="G92" s="72"/>
      <c r="H92" s="72"/>
      <c r="I92" s="281" t="s">
        <v>921</v>
      </c>
      <c r="J92" s="279"/>
      <c r="K92" s="279"/>
      <c r="L92" s="279"/>
      <c r="M92" s="279"/>
      <c r="N92" s="280"/>
      <c r="O92" s="280"/>
      <c r="P92" s="280"/>
      <c r="Q92" s="280"/>
    </row>
    <row r="93" spans="1:17" s="139" customFormat="1" ht="19.5" customHeight="1">
      <c r="A93" s="138"/>
      <c r="B93" s="1" t="s">
        <v>65</v>
      </c>
      <c r="C93" s="139">
        <f>(C74-C68)/C74</f>
        <v>0.76696832579185525</v>
      </c>
      <c r="D93" s="1" t="s">
        <v>66</v>
      </c>
      <c r="E93" s="139">
        <f>(D74-D68)/D74</f>
        <v>0.42354368932038833</v>
      </c>
      <c r="F93" s="2"/>
      <c r="G93" s="72"/>
      <c r="H93" s="72"/>
      <c r="I93" s="281" t="s">
        <v>922</v>
      </c>
      <c r="J93" s="279"/>
      <c r="K93" s="279"/>
      <c r="L93" s="279"/>
      <c r="M93" s="279"/>
      <c r="N93" s="280"/>
      <c r="O93" s="280"/>
      <c r="P93" s="280"/>
      <c r="Q93" s="280"/>
    </row>
    <row r="94" spans="1:17" ht="68.25" customHeight="1">
      <c r="A94" s="300" t="s">
        <v>52</v>
      </c>
      <c r="B94" s="300"/>
      <c r="C94" s="300"/>
      <c r="D94" s="300"/>
      <c r="E94" s="300"/>
      <c r="I94" s="281" t="s">
        <v>923</v>
      </c>
    </row>
    <row r="95" spans="1:17" ht="25.5" customHeight="1">
      <c r="I95" s="281" t="s">
        <v>924</v>
      </c>
    </row>
    <row r="96" spans="1:17" ht="18.75" customHeight="1">
      <c r="A96" s="140" t="s">
        <v>53</v>
      </c>
      <c r="I96" s="281" t="s">
        <v>925</v>
      </c>
    </row>
    <row r="97" spans="9:10">
      <c r="I97" s="281" t="s">
        <v>926</v>
      </c>
    </row>
    <row r="98" spans="9:10">
      <c r="I98" s="281" t="s">
        <v>927</v>
      </c>
    </row>
    <row r="99" spans="9:10">
      <c r="I99" s="281" t="s">
        <v>928</v>
      </c>
    </row>
    <row r="101" spans="9:10">
      <c r="I101" s="281" t="s">
        <v>929</v>
      </c>
    </row>
    <row r="102" spans="9:10">
      <c r="I102" s="281" t="s">
        <v>930</v>
      </c>
    </row>
    <row r="104" spans="9:10">
      <c r="I104" s="281" t="s">
        <v>931</v>
      </c>
    </row>
    <row r="105" spans="9:10">
      <c r="I105" s="281" t="s">
        <v>932</v>
      </c>
      <c r="J105" s="281" t="s">
        <v>933</v>
      </c>
    </row>
    <row r="106" spans="9:10">
      <c r="I106" s="281" t="s">
        <v>934</v>
      </c>
    </row>
  </sheetData>
  <mergeCells count="3">
    <mergeCell ref="A77:B77"/>
    <mergeCell ref="A84:E84"/>
    <mergeCell ref="A94:E9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61" workbookViewId="0">
      <selection activeCell="C76" sqref="C76:D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11" width="11.77734375" style="58" customWidth="1"/>
    <col min="12" max="14" width="3.88671875" style="57" bestFit="1" customWidth="1"/>
    <col min="15" max="16384" width="8.88671875" style="57"/>
  </cols>
  <sheetData>
    <row r="1" spans="1:14" s="3" customFormat="1">
      <c r="A1" s="57"/>
      <c r="B1" s="65" t="s">
        <v>90</v>
      </c>
      <c r="C1" s="57" t="s">
        <v>807</v>
      </c>
      <c r="D1" s="57"/>
      <c r="E1" s="57"/>
      <c r="F1" s="2" t="s">
        <v>91</v>
      </c>
      <c r="G1" s="66"/>
      <c r="H1" s="67"/>
      <c r="I1" s="58"/>
      <c r="J1" s="58"/>
      <c r="K1" s="58"/>
      <c r="L1" s="57"/>
      <c r="M1" s="57"/>
      <c r="N1" s="57"/>
    </row>
    <row r="2" spans="1:14" s="3" customFormat="1" ht="15.6">
      <c r="A2" s="57"/>
      <c r="B2" s="65" t="s">
        <v>92</v>
      </c>
      <c r="C2" s="57" t="s">
        <v>158</v>
      </c>
      <c r="D2" s="57"/>
      <c r="E2" s="57"/>
      <c r="F2" s="68" t="s">
        <v>93</v>
      </c>
      <c r="G2" s="69"/>
      <c r="H2" s="70"/>
      <c r="I2" s="205" t="s">
        <v>224</v>
      </c>
      <c r="J2" s="58"/>
      <c r="K2" s="58"/>
      <c r="L2" s="57"/>
      <c r="M2" s="57"/>
      <c r="N2" s="57"/>
    </row>
    <row r="3" spans="1:14" s="3" customFormat="1" ht="13.8" thickBot="1">
      <c r="A3" s="71"/>
      <c r="B3" s="58"/>
      <c r="C3" s="57"/>
      <c r="D3" s="57"/>
      <c r="E3" s="57"/>
      <c r="F3" s="2"/>
      <c r="G3" s="72"/>
      <c r="H3" s="72"/>
      <c r="I3" s="58"/>
      <c r="J3" s="58"/>
      <c r="K3" s="58"/>
      <c r="L3" s="57"/>
      <c r="M3" s="57"/>
      <c r="N3" s="57"/>
    </row>
    <row r="4" spans="1:14" s="3" customFormat="1">
      <c r="A4" s="73"/>
      <c r="B4" s="60"/>
      <c r="C4" s="74" t="s">
        <v>0</v>
      </c>
      <c r="D4" s="74" t="s">
        <v>1</v>
      </c>
      <c r="E4" s="75" t="s">
        <v>2</v>
      </c>
      <c r="F4" s="2"/>
      <c r="G4" s="72"/>
      <c r="H4" s="72"/>
      <c r="I4" s="58"/>
      <c r="J4" s="58"/>
      <c r="K4" s="175" t="s">
        <v>806</v>
      </c>
      <c r="L4" s="206" t="s">
        <v>0</v>
      </c>
      <c r="M4" s="206" t="s">
        <v>1</v>
      </c>
      <c r="N4" s="206" t="s">
        <v>2</v>
      </c>
    </row>
    <row r="5" spans="1:14" s="3" customFormat="1">
      <c r="A5" s="76"/>
      <c r="B5" s="77"/>
      <c r="C5" s="78"/>
      <c r="D5" s="78"/>
      <c r="E5" s="78"/>
      <c r="F5" s="4"/>
      <c r="G5" s="72"/>
      <c r="H5" s="72"/>
      <c r="I5" s="58"/>
      <c r="J5" s="58"/>
      <c r="K5" s="175" t="s">
        <v>226</v>
      </c>
      <c r="L5" s="57"/>
      <c r="M5" s="57"/>
      <c r="N5" s="57"/>
    </row>
    <row r="6" spans="1:14" s="3" customFormat="1" ht="15.6">
      <c r="A6" s="79" t="s">
        <v>3</v>
      </c>
      <c r="B6" s="77" t="s">
        <v>63</v>
      </c>
      <c r="C6" s="80">
        <v>62</v>
      </c>
      <c r="D6" s="80">
        <v>78</v>
      </c>
      <c r="E6" s="81">
        <f>D6+C6</f>
        <v>140</v>
      </c>
      <c r="F6" s="68"/>
      <c r="G6" s="82"/>
      <c r="H6" s="70"/>
      <c r="I6" s="175" t="s">
        <v>3</v>
      </c>
      <c r="J6" s="58"/>
      <c r="K6" s="175" t="s">
        <v>227</v>
      </c>
      <c r="L6" s="151">
        <v>62</v>
      </c>
      <c r="M6" s="151">
        <v>78</v>
      </c>
      <c r="N6" s="151">
        <v>140</v>
      </c>
    </row>
    <row r="7" spans="1:14" s="3" customFormat="1" ht="15.6">
      <c r="A7" s="79"/>
      <c r="B7" s="77"/>
      <c r="C7" s="83"/>
      <c r="D7" s="83"/>
      <c r="E7" s="81"/>
      <c r="F7" s="68"/>
      <c r="G7" s="82"/>
      <c r="H7" s="82"/>
      <c r="I7" s="58"/>
      <c r="J7" s="175" t="s">
        <v>4</v>
      </c>
      <c r="K7" s="58"/>
      <c r="L7" s="57"/>
      <c r="M7" s="57"/>
      <c r="N7" s="57"/>
    </row>
    <row r="8" spans="1:14" s="3" customFormat="1" ht="15.6">
      <c r="A8" s="79"/>
      <c r="B8" s="77" t="s">
        <v>4</v>
      </c>
      <c r="C8" s="83"/>
      <c r="D8" s="83"/>
      <c r="E8" s="81"/>
      <c r="F8" s="68"/>
      <c r="G8" s="82"/>
      <c r="H8" s="70"/>
      <c r="I8" s="58"/>
      <c r="J8" s="207" t="s">
        <v>5</v>
      </c>
      <c r="K8" s="58"/>
      <c r="L8" s="57"/>
      <c r="M8" s="57"/>
      <c r="N8" s="57"/>
    </row>
    <row r="9" spans="1:14" s="3" customFormat="1" ht="15.6">
      <c r="A9" s="79"/>
      <c r="B9" s="84" t="s">
        <v>5</v>
      </c>
      <c r="C9" s="85"/>
      <c r="D9" s="85"/>
      <c r="E9" s="81"/>
      <c r="F9" s="2"/>
      <c r="G9" s="82"/>
      <c r="H9" s="86"/>
      <c r="I9" s="174" t="s">
        <v>6</v>
      </c>
      <c r="J9" s="58"/>
      <c r="K9" s="58"/>
      <c r="L9" s="153">
        <v>1696</v>
      </c>
      <c r="M9" s="153">
        <v>645</v>
      </c>
      <c r="N9" s="151">
        <v>2341</v>
      </c>
    </row>
    <row r="10" spans="1:14" s="3" customFormat="1">
      <c r="A10" s="79"/>
      <c r="B10" s="87" t="s">
        <v>6</v>
      </c>
      <c r="C10" s="88">
        <v>1696</v>
      </c>
      <c r="D10" s="88">
        <v>645</v>
      </c>
      <c r="E10" s="81">
        <f>D10+C10</f>
        <v>2341</v>
      </c>
      <c r="F10" s="89">
        <f ca="1">C10/OFFSET(C10,4,0)</f>
        <v>0.73483535528596189</v>
      </c>
      <c r="G10" s="89">
        <f t="shared" ref="G10:H10" ca="1" si="0">D10/OFFSET(D10,4,0)</f>
        <v>0.38972809667673713</v>
      </c>
      <c r="H10" s="89">
        <f t="shared" ca="1" si="0"/>
        <v>0.59071410547564973</v>
      </c>
      <c r="I10" s="58"/>
      <c r="J10" s="174" t="s">
        <v>228</v>
      </c>
      <c r="K10" s="58"/>
      <c r="L10" s="153">
        <v>170</v>
      </c>
      <c r="M10" s="153">
        <v>99</v>
      </c>
      <c r="N10" s="151">
        <v>269</v>
      </c>
    </row>
    <row r="11" spans="1:14" s="3" customFormat="1">
      <c r="A11" s="79"/>
      <c r="B11" s="87" t="s">
        <v>7</v>
      </c>
      <c r="C11" s="88">
        <v>170</v>
      </c>
      <c r="D11" s="88">
        <v>99</v>
      </c>
      <c r="E11" s="81">
        <f t="shared" ref="E11:E14" si="1">D11+C11</f>
        <v>269</v>
      </c>
      <c r="F11" s="89">
        <f ca="1">C11/OFFSET(C11,3,0)</f>
        <v>7.3656845753899483E-2</v>
      </c>
      <c r="G11" s="89">
        <f t="shared" ref="G11:H11" ca="1" si="2">D11/OFFSET(D11,3,0)</f>
        <v>5.9818731117824771E-2</v>
      </c>
      <c r="H11" s="89">
        <f t="shared" ca="1" si="2"/>
        <v>6.7877870300277574E-2</v>
      </c>
      <c r="I11" s="58"/>
      <c r="J11" s="174" t="s">
        <v>229</v>
      </c>
      <c r="K11" s="58"/>
      <c r="L11" s="153">
        <v>287</v>
      </c>
      <c r="M11" s="153">
        <v>133</v>
      </c>
      <c r="N11" s="151">
        <v>420</v>
      </c>
    </row>
    <row r="12" spans="1:14" s="3" customFormat="1">
      <c r="A12" s="79"/>
      <c r="B12" s="87" t="s">
        <v>8</v>
      </c>
      <c r="C12" s="88">
        <v>287</v>
      </c>
      <c r="D12" s="88">
        <v>133</v>
      </c>
      <c r="E12" s="81">
        <f t="shared" si="1"/>
        <v>420</v>
      </c>
      <c r="F12" s="89">
        <f ca="1">C12/OFFSET(C12,2,0)</f>
        <v>0.12435008665511266</v>
      </c>
      <c r="G12" s="89">
        <f t="shared" ref="G12:H12" ca="1" si="3">D12/OFFSET(D12,2,0)</f>
        <v>8.0362537764350456E-2</v>
      </c>
      <c r="H12" s="89">
        <f t="shared" ca="1" si="3"/>
        <v>0.10598031794095382</v>
      </c>
      <c r="I12" s="58"/>
      <c r="J12" s="174" t="s">
        <v>9</v>
      </c>
      <c r="K12" s="58"/>
      <c r="L12" s="153">
        <v>155</v>
      </c>
      <c r="M12" s="153">
        <v>778</v>
      </c>
      <c r="N12" s="151">
        <v>933</v>
      </c>
    </row>
    <row r="13" spans="1:14" s="3" customFormat="1">
      <c r="A13" s="79"/>
      <c r="B13" s="87" t="s">
        <v>9</v>
      </c>
      <c r="C13" s="88">
        <v>155</v>
      </c>
      <c r="D13" s="88">
        <v>778</v>
      </c>
      <c r="E13" s="81">
        <f t="shared" si="1"/>
        <v>933</v>
      </c>
      <c r="F13" s="89">
        <f ca="1">C13/OFFSET(C13,1,0)</f>
        <v>6.7157712305025999E-2</v>
      </c>
      <c r="G13" s="89">
        <f t="shared" ref="G13:H13" ca="1" si="4">D13/OFFSET(D13,1,0)</f>
        <v>0.47009063444108762</v>
      </c>
      <c r="H13" s="89">
        <f t="shared" ca="1" si="4"/>
        <v>0.23542770628311885</v>
      </c>
      <c r="I13" s="175" t="s">
        <v>10</v>
      </c>
      <c r="J13" s="175" t="s">
        <v>11</v>
      </c>
      <c r="K13" s="58"/>
      <c r="L13" s="151">
        <v>2308</v>
      </c>
      <c r="M13" s="151">
        <v>1655</v>
      </c>
      <c r="N13" s="151">
        <v>3963</v>
      </c>
    </row>
    <row r="14" spans="1:14" s="3" customFormat="1">
      <c r="A14" s="79" t="s">
        <v>10</v>
      </c>
      <c r="B14" s="90" t="s">
        <v>11</v>
      </c>
      <c r="C14" s="91">
        <f>SUM(C10:C13)</f>
        <v>2308</v>
      </c>
      <c r="D14" s="91">
        <f>SUM(D10:D13)</f>
        <v>1655</v>
      </c>
      <c r="E14" s="81">
        <f t="shared" si="1"/>
        <v>3963</v>
      </c>
      <c r="F14" s="89"/>
      <c r="G14" s="89"/>
      <c r="H14" s="89"/>
      <c r="I14" s="58"/>
      <c r="J14" s="58"/>
      <c r="K14" s="207" t="s">
        <v>58</v>
      </c>
      <c r="L14" s="57"/>
      <c r="M14" s="57"/>
      <c r="N14" s="57"/>
    </row>
    <row r="15" spans="1:14" s="3" customFormat="1">
      <c r="A15" s="79"/>
      <c r="B15" s="84" t="s">
        <v>58</v>
      </c>
      <c r="C15" s="92"/>
      <c r="D15" s="92"/>
      <c r="E15" s="81"/>
      <c r="F15" s="2"/>
      <c r="G15" s="72"/>
      <c r="H15" s="72"/>
      <c r="I15" s="174" t="s">
        <v>6</v>
      </c>
      <c r="J15" s="58"/>
      <c r="K15" s="58"/>
      <c r="L15" s="153">
        <v>0</v>
      </c>
      <c r="M15" s="153">
        <v>0</v>
      </c>
      <c r="N15" s="151">
        <v>0</v>
      </c>
    </row>
    <row r="16" spans="1:14" s="3" customFormat="1">
      <c r="A16" s="79"/>
      <c r="B16" s="87" t="s">
        <v>6</v>
      </c>
      <c r="C16" s="92"/>
      <c r="D16" s="92"/>
      <c r="E16" s="81">
        <f t="shared" ref="E16:E72" si="5">D16+C16</f>
        <v>0</v>
      </c>
      <c r="F16" s="89" t="e">
        <f ca="1">C16/OFFSET(C16,4,0)</f>
        <v>#DIV/0!</v>
      </c>
      <c r="G16" s="89" t="e">
        <f t="shared" ref="G16:H16" ca="1" si="6">D16/OFFSET(D16,4,0)</f>
        <v>#DIV/0!</v>
      </c>
      <c r="H16" s="89" t="e">
        <f t="shared" ca="1" si="6"/>
        <v>#DIV/0!</v>
      </c>
      <c r="I16" s="58"/>
      <c r="J16" s="174" t="s">
        <v>228</v>
      </c>
      <c r="K16" s="58"/>
      <c r="L16" s="153">
        <v>0</v>
      </c>
      <c r="M16" s="153">
        <v>0</v>
      </c>
      <c r="N16" s="151">
        <v>0</v>
      </c>
    </row>
    <row r="17" spans="1:14" s="3" customFormat="1">
      <c r="A17" s="79"/>
      <c r="B17" s="87" t="s">
        <v>7</v>
      </c>
      <c r="C17" s="92"/>
      <c r="D17" s="92"/>
      <c r="E17" s="81">
        <f t="shared" si="5"/>
        <v>0</v>
      </c>
      <c r="F17" s="89" t="e">
        <f ca="1">C17/OFFSET(C17,3,0)</f>
        <v>#DIV/0!</v>
      </c>
      <c r="G17" s="89" t="e">
        <f t="shared" ref="G17:H17" ca="1" si="7">D17/OFFSET(D17,3,0)</f>
        <v>#DIV/0!</v>
      </c>
      <c r="H17" s="89" t="e">
        <f t="shared" ca="1" si="7"/>
        <v>#DIV/0!</v>
      </c>
      <c r="I17" s="58"/>
      <c r="J17" s="174" t="s">
        <v>229</v>
      </c>
      <c r="K17" s="58"/>
      <c r="L17" s="153">
        <v>0</v>
      </c>
      <c r="M17" s="153">
        <v>0</v>
      </c>
      <c r="N17" s="151">
        <v>0</v>
      </c>
    </row>
    <row r="18" spans="1:14" s="3" customFormat="1">
      <c r="A18" s="79"/>
      <c r="B18" s="87" t="s">
        <v>8</v>
      </c>
      <c r="C18" s="92"/>
      <c r="D18" s="92"/>
      <c r="E18" s="81">
        <f t="shared" si="5"/>
        <v>0</v>
      </c>
      <c r="F18" s="89" t="e">
        <f ca="1">C18/OFFSET(C18,2,0)</f>
        <v>#DIV/0!</v>
      </c>
      <c r="G18" s="89" t="e">
        <f t="shared" ref="G18:H18" ca="1" si="8">D18/OFFSET(D18,2,0)</f>
        <v>#DIV/0!</v>
      </c>
      <c r="H18" s="89" t="e">
        <f t="shared" ca="1" si="8"/>
        <v>#DIV/0!</v>
      </c>
      <c r="I18" s="58"/>
      <c r="J18" s="174" t="s">
        <v>9</v>
      </c>
      <c r="K18" s="58"/>
      <c r="L18" s="153">
        <v>0</v>
      </c>
      <c r="M18" s="153">
        <v>0</v>
      </c>
      <c r="N18" s="151">
        <v>0</v>
      </c>
    </row>
    <row r="19" spans="1:14" s="3" customFormat="1">
      <c r="A19" s="79"/>
      <c r="B19" s="87" t="s">
        <v>9</v>
      </c>
      <c r="C19" s="92"/>
      <c r="D19" s="92"/>
      <c r="E19" s="81">
        <f t="shared" si="5"/>
        <v>0</v>
      </c>
      <c r="F19" s="89" t="e">
        <f ca="1">C19/OFFSET(C19,1,0)</f>
        <v>#DIV/0!</v>
      </c>
      <c r="G19" s="89" t="e">
        <f t="shared" ref="G19:H19" ca="1" si="9">D19/OFFSET(D19,1,0)</f>
        <v>#DIV/0!</v>
      </c>
      <c r="H19" s="94" t="e">
        <f t="shared" ca="1" si="9"/>
        <v>#DIV/0!</v>
      </c>
      <c r="I19" s="175" t="s">
        <v>12</v>
      </c>
      <c r="J19" s="58"/>
      <c r="K19" s="175" t="s">
        <v>13</v>
      </c>
      <c r="L19" s="151">
        <v>0</v>
      </c>
      <c r="M19" s="151">
        <v>0</v>
      </c>
      <c r="N19" s="151">
        <v>0</v>
      </c>
    </row>
    <row r="20" spans="1:14" s="3" customFormat="1">
      <c r="A20" s="79" t="s">
        <v>12</v>
      </c>
      <c r="B20" s="90" t="s">
        <v>13</v>
      </c>
      <c r="C20" s="81">
        <f>SUM(C16:C19)</f>
        <v>0</v>
      </c>
      <c r="D20" s="81">
        <f>SUM(D16:D19)</f>
        <v>0</v>
      </c>
      <c r="E20" s="81">
        <f t="shared" si="5"/>
        <v>0</v>
      </c>
      <c r="F20" s="89"/>
      <c r="G20" s="89"/>
      <c r="H20" s="89"/>
      <c r="I20" s="58"/>
      <c r="J20" s="58"/>
      <c r="K20" s="207" t="s">
        <v>59</v>
      </c>
      <c r="L20" s="57"/>
      <c r="M20" s="57"/>
      <c r="N20" s="57"/>
    </row>
    <row r="21" spans="1:14" s="3" customFormat="1">
      <c r="A21" s="79"/>
      <c r="B21" s="84" t="s">
        <v>59</v>
      </c>
      <c r="C21" s="92"/>
      <c r="D21" s="92"/>
      <c r="E21" s="81"/>
      <c r="F21" s="2"/>
      <c r="G21" s="72"/>
      <c r="H21" s="72"/>
      <c r="I21" s="174" t="s">
        <v>6</v>
      </c>
      <c r="J21" s="58"/>
      <c r="K21" s="58"/>
      <c r="L21" s="153">
        <v>2</v>
      </c>
      <c r="M21" s="153">
        <v>0</v>
      </c>
      <c r="N21" s="151">
        <v>2</v>
      </c>
    </row>
    <row r="22" spans="1:14" s="3" customFormat="1">
      <c r="A22" s="79"/>
      <c r="B22" s="87" t="s">
        <v>6</v>
      </c>
      <c r="C22" s="95">
        <v>2</v>
      </c>
      <c r="D22" s="95">
        <v>0</v>
      </c>
      <c r="E22" s="81">
        <f t="shared" si="5"/>
        <v>2</v>
      </c>
      <c r="F22" s="89">
        <f ca="1">C22/OFFSET(C22,4,0)</f>
        <v>1</v>
      </c>
      <c r="G22" s="89" t="e">
        <f t="shared" ref="G22:H22" ca="1" si="10">D22/OFFSET(D22,4,0)</f>
        <v>#DIV/0!</v>
      </c>
      <c r="H22" s="89">
        <f t="shared" ca="1" si="10"/>
        <v>1</v>
      </c>
      <c r="I22" s="58"/>
      <c r="J22" s="174" t="s">
        <v>228</v>
      </c>
      <c r="K22" s="58"/>
      <c r="L22" s="153">
        <v>0</v>
      </c>
      <c r="M22" s="153">
        <v>0</v>
      </c>
      <c r="N22" s="151">
        <v>0</v>
      </c>
    </row>
    <row r="23" spans="1:14" s="3" customFormat="1">
      <c r="A23" s="79"/>
      <c r="B23" s="87" t="s">
        <v>7</v>
      </c>
      <c r="C23" s="95">
        <v>0</v>
      </c>
      <c r="D23" s="95">
        <v>0</v>
      </c>
      <c r="E23" s="81">
        <f t="shared" si="5"/>
        <v>0</v>
      </c>
      <c r="F23" s="89">
        <f ca="1">C23/OFFSET(C23,3,0)</f>
        <v>0</v>
      </c>
      <c r="G23" s="89" t="e">
        <f t="shared" ref="G23:H23" ca="1" si="11">D23/OFFSET(D23,3,0)</f>
        <v>#DIV/0!</v>
      </c>
      <c r="H23" s="89">
        <f t="shared" ca="1" si="11"/>
        <v>0</v>
      </c>
      <c r="I23" s="58"/>
      <c r="J23" s="174" t="s">
        <v>229</v>
      </c>
      <c r="K23" s="58"/>
      <c r="L23" s="153">
        <v>0</v>
      </c>
      <c r="M23" s="153">
        <v>0</v>
      </c>
      <c r="N23" s="151">
        <v>0</v>
      </c>
    </row>
    <row r="24" spans="1:14" s="3" customFormat="1">
      <c r="A24" s="79"/>
      <c r="B24" s="87" t="s">
        <v>8</v>
      </c>
      <c r="C24" s="95">
        <v>0</v>
      </c>
      <c r="D24" s="95">
        <v>0</v>
      </c>
      <c r="E24" s="81">
        <f t="shared" si="5"/>
        <v>0</v>
      </c>
      <c r="F24" s="89">
        <f ca="1">C24/OFFSET(C24,2,0)</f>
        <v>0</v>
      </c>
      <c r="G24" s="89" t="e">
        <f t="shared" ref="G24:H24" ca="1" si="12">D24/OFFSET(D24,2,0)</f>
        <v>#DIV/0!</v>
      </c>
      <c r="H24" s="89">
        <f t="shared" ca="1" si="12"/>
        <v>0</v>
      </c>
      <c r="I24" s="58"/>
      <c r="J24" s="174" t="s">
        <v>9</v>
      </c>
      <c r="K24" s="58"/>
      <c r="L24" s="153">
        <v>0</v>
      </c>
      <c r="M24" s="153">
        <v>0</v>
      </c>
      <c r="N24" s="151">
        <v>0</v>
      </c>
    </row>
    <row r="25" spans="1:14" s="3" customFormat="1">
      <c r="A25" s="79"/>
      <c r="B25" s="87" t="s">
        <v>9</v>
      </c>
      <c r="C25" s="95">
        <v>0</v>
      </c>
      <c r="D25" s="95">
        <v>0</v>
      </c>
      <c r="E25" s="81">
        <f t="shared" si="5"/>
        <v>0</v>
      </c>
      <c r="F25" s="89">
        <f ca="1">C25/OFFSET(C25,1,0)</f>
        <v>0</v>
      </c>
      <c r="G25" s="89" t="e">
        <f t="shared" ref="G25:H25" ca="1" si="13">D25/OFFSET(D25,1,0)</f>
        <v>#DIV/0!</v>
      </c>
      <c r="H25" s="94">
        <f t="shared" ca="1" si="13"/>
        <v>0</v>
      </c>
      <c r="I25" s="175" t="s">
        <v>14</v>
      </c>
      <c r="J25" s="58"/>
      <c r="K25" s="175" t="s">
        <v>15</v>
      </c>
      <c r="L25" s="151">
        <v>2</v>
      </c>
      <c r="M25" s="151">
        <v>0</v>
      </c>
      <c r="N25" s="151">
        <v>2</v>
      </c>
    </row>
    <row r="26" spans="1:14" s="3" customFormat="1">
      <c r="A26" s="79" t="s">
        <v>14</v>
      </c>
      <c r="B26" s="90" t="s">
        <v>15</v>
      </c>
      <c r="C26" s="81">
        <f>SUM(C22:C25)</f>
        <v>2</v>
      </c>
      <c r="D26" s="81">
        <f>SUM(D22:D25)</f>
        <v>0</v>
      </c>
      <c r="E26" s="81">
        <f t="shared" si="5"/>
        <v>2</v>
      </c>
      <c r="F26" s="89"/>
      <c r="G26" s="89"/>
      <c r="H26" s="89"/>
      <c r="I26" s="58"/>
      <c r="J26" s="58"/>
      <c r="K26" s="207" t="s">
        <v>16</v>
      </c>
      <c r="L26" s="57"/>
      <c r="M26" s="57"/>
      <c r="N26" s="57"/>
    </row>
    <row r="27" spans="1:14" s="3" customFormat="1">
      <c r="A27" s="79"/>
      <c r="B27" s="84" t="s">
        <v>16</v>
      </c>
      <c r="C27" s="92"/>
      <c r="D27" s="92"/>
      <c r="E27" s="81"/>
      <c r="F27" s="2"/>
      <c r="G27" s="72"/>
      <c r="H27" s="72"/>
      <c r="I27" s="174" t="s">
        <v>6</v>
      </c>
      <c r="J27" s="58"/>
      <c r="K27" s="58"/>
      <c r="L27" s="153">
        <v>0</v>
      </c>
      <c r="M27" s="153">
        <v>0</v>
      </c>
      <c r="N27" s="151">
        <v>0</v>
      </c>
    </row>
    <row r="28" spans="1:14" s="3" customFormat="1">
      <c r="A28" s="79"/>
      <c r="B28" s="87" t="s">
        <v>6</v>
      </c>
      <c r="C28" s="92"/>
      <c r="D28" s="92"/>
      <c r="E28" s="81">
        <f t="shared" si="5"/>
        <v>0</v>
      </c>
      <c r="F28" s="89">
        <f ca="1">C28/OFFSET(C28,4,0)</f>
        <v>0</v>
      </c>
      <c r="G28" s="89">
        <f t="shared" ref="G28:H28" ca="1" si="14">D28/OFFSET(D28,4,0)</f>
        <v>0</v>
      </c>
      <c r="H28" s="89">
        <f t="shared" ca="1" si="14"/>
        <v>0</v>
      </c>
      <c r="I28" s="58"/>
      <c r="J28" s="174" t="s">
        <v>228</v>
      </c>
      <c r="K28" s="58"/>
      <c r="L28" s="153">
        <v>0</v>
      </c>
      <c r="M28" s="153">
        <v>0</v>
      </c>
      <c r="N28" s="151">
        <v>0</v>
      </c>
    </row>
    <row r="29" spans="1:14" s="3" customFormat="1">
      <c r="A29" s="79"/>
      <c r="B29" s="87" t="s">
        <v>7</v>
      </c>
      <c r="C29" s="92"/>
      <c r="D29" s="92"/>
      <c r="E29" s="81">
        <f t="shared" si="5"/>
        <v>0</v>
      </c>
      <c r="F29" s="89">
        <f ca="1">C29/OFFSET(C29,3,0)</f>
        <v>0</v>
      </c>
      <c r="G29" s="89">
        <f t="shared" ref="G29:H29" ca="1" si="15">D29/OFFSET(D29,3,0)</f>
        <v>0</v>
      </c>
      <c r="H29" s="89">
        <f t="shared" ca="1" si="15"/>
        <v>0</v>
      </c>
      <c r="I29" s="58"/>
      <c r="J29" s="174" t="s">
        <v>229</v>
      </c>
      <c r="K29" s="58"/>
      <c r="L29" s="153">
        <v>1</v>
      </c>
      <c r="M29" s="153">
        <v>0</v>
      </c>
      <c r="N29" s="151">
        <v>1</v>
      </c>
    </row>
    <row r="30" spans="1:14" s="3" customFormat="1">
      <c r="A30" s="79"/>
      <c r="B30" s="87" t="s">
        <v>8</v>
      </c>
      <c r="C30" s="92"/>
      <c r="D30" s="92"/>
      <c r="E30" s="81">
        <f t="shared" si="5"/>
        <v>0</v>
      </c>
      <c r="F30" s="89">
        <f ca="1">C30/OFFSET(C30,2,0)</f>
        <v>0</v>
      </c>
      <c r="G30" s="89">
        <f t="shared" ref="G30:H30" ca="1" si="16">D30/OFFSET(D30,2,0)</f>
        <v>0</v>
      </c>
      <c r="H30" s="89">
        <f t="shared" ca="1" si="16"/>
        <v>0</v>
      </c>
      <c r="I30" s="58"/>
      <c r="J30" s="174" t="s">
        <v>9</v>
      </c>
      <c r="K30" s="58"/>
      <c r="L30" s="153">
        <v>20</v>
      </c>
      <c r="M30" s="153">
        <v>12</v>
      </c>
      <c r="N30" s="151">
        <v>32</v>
      </c>
    </row>
    <row r="31" spans="1:14" s="3" customFormat="1">
      <c r="A31" s="79"/>
      <c r="B31" s="87" t="s">
        <v>9</v>
      </c>
      <c r="C31" s="92">
        <v>20</v>
      </c>
      <c r="D31" s="92">
        <v>12</v>
      </c>
      <c r="E31" s="81">
        <f t="shared" si="5"/>
        <v>32</v>
      </c>
      <c r="F31" s="89">
        <f ca="1">C31/OFFSET(C31,1,0)</f>
        <v>1</v>
      </c>
      <c r="G31" s="89">
        <f t="shared" ref="G31:H31" ca="1" si="17">D31/OFFSET(D31,1,0)</f>
        <v>1</v>
      </c>
      <c r="H31" s="94">
        <f t="shared" ca="1" si="17"/>
        <v>1</v>
      </c>
      <c r="I31" s="175" t="s">
        <v>17</v>
      </c>
      <c r="J31" s="58"/>
      <c r="K31" s="175" t="s">
        <v>18</v>
      </c>
      <c r="L31" s="151">
        <v>21</v>
      </c>
      <c r="M31" s="151">
        <v>12</v>
      </c>
      <c r="N31" s="151">
        <v>33</v>
      </c>
    </row>
    <row r="32" spans="1:14" s="3" customFormat="1">
      <c r="A32" s="79" t="s">
        <v>17</v>
      </c>
      <c r="B32" s="90" t="s">
        <v>18</v>
      </c>
      <c r="C32" s="81">
        <f>SUM(C28:C31)</f>
        <v>20</v>
      </c>
      <c r="D32" s="81">
        <f>SUM(D28:D31)</f>
        <v>12</v>
      </c>
      <c r="E32" s="81">
        <f t="shared" si="5"/>
        <v>32</v>
      </c>
      <c r="F32" s="2"/>
      <c r="G32" s="72"/>
      <c r="H32" s="72"/>
      <c r="I32" s="175" t="s">
        <v>19</v>
      </c>
      <c r="J32" s="175" t="s">
        <v>230</v>
      </c>
      <c r="K32" s="174" t="s">
        <v>231</v>
      </c>
      <c r="L32" s="151">
        <v>2331</v>
      </c>
      <c r="M32" s="151">
        <v>1667</v>
      </c>
      <c r="N32" s="151">
        <v>3998</v>
      </c>
    </row>
    <row r="33" spans="1:14" s="3" customFormat="1">
      <c r="A33" s="79" t="s">
        <v>19</v>
      </c>
      <c r="B33" s="96" t="s">
        <v>54</v>
      </c>
      <c r="C33" s="78">
        <f>C14+C20+C26+C32</f>
        <v>2330</v>
      </c>
      <c r="D33" s="78">
        <f>D14+D20+D26+D32</f>
        <v>1667</v>
      </c>
      <c r="E33" s="81">
        <f t="shared" si="5"/>
        <v>3997</v>
      </c>
      <c r="F33" s="68"/>
      <c r="G33" s="72"/>
      <c r="H33" s="72"/>
      <c r="I33" s="208" t="s">
        <v>20</v>
      </c>
      <c r="J33" s="58"/>
      <c r="K33" s="221" t="s">
        <v>232</v>
      </c>
      <c r="L33" s="152">
        <v>20</v>
      </c>
      <c r="M33" s="152">
        <v>12</v>
      </c>
      <c r="N33" s="152">
        <v>32</v>
      </c>
    </row>
    <row r="34" spans="1:14" s="3" customFormat="1" ht="15.6">
      <c r="A34" s="97" t="s">
        <v>20</v>
      </c>
      <c r="B34" s="98" t="s">
        <v>21</v>
      </c>
      <c r="C34" s="99">
        <v>20</v>
      </c>
      <c r="D34" s="99">
        <v>12</v>
      </c>
      <c r="E34" s="81">
        <f t="shared" si="5"/>
        <v>32</v>
      </c>
      <c r="F34" s="68"/>
      <c r="G34" s="82"/>
      <c r="H34" s="100"/>
      <c r="I34" s="175" t="s">
        <v>22</v>
      </c>
      <c r="J34" s="58"/>
      <c r="K34" s="175" t="s">
        <v>233</v>
      </c>
      <c r="L34" s="151">
        <v>2311</v>
      </c>
      <c r="M34" s="151">
        <v>1655</v>
      </c>
      <c r="N34" s="151">
        <v>3966</v>
      </c>
    </row>
    <row r="35" spans="1:14" s="3" customFormat="1" ht="15.6">
      <c r="A35" s="79" t="s">
        <v>22</v>
      </c>
      <c r="B35" s="77" t="s">
        <v>23</v>
      </c>
      <c r="C35" s="78">
        <f>C33-C34</f>
        <v>2310</v>
      </c>
      <c r="D35" s="78">
        <f>D33-D34</f>
        <v>1655</v>
      </c>
      <c r="E35" s="81">
        <f t="shared" si="5"/>
        <v>3965</v>
      </c>
      <c r="F35" s="68"/>
      <c r="G35" s="101"/>
      <c r="H35" s="102"/>
      <c r="I35" s="58"/>
      <c r="J35" s="58"/>
      <c r="K35" s="175" t="s">
        <v>234</v>
      </c>
      <c r="L35" s="57"/>
      <c r="M35" s="57"/>
      <c r="N35" s="57"/>
    </row>
    <row r="36" spans="1:14" s="3" customFormat="1" ht="16.2" thickBot="1">
      <c r="A36" s="103"/>
      <c r="B36" s="104"/>
      <c r="C36" s="92"/>
      <c r="D36" s="92"/>
      <c r="E36" s="81"/>
      <c r="F36" s="68"/>
      <c r="G36" s="93"/>
      <c r="H36" s="70"/>
      <c r="I36" s="174" t="s">
        <v>6</v>
      </c>
      <c r="J36" s="58"/>
      <c r="K36" s="58"/>
      <c r="L36" s="153">
        <v>570</v>
      </c>
      <c r="M36" s="153">
        <v>497</v>
      </c>
      <c r="N36" s="151">
        <v>1067</v>
      </c>
    </row>
    <row r="37" spans="1:14" s="3" customFormat="1" ht="13.8" thickTop="1">
      <c r="A37" s="105"/>
      <c r="B37" s="106"/>
      <c r="C37" s="92"/>
      <c r="D37" s="92"/>
      <c r="E37" s="81"/>
      <c r="F37" s="2"/>
      <c r="G37" s="72"/>
      <c r="H37" s="72"/>
      <c r="I37" s="58"/>
      <c r="J37" s="174" t="s">
        <v>228</v>
      </c>
      <c r="K37" s="58"/>
      <c r="L37" s="153">
        <v>85</v>
      </c>
      <c r="M37" s="153">
        <v>54</v>
      </c>
      <c r="N37" s="151">
        <v>139</v>
      </c>
    </row>
    <row r="38" spans="1:14" s="3" customFormat="1" ht="15.6">
      <c r="A38" s="79"/>
      <c r="B38" s="77" t="s">
        <v>24</v>
      </c>
      <c r="C38" s="92"/>
      <c r="D38" s="92"/>
      <c r="E38" s="81"/>
      <c r="F38" s="68"/>
      <c r="G38" s="70"/>
      <c r="H38" s="82"/>
      <c r="I38" s="58"/>
      <c r="J38" s="174" t="s">
        <v>229</v>
      </c>
      <c r="K38" s="58"/>
      <c r="L38" s="153">
        <v>17</v>
      </c>
      <c r="M38" s="153">
        <v>13</v>
      </c>
      <c r="N38" s="151">
        <v>30</v>
      </c>
    </row>
    <row r="39" spans="1:14" s="3" customFormat="1">
      <c r="A39" s="79"/>
      <c r="B39" s="87" t="s">
        <v>6</v>
      </c>
      <c r="C39" s="107">
        <v>570</v>
      </c>
      <c r="D39" s="107">
        <v>497</v>
      </c>
      <c r="E39" s="81">
        <f t="shared" si="5"/>
        <v>1067</v>
      </c>
      <c r="F39" s="89">
        <f ca="1">C39/OFFSET(C39,4,0)</f>
        <v>0.8482142857142857</v>
      </c>
      <c r="G39" s="89">
        <f t="shared" ref="G39:H39" ca="1" si="18">D39/OFFSET(D39,4,0)</f>
        <v>0.88120567375886527</v>
      </c>
      <c r="H39" s="89">
        <f t="shared" ca="1" si="18"/>
        <v>0.86326860841423947</v>
      </c>
      <c r="I39" s="58"/>
      <c r="J39" s="174" t="s">
        <v>9</v>
      </c>
      <c r="K39" s="58"/>
      <c r="L39" s="153">
        <v>0</v>
      </c>
      <c r="M39" s="153">
        <v>0</v>
      </c>
      <c r="N39" s="151">
        <v>0</v>
      </c>
    </row>
    <row r="40" spans="1:14" s="3" customFormat="1">
      <c r="A40" s="79"/>
      <c r="B40" s="87" t="s">
        <v>7</v>
      </c>
      <c r="C40" s="107">
        <v>85</v>
      </c>
      <c r="D40" s="107">
        <v>54</v>
      </c>
      <c r="E40" s="81">
        <f t="shared" si="5"/>
        <v>139</v>
      </c>
      <c r="F40" s="89">
        <f ca="1">C40/OFFSET(C40,3,0)</f>
        <v>0.12648809523809523</v>
      </c>
      <c r="G40" s="89">
        <f t="shared" ref="G40:H40" ca="1" si="19">D40/OFFSET(D40,3,0)</f>
        <v>9.5744680851063829E-2</v>
      </c>
      <c r="H40" s="89">
        <f t="shared" ca="1" si="19"/>
        <v>0.11245954692556634</v>
      </c>
      <c r="I40" s="175" t="s">
        <v>25</v>
      </c>
      <c r="J40" s="175" t="s">
        <v>26</v>
      </c>
      <c r="K40" s="58"/>
      <c r="L40" s="151">
        <v>672</v>
      </c>
      <c r="M40" s="151">
        <v>564</v>
      </c>
      <c r="N40" s="151">
        <v>1236</v>
      </c>
    </row>
    <row r="41" spans="1:14" s="3" customFormat="1">
      <c r="A41" s="79"/>
      <c r="B41" s="87" t="s">
        <v>8</v>
      </c>
      <c r="C41" s="107">
        <v>17</v>
      </c>
      <c r="D41" s="107">
        <v>13</v>
      </c>
      <c r="E41" s="81">
        <f t="shared" si="5"/>
        <v>30</v>
      </c>
      <c r="F41" s="89">
        <f ca="1">C41/OFFSET(C41,2,0)</f>
        <v>2.5297619047619048E-2</v>
      </c>
      <c r="G41" s="89">
        <f t="shared" ref="G41:H41" ca="1" si="20">D41/OFFSET(D41,2,0)</f>
        <v>2.3049645390070921E-2</v>
      </c>
      <c r="H41" s="89">
        <f t="shared" ca="1" si="20"/>
        <v>2.4271844660194174E-2</v>
      </c>
      <c r="I41" s="58"/>
      <c r="J41" s="58"/>
      <c r="K41" s="175" t="s">
        <v>235</v>
      </c>
      <c r="L41" s="57"/>
      <c r="M41" s="57"/>
      <c r="N41" s="57"/>
    </row>
    <row r="42" spans="1:14" s="3" customFormat="1">
      <c r="A42" s="79"/>
      <c r="B42" s="87" t="s">
        <v>9</v>
      </c>
      <c r="C42" s="107">
        <v>0</v>
      </c>
      <c r="D42" s="107">
        <v>0</v>
      </c>
      <c r="E42" s="81">
        <f t="shared" si="5"/>
        <v>0</v>
      </c>
      <c r="F42" s="89">
        <f ca="1">C42/OFFSET(C42,1,0)</f>
        <v>0</v>
      </c>
      <c r="G42" s="89">
        <f t="shared" ref="G42:H42" ca="1" si="21">D42/OFFSET(D42,1,0)</f>
        <v>0</v>
      </c>
      <c r="H42" s="94">
        <f t="shared" ca="1" si="21"/>
        <v>0</v>
      </c>
      <c r="I42" s="174" t="s">
        <v>6</v>
      </c>
      <c r="J42" s="58"/>
      <c r="K42" s="58"/>
      <c r="L42" s="153">
        <v>258</v>
      </c>
      <c r="M42" s="153">
        <v>104</v>
      </c>
      <c r="N42" s="151">
        <v>362</v>
      </c>
    </row>
    <row r="43" spans="1:14" s="3" customFormat="1">
      <c r="A43" s="79" t="s">
        <v>25</v>
      </c>
      <c r="B43" s="90" t="s">
        <v>26</v>
      </c>
      <c r="C43" s="78">
        <f>SUM(C39:C42)</f>
        <v>672</v>
      </c>
      <c r="D43" s="78">
        <f>SUM(D39:D42)</f>
        <v>564</v>
      </c>
      <c r="E43" s="81">
        <f t="shared" si="5"/>
        <v>1236</v>
      </c>
      <c r="F43" s="89"/>
      <c r="G43" s="89"/>
      <c r="H43" s="89"/>
      <c r="I43" s="58"/>
      <c r="J43" s="174" t="s">
        <v>228</v>
      </c>
      <c r="K43" s="58"/>
      <c r="L43" s="153">
        <v>45</v>
      </c>
      <c r="M43" s="153">
        <v>6</v>
      </c>
      <c r="N43" s="151">
        <v>51</v>
      </c>
    </row>
    <row r="44" spans="1:14" s="3" customFormat="1">
      <c r="A44" s="79"/>
      <c r="B44" s="77"/>
      <c r="C44" s="92"/>
      <c r="D44" s="92"/>
      <c r="E44" s="81"/>
      <c r="F44" s="2"/>
      <c r="G44" s="72"/>
      <c r="H44" s="72"/>
      <c r="I44" s="58"/>
      <c r="J44" s="174" t="s">
        <v>229</v>
      </c>
      <c r="K44" s="58"/>
      <c r="L44" s="153">
        <v>36</v>
      </c>
      <c r="M44" s="153">
        <v>13</v>
      </c>
      <c r="N44" s="151">
        <v>49</v>
      </c>
    </row>
    <row r="45" spans="1:14" s="3" customFormat="1">
      <c r="A45" s="79"/>
      <c r="B45" s="77" t="s">
        <v>60</v>
      </c>
      <c r="C45" s="92"/>
      <c r="D45" s="92"/>
      <c r="E45" s="81"/>
      <c r="F45" s="2"/>
      <c r="G45" s="72"/>
      <c r="H45" s="72"/>
      <c r="I45" s="58"/>
      <c r="J45" s="174" t="s">
        <v>9</v>
      </c>
      <c r="K45" s="58"/>
      <c r="L45" s="153">
        <v>1</v>
      </c>
      <c r="M45" s="153">
        <v>0</v>
      </c>
      <c r="N45" s="151">
        <v>1</v>
      </c>
    </row>
    <row r="46" spans="1:14" s="3" customFormat="1">
      <c r="A46" s="79"/>
      <c r="B46" s="87" t="s">
        <v>6</v>
      </c>
      <c r="C46" s="108">
        <v>258</v>
      </c>
      <c r="D46" s="108">
        <v>104</v>
      </c>
      <c r="E46" s="81">
        <f t="shared" si="5"/>
        <v>362</v>
      </c>
      <c r="F46" s="89">
        <f ca="1">C46/OFFSET(C46,4,0)</f>
        <v>0.75882352941176467</v>
      </c>
      <c r="G46" s="89">
        <f t="shared" ref="G46:H46" ca="1" si="22">D46/OFFSET(D46,4,0)</f>
        <v>0.84552845528455289</v>
      </c>
      <c r="H46" s="89">
        <f t="shared" ca="1" si="22"/>
        <v>0.78185745140388774</v>
      </c>
      <c r="I46" s="175" t="s">
        <v>27</v>
      </c>
      <c r="J46" s="58"/>
      <c r="K46" s="175" t="s">
        <v>236</v>
      </c>
      <c r="L46" s="151">
        <v>340</v>
      </c>
      <c r="M46" s="151">
        <v>123</v>
      </c>
      <c r="N46" s="151">
        <v>463</v>
      </c>
    </row>
    <row r="47" spans="1:14" s="3" customFormat="1">
      <c r="A47" s="79"/>
      <c r="B47" s="87" t="s">
        <v>7</v>
      </c>
      <c r="C47" s="108">
        <v>45</v>
      </c>
      <c r="D47" s="108">
        <v>6</v>
      </c>
      <c r="E47" s="81">
        <f t="shared" si="5"/>
        <v>51</v>
      </c>
      <c r="F47" s="89">
        <f ca="1">C47/OFFSET(C47,3,0)</f>
        <v>0.13235294117647059</v>
      </c>
      <c r="G47" s="89">
        <f t="shared" ref="G47:H47" ca="1" si="23">D47/OFFSET(D47,3,0)</f>
        <v>4.878048780487805E-2</v>
      </c>
      <c r="H47" s="89">
        <f t="shared" ca="1" si="23"/>
        <v>0.1101511879049676</v>
      </c>
      <c r="I47" s="58"/>
      <c r="J47" s="58"/>
      <c r="K47" s="175" t="s">
        <v>237</v>
      </c>
      <c r="L47" s="57"/>
      <c r="M47" s="57"/>
      <c r="N47" s="57"/>
    </row>
    <row r="48" spans="1:14" s="3" customFormat="1">
      <c r="A48" s="79"/>
      <c r="B48" s="87" t="s">
        <v>8</v>
      </c>
      <c r="C48" s="108">
        <v>36</v>
      </c>
      <c r="D48" s="108">
        <v>13</v>
      </c>
      <c r="E48" s="81">
        <f t="shared" si="5"/>
        <v>49</v>
      </c>
      <c r="F48" s="89">
        <f ca="1">C48/OFFSET(C48,2,0)</f>
        <v>0.10588235294117647</v>
      </c>
      <c r="G48" s="89">
        <f t="shared" ref="G48:H48" ca="1" si="24">D48/OFFSET(D48,2,0)</f>
        <v>0.10569105691056911</v>
      </c>
      <c r="H48" s="89">
        <f t="shared" ca="1" si="24"/>
        <v>0.10583153347732181</v>
      </c>
      <c r="I48" s="174" t="s">
        <v>6</v>
      </c>
      <c r="J48" s="58"/>
      <c r="K48" s="58"/>
      <c r="L48" s="153">
        <v>0</v>
      </c>
      <c r="M48" s="153">
        <v>0</v>
      </c>
      <c r="N48" s="151">
        <v>0</v>
      </c>
    </row>
    <row r="49" spans="1:14" s="3" customFormat="1">
      <c r="A49" s="79"/>
      <c r="B49" s="87" t="s">
        <v>9</v>
      </c>
      <c r="C49" s="108">
        <v>1</v>
      </c>
      <c r="D49" s="108">
        <v>0</v>
      </c>
      <c r="E49" s="81">
        <f t="shared" si="5"/>
        <v>1</v>
      </c>
      <c r="F49" s="89">
        <f ca="1">C49/OFFSET(C49,1,0)</f>
        <v>2.9411764705882353E-3</v>
      </c>
      <c r="G49" s="89">
        <f t="shared" ref="G49:H49" ca="1" si="25">D49/OFFSET(D49,1,0)</f>
        <v>0</v>
      </c>
      <c r="H49" s="94">
        <f t="shared" ca="1" si="25"/>
        <v>2.1598272138228943E-3</v>
      </c>
      <c r="I49" s="58"/>
      <c r="J49" s="174" t="s">
        <v>228</v>
      </c>
      <c r="K49" s="58"/>
      <c r="L49" s="153">
        <v>0</v>
      </c>
      <c r="M49" s="153">
        <v>0</v>
      </c>
      <c r="N49" s="151">
        <v>0</v>
      </c>
    </row>
    <row r="50" spans="1:14" s="3" customFormat="1">
      <c r="A50" s="79" t="s">
        <v>27</v>
      </c>
      <c r="B50" s="77" t="s">
        <v>28</v>
      </c>
      <c r="C50" s="78">
        <f>SUM(C46:C49)</f>
        <v>340</v>
      </c>
      <c r="D50" s="78">
        <f>SUM(D46:D49)</f>
        <v>123</v>
      </c>
      <c r="E50" s="81">
        <f t="shared" si="5"/>
        <v>463</v>
      </c>
      <c r="F50" s="57"/>
      <c r="G50" s="57"/>
      <c r="H50" s="57"/>
      <c r="I50" s="58"/>
      <c r="J50" s="174" t="s">
        <v>229</v>
      </c>
      <c r="K50" s="58"/>
      <c r="L50" s="153">
        <v>0</v>
      </c>
      <c r="M50" s="153">
        <v>0</v>
      </c>
      <c r="N50" s="151">
        <v>0</v>
      </c>
    </row>
    <row r="51" spans="1:14" s="3" customFormat="1" ht="14.4">
      <c r="A51" s="79"/>
      <c r="B51" s="77"/>
      <c r="C51" s="92"/>
      <c r="D51" s="92"/>
      <c r="E51" s="81"/>
      <c r="F51" s="68"/>
      <c r="G51" s="109"/>
      <c r="H51" s="110"/>
      <c r="I51" s="58"/>
      <c r="J51" s="174" t="s">
        <v>9</v>
      </c>
      <c r="K51" s="58"/>
      <c r="L51" s="153">
        <v>0</v>
      </c>
      <c r="M51" s="153">
        <v>0</v>
      </c>
      <c r="N51" s="151">
        <v>0</v>
      </c>
    </row>
    <row r="52" spans="1:14" s="3" customFormat="1" ht="14.4">
      <c r="A52" s="79"/>
      <c r="B52" s="77" t="s">
        <v>61</v>
      </c>
      <c r="C52" s="92"/>
      <c r="D52" s="92"/>
      <c r="E52" s="81"/>
      <c r="F52" s="2"/>
      <c r="G52" s="112"/>
      <c r="H52" s="111"/>
      <c r="I52" s="175" t="s">
        <v>29</v>
      </c>
      <c r="J52" s="58"/>
      <c r="K52" s="175" t="s">
        <v>238</v>
      </c>
      <c r="L52" s="151">
        <v>0</v>
      </c>
      <c r="M52" s="151">
        <v>0</v>
      </c>
      <c r="N52" s="151">
        <v>0</v>
      </c>
    </row>
    <row r="53" spans="1:14" s="3" customFormat="1">
      <c r="A53" s="79"/>
      <c r="B53" s="87" t="s">
        <v>6</v>
      </c>
      <c r="C53" s="114"/>
      <c r="D53" s="114"/>
      <c r="E53" s="81">
        <f t="shared" si="5"/>
        <v>0</v>
      </c>
      <c r="F53" s="89" t="e">
        <f ca="1">C53/OFFSET(C53,4,0)</f>
        <v>#DIV/0!</v>
      </c>
      <c r="G53" s="89" t="e">
        <f t="shared" ref="G53:H53" ca="1" si="26">D53/OFFSET(D53,4,0)</f>
        <v>#DIV/0!</v>
      </c>
      <c r="H53" s="89" t="e">
        <f t="shared" ca="1" si="26"/>
        <v>#DIV/0!</v>
      </c>
      <c r="I53" s="175" t="s">
        <v>239</v>
      </c>
      <c r="J53" s="175" t="s">
        <v>31</v>
      </c>
      <c r="K53" s="58"/>
      <c r="L53" s="151">
        <v>983</v>
      </c>
      <c r="M53" s="151">
        <v>61</v>
      </c>
      <c r="N53" s="151">
        <v>1044</v>
      </c>
    </row>
    <row r="54" spans="1:14" s="3" customFormat="1">
      <c r="A54" s="79"/>
      <c r="B54" s="87" t="s">
        <v>7</v>
      </c>
      <c r="C54" s="92"/>
      <c r="D54" s="92"/>
      <c r="E54" s="81">
        <f t="shared" si="5"/>
        <v>0</v>
      </c>
      <c r="F54" s="89" t="e">
        <f ca="1">C54/OFFSET(C54,3,0)</f>
        <v>#DIV/0!</v>
      </c>
      <c r="G54" s="89" t="e">
        <f t="shared" ref="G54:H54" ca="1" si="27">D54/OFFSET(D54,3,0)</f>
        <v>#DIV/0!</v>
      </c>
      <c r="H54" s="89" t="e">
        <f t="shared" ca="1" si="27"/>
        <v>#DIV/0!</v>
      </c>
      <c r="I54" s="58"/>
      <c r="J54" s="58"/>
      <c r="K54" s="58"/>
      <c r="L54" s="57"/>
      <c r="M54" s="57"/>
      <c r="N54" s="57"/>
    </row>
    <row r="55" spans="1:14" s="3" customFormat="1">
      <c r="A55" s="79"/>
      <c r="B55" s="87" t="s">
        <v>8</v>
      </c>
      <c r="C55" s="92"/>
      <c r="D55" s="92"/>
      <c r="E55" s="81">
        <f t="shared" si="5"/>
        <v>0</v>
      </c>
      <c r="F55" s="89" t="e">
        <f ca="1">C55/OFFSET(C55,2,0)</f>
        <v>#DIV/0!</v>
      </c>
      <c r="G55" s="89" t="e">
        <f t="shared" ref="G55:H55" ca="1" si="28">D55/OFFSET(D55,2,0)</f>
        <v>#DIV/0!</v>
      </c>
      <c r="H55" s="89" t="e">
        <f t="shared" ca="1" si="28"/>
        <v>#DIV/0!</v>
      </c>
      <c r="I55" s="175" t="s">
        <v>240</v>
      </c>
      <c r="J55" s="58"/>
      <c r="K55" s="58"/>
      <c r="L55" s="57"/>
      <c r="M55" s="57"/>
      <c r="N55" s="57"/>
    </row>
    <row r="56" spans="1:14" s="3" customFormat="1">
      <c r="A56" s="79"/>
      <c r="B56" s="87" t="s">
        <v>9</v>
      </c>
      <c r="C56" s="116"/>
      <c r="D56" s="116"/>
      <c r="E56" s="81">
        <f t="shared" si="5"/>
        <v>0</v>
      </c>
      <c r="F56" s="89" t="e">
        <f ca="1">C56/OFFSET(C56,1,0)</f>
        <v>#DIV/0!</v>
      </c>
      <c r="G56" s="89" t="e">
        <f t="shared" ref="G56:H56" ca="1" si="29">D56/OFFSET(D56,1,0)</f>
        <v>#DIV/0!</v>
      </c>
      <c r="H56" s="94" t="e">
        <f t="shared" ca="1" si="29"/>
        <v>#DIV/0!</v>
      </c>
      <c r="I56" s="175" t="s">
        <v>33</v>
      </c>
      <c r="J56" s="174" t="s">
        <v>6</v>
      </c>
      <c r="K56" s="207" t="s">
        <v>241</v>
      </c>
      <c r="L56" s="153">
        <v>9</v>
      </c>
      <c r="M56" s="153">
        <v>21</v>
      </c>
      <c r="N56" s="151">
        <v>30</v>
      </c>
    </row>
    <row r="57" spans="1:14" s="3" customFormat="1">
      <c r="A57" s="79" t="s">
        <v>29</v>
      </c>
      <c r="B57" s="77" t="s">
        <v>30</v>
      </c>
      <c r="C57" s="78">
        <f>SUM(C53:C56)</f>
        <v>0</v>
      </c>
      <c r="D57" s="78">
        <f>SUM(D53:D56)</f>
        <v>0</v>
      </c>
      <c r="E57" s="81">
        <f t="shared" si="5"/>
        <v>0</v>
      </c>
      <c r="F57" s="57"/>
      <c r="G57" s="57"/>
      <c r="H57" s="57"/>
      <c r="I57" s="175" t="s">
        <v>35</v>
      </c>
      <c r="J57" s="174" t="s">
        <v>228</v>
      </c>
      <c r="K57" s="207" t="s">
        <v>241</v>
      </c>
      <c r="L57" s="153">
        <v>35</v>
      </c>
      <c r="M57" s="153">
        <v>64</v>
      </c>
      <c r="N57" s="151">
        <v>99</v>
      </c>
    </row>
    <row r="58" spans="1:14" s="3" customFormat="1">
      <c r="A58" s="79"/>
      <c r="B58" s="77"/>
      <c r="C58" s="92"/>
      <c r="D58" s="92"/>
      <c r="E58" s="81"/>
      <c r="F58" s="2"/>
      <c r="G58" s="72"/>
      <c r="H58" s="72"/>
      <c r="I58" s="175" t="s">
        <v>37</v>
      </c>
      <c r="J58" s="174" t="s">
        <v>229</v>
      </c>
      <c r="K58" s="207" t="s">
        <v>241</v>
      </c>
      <c r="L58" s="153">
        <v>205</v>
      </c>
      <c r="M58" s="153">
        <v>108</v>
      </c>
      <c r="N58" s="151">
        <v>313</v>
      </c>
    </row>
    <row r="59" spans="1:14" s="3" customFormat="1">
      <c r="A59" s="117" t="s">
        <v>72</v>
      </c>
      <c r="B59" s="77" t="s">
        <v>31</v>
      </c>
      <c r="C59" s="118">
        <v>983</v>
      </c>
      <c r="D59" s="118">
        <v>61</v>
      </c>
      <c r="E59" s="81">
        <f t="shared" si="5"/>
        <v>1044</v>
      </c>
      <c r="F59" s="2"/>
      <c r="G59" s="72"/>
      <c r="H59" s="72"/>
      <c r="I59" s="175" t="s">
        <v>39</v>
      </c>
      <c r="J59" s="58"/>
      <c r="K59" s="174" t="s">
        <v>242</v>
      </c>
      <c r="L59" s="153">
        <v>148</v>
      </c>
      <c r="M59" s="153">
        <v>777</v>
      </c>
      <c r="N59" s="151">
        <v>925</v>
      </c>
    </row>
    <row r="60" spans="1:14" s="3" customFormat="1">
      <c r="A60" s="117" t="s">
        <v>73</v>
      </c>
      <c r="B60" s="119" t="s">
        <v>71</v>
      </c>
      <c r="C60" s="120"/>
      <c r="D60" s="120"/>
      <c r="E60" s="81">
        <f t="shared" si="5"/>
        <v>0</v>
      </c>
      <c r="F60" s="2"/>
      <c r="G60" s="72"/>
      <c r="H60" s="72"/>
      <c r="I60" s="175" t="s">
        <v>41</v>
      </c>
      <c r="J60" s="175" t="s">
        <v>243</v>
      </c>
      <c r="K60" s="174" t="s">
        <v>244</v>
      </c>
      <c r="L60" s="151">
        <v>397</v>
      </c>
      <c r="M60" s="151">
        <v>970</v>
      </c>
      <c r="N60" s="151">
        <v>1367</v>
      </c>
    </row>
    <row r="61" spans="1:14" s="3" customFormat="1" ht="14.4">
      <c r="A61" s="79"/>
      <c r="B61" s="77" t="s">
        <v>32</v>
      </c>
      <c r="C61" s="92"/>
      <c r="D61" s="92"/>
      <c r="E61" s="81"/>
      <c r="F61" s="2"/>
      <c r="G61" s="72"/>
      <c r="H61" s="110"/>
      <c r="I61" s="208" t="s">
        <v>42</v>
      </c>
      <c r="J61" s="58"/>
      <c r="K61" s="221" t="s">
        <v>232</v>
      </c>
      <c r="L61" s="152">
        <v>20</v>
      </c>
      <c r="M61" s="152">
        <v>12</v>
      </c>
      <c r="N61" s="152">
        <v>32</v>
      </c>
    </row>
    <row r="62" spans="1:14" s="3" customFormat="1">
      <c r="A62" s="79" t="s">
        <v>33</v>
      </c>
      <c r="B62" s="121" t="s">
        <v>34</v>
      </c>
      <c r="C62" s="122">
        <v>9</v>
      </c>
      <c r="D62" s="122">
        <v>21</v>
      </c>
      <c r="E62" s="81">
        <f t="shared" si="5"/>
        <v>30</v>
      </c>
      <c r="F62" s="89">
        <f ca="1">C62/OFFSET(C62,4,0)</f>
        <v>2.2670025188916875E-2</v>
      </c>
      <c r="G62" s="89">
        <f t="shared" ref="G62:H62" ca="1" si="30">D62/OFFSET(D62,4,0)</f>
        <v>2.1649484536082474E-2</v>
      </c>
      <c r="H62" s="89">
        <f t="shared" ca="1" si="30"/>
        <v>2.1945866861741038E-2</v>
      </c>
      <c r="I62" s="175" t="s">
        <v>43</v>
      </c>
      <c r="J62" s="175" t="s">
        <v>44</v>
      </c>
      <c r="K62" s="58"/>
      <c r="L62" s="151">
        <v>377</v>
      </c>
      <c r="M62" s="151">
        <v>958</v>
      </c>
      <c r="N62" s="151">
        <v>1335</v>
      </c>
    </row>
    <row r="63" spans="1:14" s="3" customFormat="1">
      <c r="A63" s="79" t="s">
        <v>35</v>
      </c>
      <c r="B63" s="121" t="s">
        <v>36</v>
      </c>
      <c r="C63" s="122">
        <v>35</v>
      </c>
      <c r="D63" s="122">
        <v>64</v>
      </c>
      <c r="E63" s="81">
        <f t="shared" si="5"/>
        <v>99</v>
      </c>
      <c r="F63" s="89">
        <f ca="1">C63/OFFSET(C63,3,0)</f>
        <v>8.8161209068010074E-2</v>
      </c>
      <c r="G63" s="89">
        <f t="shared" ref="G63:H63" ca="1" si="31">D63/OFFSET(D63,3,0)</f>
        <v>6.5979381443298971E-2</v>
      </c>
      <c r="H63" s="89">
        <f t="shared" ca="1" si="31"/>
        <v>7.2421360643745422E-2</v>
      </c>
      <c r="I63" s="58"/>
      <c r="J63" s="58"/>
      <c r="K63" s="175" t="s">
        <v>245</v>
      </c>
      <c r="L63" s="57"/>
      <c r="M63" s="57"/>
      <c r="N63" s="57"/>
    </row>
    <row r="64" spans="1:14" s="3" customFormat="1">
      <c r="A64" s="79" t="s">
        <v>37</v>
      </c>
      <c r="B64" s="121" t="s">
        <v>38</v>
      </c>
      <c r="C64" s="122">
        <v>205</v>
      </c>
      <c r="D64" s="122">
        <v>108</v>
      </c>
      <c r="E64" s="81">
        <f t="shared" si="5"/>
        <v>313</v>
      </c>
      <c r="F64" s="89">
        <f ca="1">C64/OFFSET(C64,2,0)</f>
        <v>0.51637279596977326</v>
      </c>
      <c r="G64" s="89">
        <f t="shared" ref="G64:H64" ca="1" si="32">D64/OFFSET(D64,2,0)</f>
        <v>0.11134020618556702</v>
      </c>
      <c r="H64" s="89">
        <f t="shared" ca="1" si="32"/>
        <v>0.22896854425749816</v>
      </c>
      <c r="I64" s="175" t="s">
        <v>45</v>
      </c>
      <c r="J64" s="207" t="s">
        <v>246</v>
      </c>
      <c r="K64" s="58"/>
      <c r="L64" s="153">
        <v>2372</v>
      </c>
      <c r="M64" s="153">
        <v>1706</v>
      </c>
      <c r="N64" s="153">
        <v>4078</v>
      </c>
    </row>
    <row r="65" spans="1:14" s="3" customFormat="1">
      <c r="A65" s="79" t="s">
        <v>39</v>
      </c>
      <c r="B65" s="121" t="s">
        <v>40</v>
      </c>
      <c r="C65" s="122">
        <v>148</v>
      </c>
      <c r="D65" s="122">
        <v>777</v>
      </c>
      <c r="E65" s="81">
        <f t="shared" si="5"/>
        <v>925</v>
      </c>
      <c r="F65" s="89">
        <f ca="1">C65/OFFSET(C65,1,0)</f>
        <v>0.37279596977329976</v>
      </c>
      <c r="G65" s="89">
        <f t="shared" ref="G65:H65" ca="1" si="33">D65/OFFSET(D65,1,0)</f>
        <v>0.80103092783505159</v>
      </c>
      <c r="H65" s="94">
        <f t="shared" ca="1" si="33"/>
        <v>0.67666422823701533</v>
      </c>
      <c r="I65" s="175" t="s">
        <v>47</v>
      </c>
      <c r="J65" s="175" t="s">
        <v>48</v>
      </c>
      <c r="K65" s="58"/>
      <c r="L65" s="151">
        <v>4</v>
      </c>
      <c r="M65" s="151">
        <v>33</v>
      </c>
      <c r="N65" s="151">
        <v>37</v>
      </c>
    </row>
    <row r="66" spans="1:14" s="3" customFormat="1">
      <c r="A66" s="79" t="s">
        <v>41</v>
      </c>
      <c r="B66" s="96" t="s">
        <v>55</v>
      </c>
      <c r="C66" s="78">
        <f>SUM(C62:C65)</f>
        <v>397</v>
      </c>
      <c r="D66" s="78">
        <f>SUM(D62:D65)</f>
        <v>970</v>
      </c>
      <c r="E66" s="81">
        <f t="shared" si="5"/>
        <v>1367</v>
      </c>
      <c r="F66" s="89">
        <f>C66/C33</f>
        <v>0.17038626609442059</v>
      </c>
      <c r="G66" s="89">
        <f t="shared" ref="G66:H66" si="34">D66/D33</f>
        <v>0.58188362327534493</v>
      </c>
      <c r="H66" s="89">
        <f t="shared" si="34"/>
        <v>0.34200650487865897</v>
      </c>
      <c r="I66" s="58"/>
      <c r="J66" s="58"/>
      <c r="K66" s="175" t="s">
        <v>247</v>
      </c>
      <c r="L66" s="57"/>
      <c r="M66" s="57"/>
      <c r="N66" s="57"/>
    </row>
    <row r="67" spans="1:14" s="3" customFormat="1">
      <c r="A67" s="97" t="s">
        <v>42</v>
      </c>
      <c r="B67" s="98" t="s">
        <v>21</v>
      </c>
      <c r="C67" s="99">
        <v>20</v>
      </c>
      <c r="D67" s="99">
        <v>12</v>
      </c>
      <c r="E67" s="81">
        <f t="shared" si="5"/>
        <v>32</v>
      </c>
      <c r="F67" s="2"/>
      <c r="G67" s="72"/>
      <c r="H67" s="72"/>
      <c r="I67" s="175" t="s">
        <v>49</v>
      </c>
      <c r="J67" s="207" t="s">
        <v>248</v>
      </c>
      <c r="K67" s="58"/>
      <c r="L67" s="153">
        <v>2376</v>
      </c>
      <c r="M67" s="153">
        <v>1739</v>
      </c>
      <c r="N67" s="153">
        <v>4115</v>
      </c>
    </row>
    <row r="68" spans="1:14" s="3" customFormat="1" ht="14.4">
      <c r="A68" s="79" t="s">
        <v>43</v>
      </c>
      <c r="B68" s="77" t="s">
        <v>44</v>
      </c>
      <c r="C68" s="78">
        <f>C66-C67</f>
        <v>377</v>
      </c>
      <c r="D68" s="78">
        <f>D66-D67</f>
        <v>958</v>
      </c>
      <c r="E68" s="81">
        <f t="shared" si="5"/>
        <v>1335</v>
      </c>
      <c r="F68" s="2"/>
      <c r="G68" s="111"/>
      <c r="H68" s="123"/>
      <c r="I68" s="175" t="s">
        <v>51</v>
      </c>
      <c r="J68" s="175" t="s">
        <v>249</v>
      </c>
      <c r="K68" s="58"/>
      <c r="L68" s="151">
        <v>47</v>
      </c>
      <c r="M68" s="151">
        <v>38</v>
      </c>
      <c r="N68" s="151">
        <v>85</v>
      </c>
    </row>
    <row r="69" spans="1:14" s="3" customFormat="1">
      <c r="A69" s="79"/>
      <c r="B69" s="77"/>
      <c r="C69" s="92"/>
      <c r="D69" s="92"/>
      <c r="E69" s="81"/>
      <c r="F69" s="2"/>
      <c r="G69" s="72"/>
      <c r="H69" s="72"/>
      <c r="I69" s="58"/>
      <c r="J69" s="58"/>
      <c r="K69" s="174" t="s">
        <v>250</v>
      </c>
      <c r="L69" s="57"/>
      <c r="M69" s="57"/>
      <c r="N69" s="57"/>
    </row>
    <row r="70" spans="1:14" s="3" customFormat="1" ht="14.4">
      <c r="A70" s="79" t="s">
        <v>45</v>
      </c>
      <c r="B70" s="77" t="s">
        <v>46</v>
      </c>
      <c r="C70" s="91">
        <f>C43+C50+C57+C59+C60+C68</f>
        <v>2372</v>
      </c>
      <c r="D70" s="91">
        <f>D43+D50+D57+D59+D60+D68</f>
        <v>1706</v>
      </c>
      <c r="E70" s="81">
        <f t="shared" si="5"/>
        <v>4078</v>
      </c>
      <c r="F70" s="2"/>
      <c r="G70" s="124"/>
      <c r="H70" s="112"/>
      <c r="I70" s="58"/>
      <c r="J70" s="58"/>
      <c r="K70" s="174" t="s">
        <v>251</v>
      </c>
      <c r="L70" s="209">
        <v>-3</v>
      </c>
      <c r="M70" s="209">
        <v>-6</v>
      </c>
      <c r="N70" s="209">
        <v>-9</v>
      </c>
    </row>
    <row r="71" spans="1:14" s="3" customFormat="1">
      <c r="A71" s="79"/>
      <c r="B71" s="125"/>
      <c r="C71" s="92"/>
      <c r="D71" s="92"/>
      <c r="E71" s="81"/>
      <c r="F71" s="2"/>
      <c r="G71" s="72"/>
      <c r="H71" s="72"/>
      <c r="I71" s="58"/>
      <c r="J71" s="58"/>
      <c r="K71" s="58"/>
      <c r="L71" s="57"/>
      <c r="M71" s="57"/>
      <c r="N71" s="57"/>
    </row>
    <row r="72" spans="1:14" s="3" customFormat="1" ht="14.4">
      <c r="A72" s="79" t="s">
        <v>47</v>
      </c>
      <c r="B72" s="77" t="s">
        <v>48</v>
      </c>
      <c r="C72" s="151">
        <v>4</v>
      </c>
      <c r="D72" s="151">
        <v>33</v>
      </c>
      <c r="E72" s="81">
        <f t="shared" si="5"/>
        <v>37</v>
      </c>
      <c r="F72" s="68"/>
      <c r="G72" s="126"/>
      <c r="H72" s="127"/>
      <c r="I72" s="174" t="s">
        <v>252</v>
      </c>
      <c r="J72" s="58"/>
      <c r="K72" s="58"/>
      <c r="L72" s="57"/>
      <c r="M72" s="57"/>
      <c r="N72" s="57"/>
    </row>
    <row r="73" spans="1:14" s="3" customFormat="1">
      <c r="A73" s="79"/>
      <c r="B73" s="125"/>
      <c r="C73" s="92"/>
      <c r="D73" s="92"/>
      <c r="E73" s="81"/>
      <c r="F73" s="2"/>
      <c r="G73" s="72"/>
      <c r="H73" s="72"/>
      <c r="I73" s="174" t="s">
        <v>253</v>
      </c>
      <c r="J73" s="58"/>
      <c r="K73" s="58"/>
      <c r="L73" s="57"/>
      <c r="M73" s="57"/>
      <c r="N73" s="57"/>
    </row>
    <row r="74" spans="1:14" s="3" customFormat="1">
      <c r="A74" s="79" t="s">
        <v>49</v>
      </c>
      <c r="B74" s="77" t="s">
        <v>50</v>
      </c>
      <c r="C74" s="81">
        <f>C70+C72</f>
        <v>2376</v>
      </c>
      <c r="D74" s="81">
        <f>D70+D72</f>
        <v>1739</v>
      </c>
      <c r="E74" s="81">
        <f>D74+C74</f>
        <v>4115</v>
      </c>
      <c r="F74" s="2"/>
      <c r="G74" s="72"/>
      <c r="H74" s="72"/>
      <c r="I74" s="174" t="s">
        <v>254</v>
      </c>
      <c r="J74" s="58"/>
      <c r="K74" s="58"/>
      <c r="L74" s="57"/>
      <c r="M74" s="57"/>
      <c r="N74" s="57"/>
    </row>
    <row r="75" spans="1:14" s="3" customFormat="1">
      <c r="A75" s="79"/>
      <c r="B75" s="77" t="s">
        <v>94</v>
      </c>
      <c r="C75" s="92"/>
      <c r="D75" s="92"/>
      <c r="E75" s="81">
        <f>D75+C75</f>
        <v>0</v>
      </c>
      <c r="F75" s="2"/>
      <c r="G75" s="72"/>
      <c r="H75" s="72"/>
      <c r="I75" s="58"/>
      <c r="J75" s="58"/>
      <c r="K75" s="58"/>
      <c r="L75" s="57"/>
      <c r="M75" s="57"/>
      <c r="N75" s="57"/>
    </row>
    <row r="76" spans="1:14" s="3" customFormat="1" ht="13.8" thickBot="1">
      <c r="A76" s="128" t="s">
        <v>51</v>
      </c>
      <c r="B76" s="129" t="s">
        <v>64</v>
      </c>
      <c r="C76" s="151">
        <v>47</v>
      </c>
      <c r="D76" s="151">
        <v>38</v>
      </c>
      <c r="E76" s="81">
        <f>D76+C76</f>
        <v>85</v>
      </c>
      <c r="F76" s="2"/>
      <c r="G76" s="72"/>
      <c r="H76" s="72"/>
      <c r="I76" s="173" t="s">
        <v>306</v>
      </c>
      <c r="J76" s="58"/>
      <c r="K76" s="58"/>
      <c r="L76" s="57"/>
      <c r="M76" s="57"/>
      <c r="N76" s="57"/>
    </row>
    <row r="77" spans="1:14" s="3" customFormat="1" ht="30.75" customHeight="1">
      <c r="A77" s="296" t="s">
        <v>56</v>
      </c>
      <c r="B77" s="297"/>
      <c r="C77" s="131">
        <f>C6+C33-C67-C74</f>
        <v>-4</v>
      </c>
      <c r="D77" s="131">
        <f>D6+D33-D67-D74</f>
        <v>-6</v>
      </c>
      <c r="E77" s="132">
        <f>(E6+E33)-(E67+E74)</f>
        <v>-10</v>
      </c>
      <c r="F77" s="2"/>
      <c r="G77" s="72"/>
      <c r="H77" s="72"/>
      <c r="I77" s="58"/>
      <c r="J77" s="58"/>
      <c r="K77" s="58"/>
      <c r="L77" s="57"/>
      <c r="M77" s="57"/>
      <c r="N77" s="57"/>
    </row>
    <row r="78" spans="1:14" s="3" customFormat="1" ht="16.2" customHeight="1">
      <c r="A78" s="133"/>
      <c r="B78" s="61" t="s">
        <v>67</v>
      </c>
      <c r="C78" s="134">
        <f>(C43+C57+C59+C60+C50)/(C43+C57+C59+C68+C60+C50)</f>
        <v>0.84106239460370991</v>
      </c>
      <c r="D78" s="134">
        <f t="shared" ref="D78:E78" si="35">(D43+D57+D59+D60+D50)/(D43+D57+D59+D68+D60+D50)</f>
        <v>0.4384525205158265</v>
      </c>
      <c r="E78" s="134">
        <f t="shared" si="35"/>
        <v>0.67263364394310932</v>
      </c>
      <c r="F78" s="135"/>
      <c r="G78" s="72"/>
      <c r="H78" s="72"/>
      <c r="I78" s="173" t="s">
        <v>256</v>
      </c>
      <c r="J78" s="58"/>
      <c r="K78" s="58"/>
      <c r="L78" s="57"/>
      <c r="M78" s="57"/>
      <c r="N78" s="57"/>
    </row>
    <row r="79" spans="1:14" s="3" customFormat="1" ht="16.2" customHeight="1">
      <c r="A79" s="133"/>
      <c r="B79" s="61" t="s">
        <v>68</v>
      </c>
      <c r="C79" s="134">
        <f>(C43+C57+C59+C60+C50)/(C43+C57+C59+C68+C72+C67+C60+C50)</f>
        <v>0.83263772954924875</v>
      </c>
      <c r="D79" s="134">
        <f t="shared" ref="D79:E79" si="36">(D43+D57+D59+D60+D50)/(D43+D57+D59+D68+D72+D67+D60+D50)</f>
        <v>0.42718446601941745</v>
      </c>
      <c r="E79" s="134">
        <f t="shared" si="36"/>
        <v>0.66144200626959249</v>
      </c>
      <c r="F79" s="2"/>
      <c r="G79" s="72"/>
      <c r="H79" s="72"/>
      <c r="I79" s="173" t="s">
        <v>257</v>
      </c>
      <c r="J79" s="58"/>
      <c r="K79" s="58"/>
      <c r="L79" s="57"/>
      <c r="M79" s="57"/>
      <c r="N79" s="57"/>
    </row>
    <row r="80" spans="1:14" ht="16.2" customHeight="1">
      <c r="A80" s="133"/>
      <c r="B80" s="61" t="s">
        <v>70</v>
      </c>
      <c r="C80" s="134">
        <f>C59/C35</f>
        <v>0.42554112554112555</v>
      </c>
      <c r="D80" s="134">
        <f t="shared" ref="D80:E80" si="37">D59/D35</f>
        <v>3.6858006042296075E-2</v>
      </c>
      <c r="E80" s="134">
        <f t="shared" si="37"/>
        <v>0.26330390920554853</v>
      </c>
      <c r="I80" s="173" t="s">
        <v>258</v>
      </c>
    </row>
    <row r="81" spans="1:14" ht="16.2" customHeight="1">
      <c r="A81" s="133"/>
      <c r="B81" s="61" t="s">
        <v>69</v>
      </c>
      <c r="C81" s="134">
        <f>D66/E66</f>
        <v>0.70958302852962696</v>
      </c>
      <c r="D81" s="134"/>
      <c r="E81" s="134"/>
    </row>
    <row r="82" spans="1:14" ht="16.2" customHeight="1">
      <c r="A82" s="133"/>
      <c r="B82" s="61" t="s">
        <v>89</v>
      </c>
      <c r="C82" s="136">
        <f>C20/C35</f>
        <v>0</v>
      </c>
      <c r="D82" s="136">
        <f t="shared" ref="D82:E82" si="38">D20/D35</f>
        <v>0</v>
      </c>
      <c r="E82" s="136">
        <f t="shared" si="38"/>
        <v>0</v>
      </c>
      <c r="I82" s="173" t="s">
        <v>259</v>
      </c>
      <c r="J82" s="173" t="s">
        <v>260</v>
      </c>
    </row>
    <row r="83" spans="1:14" ht="16.2" customHeight="1">
      <c r="A83" s="133"/>
      <c r="B83" s="61" t="s">
        <v>95</v>
      </c>
      <c r="C83" s="136">
        <f>(C43+C50+C57+C59+C60)/(C6+C33)</f>
        <v>0.83403010033444813</v>
      </c>
      <c r="D83" s="136">
        <f t="shared" ref="D83:E83" si="39">(D43+D50+D57+D59+D60)/(D6+D33)</f>
        <v>0.42865329512893985</v>
      </c>
      <c r="E83" s="136">
        <f t="shared" si="39"/>
        <v>0.66304085085810971</v>
      </c>
    </row>
    <row r="84" spans="1:14" ht="82.2" customHeight="1">
      <c r="A84" s="298" t="s">
        <v>57</v>
      </c>
      <c r="B84" s="299"/>
      <c r="C84" s="299"/>
      <c r="D84" s="299"/>
      <c r="E84" s="299"/>
    </row>
    <row r="85" spans="1:14">
      <c r="A85" s="137"/>
    </row>
    <row r="86" spans="1:14" s="139" customFormat="1" ht="19.5" customHeight="1">
      <c r="A86" s="138" t="s">
        <v>62</v>
      </c>
      <c r="B86" s="62"/>
      <c r="F86" s="2"/>
      <c r="G86" s="72"/>
      <c r="H86" s="72"/>
      <c r="I86" s="58"/>
      <c r="J86" s="58"/>
      <c r="K86" s="58"/>
      <c r="L86" s="57"/>
      <c r="M86" s="57"/>
      <c r="N86" s="57"/>
    </row>
    <row r="87" spans="1:14" s="139" customFormat="1" ht="19.5" customHeight="1">
      <c r="A87" s="138"/>
      <c r="B87" s="62"/>
      <c r="F87" s="2"/>
      <c r="G87" s="72"/>
      <c r="H87" s="72"/>
      <c r="I87" s="58"/>
      <c r="J87" s="58"/>
      <c r="K87" s="58"/>
      <c r="L87" s="57"/>
      <c r="M87" s="57"/>
      <c r="N87" s="57"/>
    </row>
    <row r="88" spans="1:14" s="139" customFormat="1" ht="19.5" customHeight="1">
      <c r="A88" s="138"/>
      <c r="B88" s="62"/>
      <c r="F88" s="2"/>
      <c r="G88" s="72"/>
      <c r="H88" s="72"/>
      <c r="I88" s="58"/>
      <c r="J88" s="58"/>
      <c r="K88" s="58"/>
      <c r="L88" s="57"/>
      <c r="M88" s="57"/>
      <c r="N88" s="57"/>
    </row>
    <row r="89" spans="1:14" s="139" customFormat="1" ht="19.5" customHeight="1">
      <c r="A89" s="138"/>
      <c r="B89" s="62"/>
      <c r="F89" s="2"/>
      <c r="G89" s="72"/>
      <c r="H89" s="72"/>
      <c r="I89" s="58"/>
      <c r="J89" s="58"/>
      <c r="K89" s="58"/>
      <c r="L89" s="57"/>
      <c r="M89" s="57"/>
      <c r="N89" s="57"/>
    </row>
    <row r="90" spans="1:14" s="139" customFormat="1" ht="19.5" customHeight="1">
      <c r="A90" s="138"/>
      <c r="B90" s="62"/>
      <c r="F90" s="2"/>
      <c r="G90" s="72"/>
      <c r="H90" s="72"/>
      <c r="I90" s="58"/>
      <c r="J90" s="58"/>
      <c r="K90" s="58"/>
      <c r="L90" s="57"/>
      <c r="M90" s="57"/>
      <c r="N90" s="57"/>
    </row>
    <row r="91" spans="1:14" s="139" customFormat="1" ht="19.5" customHeight="1">
      <c r="A91" s="138"/>
      <c r="B91" s="62"/>
      <c r="F91" s="2"/>
      <c r="G91" s="72"/>
      <c r="H91" s="72"/>
      <c r="I91" s="58"/>
      <c r="J91" s="58"/>
      <c r="K91" s="58"/>
      <c r="L91" s="57"/>
      <c r="M91" s="57"/>
      <c r="N91" s="57"/>
    </row>
    <row r="92" spans="1:14" s="139" customFormat="1" ht="19.5" customHeight="1">
      <c r="A92" s="138"/>
      <c r="B92" s="62"/>
      <c r="F92" s="2"/>
      <c r="G92" s="72"/>
      <c r="H92" s="72"/>
      <c r="I92" s="58"/>
      <c r="J92" s="58"/>
      <c r="K92" s="58"/>
      <c r="L92" s="57"/>
      <c r="M92" s="57"/>
      <c r="N92" s="57"/>
    </row>
    <row r="93" spans="1:14" s="139" customFormat="1" ht="19.5" customHeight="1">
      <c r="A93" s="138"/>
      <c r="B93" s="1" t="s">
        <v>65</v>
      </c>
      <c r="C93" s="139">
        <f>(C74-C68)/C74</f>
        <v>0.84132996632996637</v>
      </c>
      <c r="D93" s="1" t="s">
        <v>66</v>
      </c>
      <c r="E93" s="139">
        <f>(D74-D68)/D74</f>
        <v>0.44910868315123637</v>
      </c>
      <c r="F93" s="2"/>
      <c r="G93" s="72"/>
      <c r="H93" s="72"/>
      <c r="I93" s="58"/>
      <c r="J93" s="58"/>
      <c r="K93" s="58"/>
      <c r="L93" s="57"/>
      <c r="M93" s="57"/>
      <c r="N93" s="57"/>
    </row>
    <row r="94" spans="1:14" ht="68.25" customHeight="1">
      <c r="A94" s="300" t="s">
        <v>52</v>
      </c>
      <c r="B94" s="300"/>
      <c r="C94" s="300"/>
      <c r="D94" s="300"/>
      <c r="E94" s="300"/>
    </row>
    <row r="95" spans="1:14" ht="25.5" customHeight="1"/>
    <row r="96" spans="1:14" ht="18.75" customHeight="1">
      <c r="A96" s="140" t="s">
        <v>53</v>
      </c>
    </row>
  </sheetData>
  <mergeCells count="3">
    <mergeCell ref="A77:B77"/>
    <mergeCell ref="A84:E84"/>
    <mergeCell ref="A94:E9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
  <sheetViews>
    <sheetView topLeftCell="A56" workbookViewId="0">
      <selection activeCell="C72" sqref="C72:D72"/>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20.109375" style="264" customWidth="1"/>
    <col min="10" max="11" width="8.88671875" style="264" customWidth="1"/>
    <col min="12" max="16384" width="8.88671875" style="57"/>
  </cols>
  <sheetData>
    <row r="1" spans="1:11" s="3" customFormat="1">
      <c r="A1" s="57"/>
      <c r="B1" s="65" t="s">
        <v>90</v>
      </c>
      <c r="C1" s="57"/>
      <c r="D1" s="57"/>
      <c r="E1" s="57"/>
      <c r="F1" s="2" t="s">
        <v>91</v>
      </c>
      <c r="G1" s="66"/>
      <c r="H1" s="67"/>
      <c r="I1" s="249" t="s">
        <v>619</v>
      </c>
      <c r="J1" s="264" t="s">
        <v>935</v>
      </c>
      <c r="K1" s="264" t="s">
        <v>935</v>
      </c>
    </row>
    <row r="2" spans="1:11" s="3" customFormat="1" ht="15.6">
      <c r="A2" s="57"/>
      <c r="B2" s="65" t="s">
        <v>92</v>
      </c>
      <c r="C2" s="57"/>
      <c r="D2" s="57"/>
      <c r="E2" s="57"/>
      <c r="F2" s="68" t="s">
        <v>93</v>
      </c>
      <c r="G2" s="69"/>
      <c r="H2" s="70"/>
      <c r="I2" s="249" t="s">
        <v>620</v>
      </c>
      <c r="J2" s="264" t="s">
        <v>660</v>
      </c>
      <c r="K2" s="264" t="s">
        <v>660</v>
      </c>
    </row>
    <row r="3" spans="1:11" s="3" customFormat="1" ht="13.8" thickBot="1">
      <c r="A3" s="71"/>
      <c r="B3" s="58"/>
      <c r="C3" s="57"/>
      <c r="D3" s="57"/>
      <c r="E3" s="57"/>
      <c r="F3" s="2"/>
      <c r="G3" s="72"/>
      <c r="H3" s="72"/>
      <c r="I3" s="249" t="s">
        <v>621</v>
      </c>
      <c r="J3" s="264">
        <v>2010</v>
      </c>
      <c r="K3" s="264">
        <v>48</v>
      </c>
    </row>
    <row r="4" spans="1:11" s="3" customFormat="1">
      <c r="A4" s="73"/>
      <c r="B4" s="60"/>
      <c r="C4" s="74" t="s">
        <v>0</v>
      </c>
      <c r="D4" s="74" t="s">
        <v>1</v>
      </c>
      <c r="E4" s="75" t="s">
        <v>2</v>
      </c>
      <c r="F4" s="2"/>
      <c r="G4" s="72"/>
      <c r="H4" s="72"/>
      <c r="I4" s="249" t="s">
        <v>622</v>
      </c>
      <c r="J4" s="264">
        <v>48</v>
      </c>
      <c r="K4" s="264">
        <v>36</v>
      </c>
    </row>
    <row r="5" spans="1:11" s="3" customFormat="1">
      <c r="A5" s="76"/>
      <c r="B5" s="77"/>
      <c r="C5" s="78"/>
      <c r="D5" s="78"/>
      <c r="E5" s="78"/>
      <c r="F5" s="4"/>
      <c r="G5" s="72"/>
      <c r="H5" s="72"/>
      <c r="I5" s="249" t="s">
        <v>623</v>
      </c>
      <c r="J5" s="264">
        <v>36</v>
      </c>
      <c r="K5" s="264">
        <v>2362</v>
      </c>
    </row>
    <row r="6" spans="1:11" s="3" customFormat="1" ht="15.6">
      <c r="A6" s="79" t="s">
        <v>3</v>
      </c>
      <c r="B6" s="77" t="s">
        <v>63</v>
      </c>
      <c r="C6" s="264">
        <v>48</v>
      </c>
      <c r="D6" s="264">
        <v>36</v>
      </c>
      <c r="E6" s="81">
        <f>D6+C6</f>
        <v>84</v>
      </c>
      <c r="F6" s="68"/>
      <c r="G6" s="82"/>
      <c r="H6" s="70"/>
      <c r="I6" s="249" t="s">
        <v>624</v>
      </c>
      <c r="J6" s="264">
        <v>2362</v>
      </c>
      <c r="K6" s="264">
        <v>1389</v>
      </c>
    </row>
    <row r="7" spans="1:11" s="3" customFormat="1" ht="15.6">
      <c r="A7" s="79"/>
      <c r="B7" s="77"/>
      <c r="C7" s="83"/>
      <c r="D7" s="83"/>
      <c r="E7" s="81"/>
      <c r="F7" s="68"/>
      <c r="G7" s="82"/>
      <c r="H7" s="82"/>
      <c r="I7" s="249" t="s">
        <v>625</v>
      </c>
      <c r="J7" s="264">
        <v>1389</v>
      </c>
      <c r="K7" s="264">
        <v>2</v>
      </c>
    </row>
    <row r="8" spans="1:11" s="3" customFormat="1" ht="15.6">
      <c r="A8" s="79"/>
      <c r="B8" s="77" t="s">
        <v>4</v>
      </c>
      <c r="C8" s="83"/>
      <c r="D8" s="83"/>
      <c r="E8" s="81"/>
      <c r="F8" s="68"/>
      <c r="G8" s="82"/>
      <c r="H8" s="70"/>
      <c r="I8" s="249" t="s">
        <v>626</v>
      </c>
      <c r="J8" s="264">
        <v>2</v>
      </c>
      <c r="K8" s="264">
        <v>5</v>
      </c>
    </row>
    <row r="9" spans="1:11" s="3" customFormat="1" ht="15.6">
      <c r="A9" s="79"/>
      <c r="B9" s="84" t="s">
        <v>5</v>
      </c>
      <c r="C9" s="85"/>
      <c r="D9" s="85"/>
      <c r="E9" s="81"/>
      <c r="F9" s="2"/>
      <c r="G9" s="82"/>
      <c r="H9" s="86"/>
      <c r="I9" s="249" t="s">
        <v>627</v>
      </c>
      <c r="J9" s="264">
        <v>5</v>
      </c>
      <c r="K9" s="264">
        <v>0</v>
      </c>
    </row>
    <row r="10" spans="1:11" s="3" customFormat="1">
      <c r="A10" s="79"/>
      <c r="B10" s="87" t="s">
        <v>6</v>
      </c>
      <c r="C10" s="264">
        <v>2362</v>
      </c>
      <c r="D10" s="264">
        <v>1389</v>
      </c>
      <c r="E10" s="81">
        <f>D10+C10</f>
        <v>3751</v>
      </c>
      <c r="F10" s="89">
        <f ca="1">C10/OFFSET(C10,4,0)</f>
        <v>1</v>
      </c>
      <c r="G10" s="89">
        <f t="shared" ref="G10:H10" ca="1" si="0">D10/OFFSET(D10,4,0)</f>
        <v>1</v>
      </c>
      <c r="H10" s="89">
        <f t="shared" ca="1" si="0"/>
        <v>1</v>
      </c>
      <c r="I10" s="249" t="s">
        <v>628</v>
      </c>
      <c r="J10" s="264">
        <v>0</v>
      </c>
      <c r="K10" s="264">
        <v>0</v>
      </c>
    </row>
    <row r="11" spans="1:11" s="3" customFormat="1">
      <c r="A11" s="79"/>
      <c r="B11" s="87" t="s">
        <v>7</v>
      </c>
      <c r="C11" s="88"/>
      <c r="D11" s="88"/>
      <c r="E11" s="81">
        <f t="shared" ref="E11:E14" si="1">D11+C11</f>
        <v>0</v>
      </c>
      <c r="F11" s="89">
        <f ca="1">C11/OFFSET(C11,3,0)</f>
        <v>0</v>
      </c>
      <c r="G11" s="89">
        <f t="shared" ref="G11:H11" ca="1" si="2">D11/OFFSET(D11,3,0)</f>
        <v>0</v>
      </c>
      <c r="H11" s="89">
        <f t="shared" ca="1" si="2"/>
        <v>0</v>
      </c>
      <c r="I11" s="249" t="s">
        <v>629</v>
      </c>
      <c r="J11" s="264">
        <v>0</v>
      </c>
      <c r="K11" s="264">
        <v>19</v>
      </c>
    </row>
    <row r="12" spans="1:11" s="3" customFormat="1">
      <c r="A12" s="79"/>
      <c r="B12" s="87" t="s">
        <v>8</v>
      </c>
      <c r="C12" s="88"/>
      <c r="D12" s="88"/>
      <c r="E12" s="81">
        <f t="shared" si="1"/>
        <v>0</v>
      </c>
      <c r="F12" s="89">
        <f ca="1">C12/OFFSET(C12,2,0)</f>
        <v>0</v>
      </c>
      <c r="G12" s="89">
        <f t="shared" ref="G12:H12" ca="1" si="3">D12/OFFSET(D12,2,0)</f>
        <v>0</v>
      </c>
      <c r="H12" s="89">
        <f t="shared" ca="1" si="3"/>
        <v>0</v>
      </c>
      <c r="I12" s="249" t="s">
        <v>630</v>
      </c>
      <c r="J12" s="264">
        <v>19</v>
      </c>
      <c r="K12" s="264">
        <v>10</v>
      </c>
    </row>
    <row r="13" spans="1:11" s="3" customFormat="1">
      <c r="A13" s="79"/>
      <c r="B13" s="87" t="s">
        <v>9</v>
      </c>
      <c r="C13" s="88"/>
      <c r="D13" s="88"/>
      <c r="E13" s="81">
        <f t="shared" si="1"/>
        <v>0</v>
      </c>
      <c r="F13" s="89">
        <f ca="1">C13/OFFSET(C13,1,0)</f>
        <v>0</v>
      </c>
      <c r="G13" s="89">
        <f t="shared" ref="G13:H13" ca="1" si="4">D13/OFFSET(D13,1,0)</f>
        <v>0</v>
      </c>
      <c r="H13" s="89">
        <f t="shared" ca="1" si="4"/>
        <v>0</v>
      </c>
      <c r="I13" s="249" t="s">
        <v>631</v>
      </c>
      <c r="J13" s="264">
        <v>10</v>
      </c>
      <c r="K13" s="264">
        <v>2364</v>
      </c>
    </row>
    <row r="14" spans="1:11" s="3" customFormat="1">
      <c r="A14" s="79" t="s">
        <v>10</v>
      </c>
      <c r="B14" s="90" t="s">
        <v>11</v>
      </c>
      <c r="C14" s="91">
        <f>SUM(C10:C13)</f>
        <v>2362</v>
      </c>
      <c r="D14" s="91">
        <f>SUM(D10:D13)</f>
        <v>1389</v>
      </c>
      <c r="E14" s="81">
        <f t="shared" si="1"/>
        <v>3751</v>
      </c>
      <c r="F14" s="89"/>
      <c r="G14" s="89"/>
      <c r="H14" s="89"/>
    </row>
    <row r="15" spans="1:11" s="3" customFormat="1">
      <c r="A15" s="79"/>
      <c r="B15" s="84" t="s">
        <v>58</v>
      </c>
      <c r="C15" s="92"/>
      <c r="D15" s="92"/>
      <c r="E15" s="81"/>
      <c r="F15" s="2"/>
      <c r="G15" s="72"/>
      <c r="H15" s="72"/>
    </row>
    <row r="16" spans="1:11" s="3" customFormat="1">
      <c r="A16" s="79"/>
      <c r="B16" s="87" t="s">
        <v>6</v>
      </c>
      <c r="C16" s="264">
        <v>2</v>
      </c>
      <c r="D16" s="264">
        <v>5</v>
      </c>
      <c r="E16" s="81">
        <f t="shared" ref="E16:E72" si="5">D16+C16</f>
        <v>7</v>
      </c>
      <c r="F16" s="89">
        <f ca="1">C16/OFFSET(C16,4,0)</f>
        <v>1</v>
      </c>
      <c r="G16" s="89">
        <f t="shared" ref="G16:H16" ca="1" si="6">D16/OFFSET(D16,4,0)</f>
        <v>1</v>
      </c>
      <c r="H16" s="89">
        <f t="shared" ca="1" si="6"/>
        <v>1</v>
      </c>
    </row>
    <row r="17" spans="1:8" s="3" customFormat="1">
      <c r="A17" s="79"/>
      <c r="B17" s="87" t="s">
        <v>7</v>
      </c>
      <c r="C17" s="92"/>
      <c r="D17" s="92"/>
      <c r="E17" s="81">
        <f t="shared" si="5"/>
        <v>0</v>
      </c>
      <c r="F17" s="89">
        <f ca="1">C17/OFFSET(C17,3,0)</f>
        <v>0</v>
      </c>
      <c r="G17" s="89">
        <f t="shared" ref="G17:H17" ca="1" si="7">D17/OFFSET(D17,3,0)</f>
        <v>0</v>
      </c>
      <c r="H17" s="89">
        <f t="shared" ca="1" si="7"/>
        <v>0</v>
      </c>
    </row>
    <row r="18" spans="1:8" s="3" customFormat="1">
      <c r="A18" s="79"/>
      <c r="B18" s="87" t="s">
        <v>8</v>
      </c>
      <c r="C18" s="92"/>
      <c r="D18" s="92"/>
      <c r="E18" s="81">
        <f t="shared" si="5"/>
        <v>0</v>
      </c>
      <c r="F18" s="89">
        <f ca="1">C18/OFFSET(C18,2,0)</f>
        <v>0</v>
      </c>
      <c r="G18" s="89">
        <f t="shared" ref="G18:H18" ca="1" si="8">D18/OFFSET(D18,2,0)</f>
        <v>0</v>
      </c>
      <c r="H18" s="89">
        <f t="shared" ca="1" si="8"/>
        <v>0</v>
      </c>
    </row>
    <row r="19" spans="1:8" s="3" customFormat="1">
      <c r="A19" s="79"/>
      <c r="B19" s="87" t="s">
        <v>9</v>
      </c>
      <c r="C19" s="92"/>
      <c r="D19" s="92"/>
      <c r="E19" s="81">
        <f t="shared" si="5"/>
        <v>0</v>
      </c>
      <c r="F19" s="89">
        <f ca="1">C19/OFFSET(C19,1,0)</f>
        <v>0</v>
      </c>
      <c r="G19" s="89">
        <f t="shared" ref="G19:H19" ca="1" si="9">D19/OFFSET(D19,1,0)</f>
        <v>0</v>
      </c>
      <c r="H19" s="94">
        <f t="shared" ca="1" si="9"/>
        <v>0</v>
      </c>
    </row>
    <row r="20" spans="1:8" s="3" customFormat="1">
      <c r="A20" s="79" t="s">
        <v>12</v>
      </c>
      <c r="B20" s="90" t="s">
        <v>13</v>
      </c>
      <c r="C20" s="81">
        <f>SUM(C16:C19)</f>
        <v>2</v>
      </c>
      <c r="D20" s="81">
        <f>SUM(D16:D19)</f>
        <v>5</v>
      </c>
      <c r="E20" s="81">
        <f t="shared" si="5"/>
        <v>7</v>
      </c>
      <c r="F20" s="89"/>
      <c r="G20" s="89"/>
      <c r="H20" s="89"/>
    </row>
    <row r="21" spans="1:8" s="3" customFormat="1">
      <c r="A21" s="79"/>
      <c r="B21" s="84" t="s">
        <v>59</v>
      </c>
      <c r="C21" s="92"/>
      <c r="D21" s="92"/>
      <c r="E21" s="81"/>
      <c r="F21" s="2"/>
      <c r="G21" s="72"/>
      <c r="H21" s="72"/>
    </row>
    <row r="22" spans="1:8" s="3" customFormat="1">
      <c r="A22" s="79"/>
      <c r="B22" s="87" t="s">
        <v>6</v>
      </c>
      <c r="C22" s="95"/>
      <c r="D22" s="95"/>
      <c r="E22" s="81">
        <f t="shared" si="5"/>
        <v>0</v>
      </c>
      <c r="F22" s="89" t="e">
        <f ca="1">C22/OFFSET(C22,4,0)</f>
        <v>#DIV/0!</v>
      </c>
      <c r="G22" s="89" t="e">
        <f t="shared" ref="G22:H22" ca="1" si="10">D22/OFFSET(D22,4,0)</f>
        <v>#DIV/0!</v>
      </c>
      <c r="H22" s="89" t="e">
        <f t="shared" ca="1" si="10"/>
        <v>#DIV/0!</v>
      </c>
    </row>
    <row r="23" spans="1:8" s="3" customFormat="1">
      <c r="A23" s="79"/>
      <c r="B23" s="87" t="s">
        <v>7</v>
      </c>
      <c r="C23" s="95"/>
      <c r="D23" s="95"/>
      <c r="E23" s="81">
        <f t="shared" si="5"/>
        <v>0</v>
      </c>
      <c r="F23" s="89" t="e">
        <f ca="1">C23/OFFSET(C23,3,0)</f>
        <v>#DIV/0!</v>
      </c>
      <c r="G23" s="89" t="e">
        <f t="shared" ref="G23:H23" ca="1" si="11">D23/OFFSET(D23,3,0)</f>
        <v>#DIV/0!</v>
      </c>
      <c r="H23" s="89" t="e">
        <f t="shared" ca="1" si="11"/>
        <v>#DIV/0!</v>
      </c>
    </row>
    <row r="24" spans="1:8" s="3" customFormat="1">
      <c r="A24" s="79"/>
      <c r="B24" s="87" t="s">
        <v>8</v>
      </c>
      <c r="C24" s="95"/>
      <c r="D24" s="95"/>
      <c r="E24" s="81">
        <f t="shared" si="5"/>
        <v>0</v>
      </c>
      <c r="F24" s="89" t="e">
        <f ca="1">C24/OFFSET(C24,2,0)</f>
        <v>#DIV/0!</v>
      </c>
      <c r="G24" s="89" t="e">
        <f t="shared" ref="G24:H24" ca="1" si="12">D24/OFFSET(D24,2,0)</f>
        <v>#DIV/0!</v>
      </c>
      <c r="H24" s="89" t="e">
        <f t="shared" ca="1" si="12"/>
        <v>#DIV/0!</v>
      </c>
    </row>
    <row r="25" spans="1:8" s="3" customFormat="1">
      <c r="A25" s="79"/>
      <c r="B25" s="87" t="s">
        <v>9</v>
      </c>
      <c r="C25" s="95"/>
      <c r="D25" s="95"/>
      <c r="E25" s="81">
        <f t="shared" si="5"/>
        <v>0</v>
      </c>
      <c r="F25" s="89" t="e">
        <f ca="1">C25/OFFSET(C25,1,0)</f>
        <v>#DIV/0!</v>
      </c>
      <c r="G25" s="89" t="e">
        <f t="shared" ref="G25:H25" ca="1" si="13">D25/OFFSET(D25,1,0)</f>
        <v>#DIV/0!</v>
      </c>
      <c r="H25" s="94" t="e">
        <f t="shared" ca="1" si="13"/>
        <v>#DIV/0!</v>
      </c>
    </row>
    <row r="26" spans="1:8" s="3" customFormat="1">
      <c r="A26" s="79" t="s">
        <v>14</v>
      </c>
      <c r="B26" s="90" t="s">
        <v>15</v>
      </c>
      <c r="C26" s="81">
        <f>SUM(C22:C25)</f>
        <v>0</v>
      </c>
      <c r="D26" s="81">
        <f>SUM(D22:D25)</f>
        <v>0</v>
      </c>
      <c r="E26" s="81">
        <f t="shared" si="5"/>
        <v>0</v>
      </c>
      <c r="F26" s="89"/>
      <c r="G26" s="89"/>
      <c r="H26" s="89"/>
    </row>
    <row r="27" spans="1:8" s="3" customFormat="1">
      <c r="A27" s="79"/>
      <c r="B27" s="84" t="s">
        <v>16</v>
      </c>
      <c r="C27" s="92"/>
      <c r="D27" s="92"/>
      <c r="E27" s="81"/>
      <c r="F27" s="2"/>
      <c r="G27" s="72"/>
      <c r="H27" s="72"/>
    </row>
    <row r="28" spans="1:8" s="3" customFormat="1">
      <c r="A28" s="79"/>
      <c r="B28" s="87" t="s">
        <v>6</v>
      </c>
      <c r="C28" s="92"/>
      <c r="D28" s="92"/>
      <c r="E28" s="81">
        <f t="shared" si="5"/>
        <v>0</v>
      </c>
      <c r="F28" s="89">
        <f ca="1">C28/OFFSET(C28,4,0)</f>
        <v>0</v>
      </c>
      <c r="G28" s="89">
        <f t="shared" ref="G28:H28" ca="1" si="14">D28/OFFSET(D28,4,0)</f>
        <v>0</v>
      </c>
      <c r="H28" s="89">
        <f t="shared" ca="1" si="14"/>
        <v>0</v>
      </c>
    </row>
    <row r="29" spans="1:8" s="3" customFormat="1">
      <c r="A29" s="79"/>
      <c r="B29" s="87" t="s">
        <v>7</v>
      </c>
      <c r="C29" s="92"/>
      <c r="D29" s="92"/>
      <c r="E29" s="81">
        <f t="shared" si="5"/>
        <v>0</v>
      </c>
      <c r="F29" s="89">
        <f ca="1">C29/OFFSET(C29,3,0)</f>
        <v>0</v>
      </c>
      <c r="G29" s="89">
        <f t="shared" ref="G29:H29" ca="1" si="15">D29/OFFSET(D29,3,0)</f>
        <v>0</v>
      </c>
      <c r="H29" s="89">
        <f t="shared" ca="1" si="15"/>
        <v>0</v>
      </c>
    </row>
    <row r="30" spans="1:8" s="3" customFormat="1">
      <c r="A30" s="79"/>
      <c r="B30" s="87" t="s">
        <v>8</v>
      </c>
      <c r="C30" s="92"/>
      <c r="D30" s="92"/>
      <c r="E30" s="81">
        <f t="shared" si="5"/>
        <v>0</v>
      </c>
      <c r="F30" s="89">
        <f ca="1">C30/OFFSET(C30,2,0)</f>
        <v>0</v>
      </c>
      <c r="G30" s="89">
        <f t="shared" ref="G30:H30" ca="1" si="16">D30/OFFSET(D30,2,0)</f>
        <v>0</v>
      </c>
      <c r="H30" s="89">
        <f t="shared" ca="1" si="16"/>
        <v>0</v>
      </c>
    </row>
    <row r="31" spans="1:8" s="3" customFormat="1">
      <c r="A31" s="79"/>
      <c r="B31" s="87" t="s">
        <v>9</v>
      </c>
      <c r="C31" s="264">
        <v>19</v>
      </c>
      <c r="D31" s="264">
        <v>10</v>
      </c>
      <c r="E31" s="81">
        <f t="shared" si="5"/>
        <v>29</v>
      </c>
      <c r="F31" s="89">
        <f ca="1">C31/OFFSET(C31,1,0)</f>
        <v>1</v>
      </c>
      <c r="G31" s="89">
        <f t="shared" ref="G31:H31" ca="1" si="17">D31/OFFSET(D31,1,0)</f>
        <v>1</v>
      </c>
      <c r="H31" s="94">
        <f t="shared" ca="1" si="17"/>
        <v>1</v>
      </c>
    </row>
    <row r="32" spans="1:8" s="3" customFormat="1">
      <c r="A32" s="79" t="s">
        <v>17</v>
      </c>
      <c r="B32" s="90" t="s">
        <v>18</v>
      </c>
      <c r="C32" s="81">
        <f>SUM(C28:C31)</f>
        <v>19</v>
      </c>
      <c r="D32" s="81">
        <f>SUM(D28:D31)</f>
        <v>10</v>
      </c>
      <c r="E32" s="81">
        <f t="shared" si="5"/>
        <v>29</v>
      </c>
      <c r="F32" s="2"/>
      <c r="G32" s="72"/>
      <c r="H32" s="72"/>
    </row>
    <row r="33" spans="1:11" s="3" customFormat="1">
      <c r="A33" s="79" t="s">
        <v>19</v>
      </c>
      <c r="B33" s="96" t="s">
        <v>54</v>
      </c>
      <c r="C33" s="78">
        <f>C14+C20+C26+C32</f>
        <v>2383</v>
      </c>
      <c r="D33" s="78">
        <f>D14+D20+D26+D32</f>
        <v>1404</v>
      </c>
      <c r="E33" s="81">
        <f t="shared" si="5"/>
        <v>3787</v>
      </c>
      <c r="F33" s="68"/>
      <c r="G33" s="72"/>
      <c r="H33" s="72"/>
    </row>
    <row r="34" spans="1:11" s="3" customFormat="1" ht="15.6">
      <c r="A34" s="97" t="s">
        <v>20</v>
      </c>
      <c r="B34" s="98" t="s">
        <v>21</v>
      </c>
      <c r="C34" s="99">
        <v>18</v>
      </c>
      <c r="D34" s="99">
        <v>10</v>
      </c>
      <c r="E34" s="81">
        <f t="shared" si="5"/>
        <v>28</v>
      </c>
      <c r="F34" s="68"/>
      <c r="G34" s="82"/>
      <c r="H34" s="100"/>
    </row>
    <row r="35" spans="1:11" s="3" customFormat="1" ht="15.6">
      <c r="A35" s="79" t="s">
        <v>22</v>
      </c>
      <c r="B35" s="77" t="s">
        <v>23</v>
      </c>
      <c r="C35" s="78">
        <f>C33-C34</f>
        <v>2365</v>
      </c>
      <c r="D35" s="78">
        <f>D33-D34</f>
        <v>1394</v>
      </c>
      <c r="E35" s="81">
        <f t="shared" si="5"/>
        <v>3759</v>
      </c>
      <c r="F35" s="68"/>
      <c r="G35" s="101"/>
      <c r="H35" s="102"/>
    </row>
    <row r="36" spans="1:11" s="3" customFormat="1" ht="16.2" thickBot="1">
      <c r="A36" s="103"/>
      <c r="B36" s="104"/>
      <c r="C36" s="92"/>
      <c r="D36" s="92"/>
      <c r="E36" s="81"/>
      <c r="F36" s="68"/>
      <c r="G36" s="93"/>
      <c r="H36" s="70"/>
    </row>
    <row r="37" spans="1:11" s="3" customFormat="1" ht="13.8" thickTop="1">
      <c r="A37" s="105"/>
      <c r="B37" s="106"/>
      <c r="C37" s="92"/>
      <c r="D37" s="92"/>
      <c r="E37" s="81"/>
      <c r="F37" s="2"/>
      <c r="G37" s="72"/>
      <c r="H37" s="72"/>
    </row>
    <row r="38" spans="1:11" s="3" customFormat="1" ht="15.6">
      <c r="A38" s="79"/>
      <c r="B38" s="77" t="s">
        <v>24</v>
      </c>
      <c r="C38" s="92"/>
      <c r="D38" s="92"/>
      <c r="E38" s="81"/>
      <c r="F38" s="68"/>
      <c r="G38" s="70"/>
      <c r="H38" s="82"/>
    </row>
    <row r="39" spans="1:11" s="3" customFormat="1">
      <c r="A39" s="79"/>
      <c r="B39" s="87" t="s">
        <v>6</v>
      </c>
      <c r="C39" s="107">
        <v>686</v>
      </c>
      <c r="D39" s="107">
        <v>236</v>
      </c>
      <c r="E39" s="81">
        <f t="shared" si="5"/>
        <v>922</v>
      </c>
      <c r="F39" s="89">
        <f ca="1">C39/OFFSET(C39,4,0)</f>
        <v>1</v>
      </c>
      <c r="G39" s="89">
        <f t="shared" ref="G39:H39" ca="1" si="18">D39/OFFSET(D39,4,0)</f>
        <v>1</v>
      </c>
      <c r="H39" s="89">
        <f t="shared" ca="1" si="18"/>
        <v>1</v>
      </c>
    </row>
    <row r="40" spans="1:11" s="3" customFormat="1">
      <c r="A40" s="79"/>
      <c r="B40" s="87" t="s">
        <v>7</v>
      </c>
      <c r="C40" s="107"/>
      <c r="D40" s="107"/>
      <c r="E40" s="81">
        <f t="shared" si="5"/>
        <v>0</v>
      </c>
      <c r="F40" s="89">
        <f ca="1">C40/OFFSET(C40,3,0)</f>
        <v>0</v>
      </c>
      <c r="G40" s="89">
        <f t="shared" ref="G40:H40" ca="1" si="19">D40/OFFSET(D40,3,0)</f>
        <v>0</v>
      </c>
      <c r="H40" s="89">
        <f t="shared" ca="1" si="19"/>
        <v>0</v>
      </c>
    </row>
    <row r="41" spans="1:11" s="3" customFormat="1">
      <c r="A41" s="79"/>
      <c r="B41" s="87" t="s">
        <v>8</v>
      </c>
      <c r="C41" s="107"/>
      <c r="D41" s="107"/>
      <c r="E41" s="81">
        <f t="shared" si="5"/>
        <v>0</v>
      </c>
      <c r="F41" s="89">
        <f ca="1">C41/OFFSET(C41,2,0)</f>
        <v>0</v>
      </c>
      <c r="G41" s="89">
        <f t="shared" ref="G41:H41" ca="1" si="20">D41/OFFSET(D41,2,0)</f>
        <v>0</v>
      </c>
      <c r="H41" s="89">
        <f t="shared" ca="1" si="20"/>
        <v>0</v>
      </c>
    </row>
    <row r="42" spans="1:11" s="3" customFormat="1">
      <c r="A42" s="79"/>
      <c r="B42" s="87" t="s">
        <v>9</v>
      </c>
      <c r="C42" s="107"/>
      <c r="D42" s="107"/>
      <c r="E42" s="81">
        <f t="shared" si="5"/>
        <v>0</v>
      </c>
      <c r="F42" s="89">
        <f ca="1">C42/OFFSET(C42,1,0)</f>
        <v>0</v>
      </c>
      <c r="G42" s="89">
        <f t="shared" ref="G42:H42" ca="1" si="21">D42/OFFSET(D42,1,0)</f>
        <v>0</v>
      </c>
      <c r="H42" s="94">
        <f t="shared" ca="1" si="21"/>
        <v>0</v>
      </c>
      <c r="I42" s="250" t="s">
        <v>632</v>
      </c>
      <c r="J42" s="264">
        <v>2364</v>
      </c>
      <c r="K42" s="264">
        <v>1394</v>
      </c>
    </row>
    <row r="43" spans="1:11" s="3" customFormat="1">
      <c r="A43" s="79" t="s">
        <v>25</v>
      </c>
      <c r="B43" s="90" t="s">
        <v>26</v>
      </c>
      <c r="C43" s="78">
        <f>SUM(C39:C42)</f>
        <v>686</v>
      </c>
      <c r="D43" s="78">
        <f>SUM(D39:D42)</f>
        <v>236</v>
      </c>
      <c r="E43" s="81">
        <f t="shared" si="5"/>
        <v>922</v>
      </c>
      <c r="F43" s="89"/>
      <c r="G43" s="89"/>
      <c r="H43" s="89"/>
      <c r="I43" s="250" t="s">
        <v>633</v>
      </c>
      <c r="J43" s="264">
        <v>1394</v>
      </c>
      <c r="K43" s="264">
        <v>686</v>
      </c>
    </row>
    <row r="44" spans="1:11" s="3" customFormat="1">
      <c r="A44" s="79"/>
      <c r="B44" s="77"/>
      <c r="C44" s="92"/>
      <c r="D44" s="92"/>
      <c r="E44" s="81"/>
      <c r="F44" s="2"/>
      <c r="G44" s="72"/>
      <c r="H44" s="72"/>
      <c r="I44" s="249" t="s">
        <v>634</v>
      </c>
      <c r="J44" s="264">
        <v>686</v>
      </c>
      <c r="K44" s="264">
        <v>236</v>
      </c>
    </row>
    <row r="45" spans="1:11" s="3" customFormat="1">
      <c r="A45" s="79"/>
      <c r="B45" s="77" t="s">
        <v>60</v>
      </c>
      <c r="C45" s="92"/>
      <c r="D45" s="92"/>
      <c r="E45" s="81"/>
      <c r="F45" s="2"/>
      <c r="G45" s="72"/>
      <c r="H45" s="72"/>
      <c r="I45" s="249" t="s">
        <v>635</v>
      </c>
      <c r="J45" s="264">
        <v>236</v>
      </c>
      <c r="K45" s="264">
        <v>274</v>
      </c>
    </row>
    <row r="46" spans="1:11" s="3" customFormat="1">
      <c r="A46" s="79"/>
      <c r="B46" s="87" t="s">
        <v>6</v>
      </c>
      <c r="C46" s="264">
        <v>274</v>
      </c>
      <c r="D46" s="264">
        <v>350</v>
      </c>
      <c r="E46" s="81">
        <f t="shared" si="5"/>
        <v>624</v>
      </c>
      <c r="F46" s="89">
        <f ca="1">C46/OFFSET(C46,4,0)</f>
        <v>1</v>
      </c>
      <c r="G46" s="89">
        <f t="shared" ref="G46:H46" ca="1" si="22">D46/OFFSET(D46,4,0)</f>
        <v>1</v>
      </c>
      <c r="H46" s="89">
        <f t="shared" ca="1" si="22"/>
        <v>1</v>
      </c>
      <c r="I46" s="249" t="s">
        <v>636</v>
      </c>
      <c r="J46" s="264">
        <v>274</v>
      </c>
      <c r="K46" s="264">
        <v>350</v>
      </c>
    </row>
    <row r="47" spans="1:11" s="3" customFormat="1">
      <c r="A47" s="79"/>
      <c r="B47" s="87" t="s">
        <v>7</v>
      </c>
      <c r="C47" s="108"/>
      <c r="D47" s="108"/>
      <c r="E47" s="81">
        <f t="shared" si="5"/>
        <v>0</v>
      </c>
      <c r="F47" s="89">
        <f ca="1">C47/OFFSET(C47,3,0)</f>
        <v>0</v>
      </c>
      <c r="G47" s="89">
        <f t="shared" ref="G47:H47" ca="1" si="23">D47/OFFSET(D47,3,0)</f>
        <v>0</v>
      </c>
      <c r="H47" s="89">
        <f t="shared" ca="1" si="23"/>
        <v>0</v>
      </c>
      <c r="I47" s="249" t="s">
        <v>637</v>
      </c>
      <c r="J47" s="264">
        <v>350</v>
      </c>
      <c r="K47" s="264">
        <v>0</v>
      </c>
    </row>
    <row r="48" spans="1:11" s="3" customFormat="1">
      <c r="A48" s="79"/>
      <c r="B48" s="87" t="s">
        <v>8</v>
      </c>
      <c r="C48" s="108"/>
      <c r="D48" s="108"/>
      <c r="E48" s="81">
        <f t="shared" si="5"/>
        <v>0</v>
      </c>
      <c r="F48" s="89">
        <f ca="1">C48/OFFSET(C48,2,0)</f>
        <v>0</v>
      </c>
      <c r="G48" s="89">
        <f t="shared" ref="G48:H48" ca="1" si="24">D48/OFFSET(D48,2,0)</f>
        <v>0</v>
      </c>
      <c r="H48" s="89">
        <f t="shared" ca="1" si="24"/>
        <v>0</v>
      </c>
      <c r="I48" s="249" t="s">
        <v>638</v>
      </c>
      <c r="J48" s="264">
        <v>0</v>
      </c>
      <c r="K48" s="264">
        <v>0</v>
      </c>
    </row>
    <row r="49" spans="1:11" s="3" customFormat="1">
      <c r="A49" s="79"/>
      <c r="B49" s="87" t="s">
        <v>9</v>
      </c>
      <c r="C49" s="108"/>
      <c r="D49" s="108"/>
      <c r="E49" s="81">
        <f t="shared" si="5"/>
        <v>0</v>
      </c>
      <c r="F49" s="89">
        <f ca="1">C49/OFFSET(C49,1,0)</f>
        <v>0</v>
      </c>
      <c r="G49" s="89">
        <f t="shared" ref="G49:H49" ca="1" si="25">D49/OFFSET(D49,1,0)</f>
        <v>0</v>
      </c>
      <c r="H49" s="94">
        <f t="shared" ca="1" si="25"/>
        <v>0</v>
      </c>
      <c r="I49" s="249" t="s">
        <v>639</v>
      </c>
      <c r="J49" s="264">
        <v>0</v>
      </c>
      <c r="K49" s="264">
        <v>1005</v>
      </c>
    </row>
    <row r="50" spans="1:11" s="3" customFormat="1">
      <c r="A50" s="79" t="s">
        <v>27</v>
      </c>
      <c r="B50" s="77" t="s">
        <v>28</v>
      </c>
      <c r="C50" s="78">
        <f>SUM(C46:C49)</f>
        <v>274</v>
      </c>
      <c r="D50" s="78">
        <f>SUM(D46:D49)</f>
        <v>350</v>
      </c>
      <c r="E50" s="81">
        <f t="shared" si="5"/>
        <v>624</v>
      </c>
      <c r="F50" s="57"/>
      <c r="G50" s="57"/>
      <c r="H50" s="57"/>
      <c r="I50" s="249" t="s">
        <v>640</v>
      </c>
      <c r="J50" s="264">
        <v>1005</v>
      </c>
      <c r="K50" s="264">
        <v>64</v>
      </c>
    </row>
    <row r="51" spans="1:11" s="3" customFormat="1" ht="14.4">
      <c r="A51" s="79"/>
      <c r="B51" s="77"/>
      <c r="C51" s="92"/>
      <c r="D51" s="92"/>
      <c r="E51" s="81"/>
      <c r="F51" s="68"/>
      <c r="G51" s="109"/>
      <c r="H51" s="110"/>
      <c r="I51" s="249" t="s">
        <v>641</v>
      </c>
      <c r="J51" s="264">
        <v>64</v>
      </c>
      <c r="K51" s="264">
        <v>0</v>
      </c>
    </row>
    <row r="52" spans="1:11" s="3" customFormat="1" ht="14.4">
      <c r="A52" s="79"/>
      <c r="B52" s="77" t="s">
        <v>61</v>
      </c>
      <c r="C52" s="92"/>
      <c r="D52" s="92"/>
      <c r="E52" s="81"/>
      <c r="F52" s="2"/>
      <c r="G52" s="112"/>
      <c r="H52" s="111"/>
      <c r="I52" s="249" t="s">
        <v>642</v>
      </c>
      <c r="J52" s="264">
        <v>0</v>
      </c>
      <c r="K52" s="264">
        <v>0</v>
      </c>
    </row>
    <row r="53" spans="1:11" s="3" customFormat="1">
      <c r="A53" s="79"/>
      <c r="B53" s="87" t="s">
        <v>6</v>
      </c>
      <c r="C53" s="114"/>
      <c r="D53" s="114"/>
      <c r="E53" s="81">
        <f t="shared" si="5"/>
        <v>0</v>
      </c>
      <c r="F53" s="89" t="e">
        <f ca="1">C53/OFFSET(C53,4,0)</f>
        <v>#DIV/0!</v>
      </c>
      <c r="G53" s="89" t="e">
        <f t="shared" ref="G53:H53" ca="1" si="26">D53/OFFSET(D53,4,0)</f>
        <v>#DIV/0!</v>
      </c>
      <c r="H53" s="89" t="e">
        <f t="shared" ca="1" si="26"/>
        <v>#DIV/0!</v>
      </c>
      <c r="I53" s="249" t="s">
        <v>643</v>
      </c>
      <c r="J53" s="264">
        <v>0</v>
      </c>
      <c r="K53" s="264">
        <v>9</v>
      </c>
    </row>
    <row r="54" spans="1:11" s="3" customFormat="1">
      <c r="A54" s="79"/>
      <c r="B54" s="87" t="s">
        <v>7</v>
      </c>
      <c r="C54" s="92"/>
      <c r="D54" s="92"/>
      <c r="E54" s="81">
        <f t="shared" si="5"/>
        <v>0</v>
      </c>
      <c r="F54" s="89" t="e">
        <f ca="1">C54/OFFSET(C54,3,0)</f>
        <v>#DIV/0!</v>
      </c>
      <c r="G54" s="89" t="e">
        <f t="shared" ref="G54:H54" ca="1" si="27">D54/OFFSET(D54,3,0)</f>
        <v>#DIV/0!</v>
      </c>
      <c r="H54" s="89" t="e">
        <f t="shared" ca="1" si="27"/>
        <v>#DIV/0!</v>
      </c>
      <c r="I54" s="249" t="s">
        <v>644</v>
      </c>
      <c r="J54" s="264">
        <v>9</v>
      </c>
      <c r="K54" s="264">
        <v>20</v>
      </c>
    </row>
    <row r="55" spans="1:11" s="3" customFormat="1">
      <c r="A55" s="79"/>
      <c r="B55" s="87" t="s">
        <v>8</v>
      </c>
      <c r="C55" s="92"/>
      <c r="D55" s="92"/>
      <c r="E55" s="81">
        <f t="shared" si="5"/>
        <v>0</v>
      </c>
      <c r="F55" s="89" t="e">
        <f ca="1">C55/OFFSET(C55,2,0)</f>
        <v>#DIV/0!</v>
      </c>
      <c r="G55" s="89" t="e">
        <f t="shared" ref="G55:H55" ca="1" si="28">D55/OFFSET(D55,2,0)</f>
        <v>#DIV/0!</v>
      </c>
      <c r="H55" s="89" t="e">
        <f t="shared" ca="1" si="28"/>
        <v>#DIV/0!</v>
      </c>
      <c r="I55" s="249" t="s">
        <v>645</v>
      </c>
      <c r="J55" s="264">
        <v>20</v>
      </c>
      <c r="K55" s="264">
        <v>55</v>
      </c>
    </row>
    <row r="56" spans="1:11" s="3" customFormat="1">
      <c r="A56" s="79"/>
      <c r="B56" s="87" t="s">
        <v>9</v>
      </c>
      <c r="C56" s="116"/>
      <c r="D56" s="116"/>
      <c r="E56" s="81">
        <f t="shared" si="5"/>
        <v>0</v>
      </c>
      <c r="F56" s="89" t="e">
        <f ca="1">C56/OFFSET(C56,1,0)</f>
        <v>#DIV/0!</v>
      </c>
      <c r="G56" s="89" t="e">
        <f t="shared" ref="G56:H56" ca="1" si="29">D56/OFFSET(D56,1,0)</f>
        <v>#DIV/0!</v>
      </c>
      <c r="H56" s="94" t="e">
        <f t="shared" ca="1" si="29"/>
        <v>#DIV/0!</v>
      </c>
      <c r="I56" s="249" t="s">
        <v>646</v>
      </c>
      <c r="J56" s="264">
        <v>55</v>
      </c>
      <c r="K56" s="264">
        <v>37</v>
      </c>
    </row>
    <row r="57" spans="1:11" s="3" customFormat="1">
      <c r="A57" s="79" t="s">
        <v>29</v>
      </c>
      <c r="B57" s="77" t="s">
        <v>30</v>
      </c>
      <c r="C57" s="78">
        <f>SUM(C53:C56)</f>
        <v>0</v>
      </c>
      <c r="D57" s="78">
        <f>SUM(D53:D56)</f>
        <v>0</v>
      </c>
      <c r="E57" s="81">
        <f t="shared" si="5"/>
        <v>0</v>
      </c>
      <c r="F57" s="57"/>
      <c r="G57" s="57"/>
      <c r="H57" s="57"/>
      <c r="I57" s="249" t="s">
        <v>647</v>
      </c>
      <c r="J57" s="264">
        <v>37</v>
      </c>
      <c r="K57" s="264">
        <v>402</v>
      </c>
    </row>
    <row r="58" spans="1:11" s="3" customFormat="1">
      <c r="A58" s="79"/>
      <c r="B58" s="77"/>
      <c r="C58" s="92"/>
      <c r="D58" s="92"/>
      <c r="E58" s="81"/>
      <c r="F58" s="2"/>
      <c r="G58" s="72"/>
      <c r="H58" s="72"/>
      <c r="I58" s="249" t="s">
        <v>648</v>
      </c>
      <c r="J58" s="264">
        <v>402</v>
      </c>
      <c r="K58" s="264">
        <v>732</v>
      </c>
    </row>
    <row r="59" spans="1:11" s="3" customFormat="1">
      <c r="A59" s="117" t="s">
        <v>72</v>
      </c>
      <c r="B59" s="77" t="s">
        <v>31</v>
      </c>
      <c r="C59" s="264">
        <v>1005</v>
      </c>
      <c r="D59" s="264">
        <v>64</v>
      </c>
      <c r="E59" s="81">
        <f t="shared" si="5"/>
        <v>1069</v>
      </c>
      <c r="F59" s="2"/>
      <c r="G59" s="72"/>
      <c r="H59" s="72"/>
      <c r="I59" s="249" t="s">
        <v>649</v>
      </c>
      <c r="J59" s="264">
        <v>732</v>
      </c>
      <c r="K59" s="264">
        <v>18</v>
      </c>
    </row>
    <row r="60" spans="1:11" s="3" customFormat="1">
      <c r="A60" s="117" t="s">
        <v>73</v>
      </c>
      <c r="B60" s="119" t="s">
        <v>71</v>
      </c>
      <c r="C60" s="120"/>
      <c r="D60" s="120"/>
      <c r="E60" s="81">
        <f t="shared" si="5"/>
        <v>0</v>
      </c>
      <c r="F60" s="2"/>
      <c r="G60" s="72"/>
      <c r="H60" s="72"/>
      <c r="I60" s="249" t="s">
        <v>650</v>
      </c>
      <c r="J60" s="264">
        <v>18</v>
      </c>
      <c r="K60" s="264">
        <v>10</v>
      </c>
    </row>
    <row r="61" spans="1:11" s="3" customFormat="1" ht="14.4">
      <c r="A61" s="79"/>
      <c r="B61" s="77" t="s">
        <v>32</v>
      </c>
      <c r="C61" s="92"/>
      <c r="D61" s="92"/>
      <c r="E61" s="81"/>
      <c r="F61" s="2"/>
      <c r="G61" s="72"/>
      <c r="H61" s="110"/>
      <c r="I61" s="249" t="s">
        <v>651</v>
      </c>
      <c r="J61" s="264">
        <v>10</v>
      </c>
      <c r="K61" s="264">
        <v>922</v>
      </c>
    </row>
    <row r="62" spans="1:11" s="3" customFormat="1">
      <c r="A62" s="79" t="s">
        <v>33</v>
      </c>
      <c r="B62" s="121" t="s">
        <v>34</v>
      </c>
      <c r="C62" s="122"/>
      <c r="D62" s="122"/>
      <c r="E62" s="81">
        <f t="shared" si="5"/>
        <v>0</v>
      </c>
      <c r="F62" s="89">
        <f ca="1">C62/OFFSET(C62,4,0)</f>
        <v>0</v>
      </c>
      <c r="G62" s="89">
        <f t="shared" ref="G62:H62" ca="1" si="30">D62/OFFSET(D62,4,0)</f>
        <v>0</v>
      </c>
      <c r="H62" s="89">
        <f t="shared" ca="1" si="30"/>
        <v>0</v>
      </c>
      <c r="I62" s="249" t="s">
        <v>652</v>
      </c>
      <c r="J62" s="264">
        <v>922</v>
      </c>
      <c r="K62" s="264">
        <v>1069</v>
      </c>
    </row>
    <row r="63" spans="1:11" s="3" customFormat="1">
      <c r="A63" s="79" t="s">
        <v>35</v>
      </c>
      <c r="B63" s="121" t="s">
        <v>36</v>
      </c>
      <c r="C63" s="122"/>
      <c r="D63" s="122"/>
      <c r="E63" s="81">
        <f t="shared" si="5"/>
        <v>0</v>
      </c>
      <c r="F63" s="89">
        <f ca="1">C63/OFFSET(C63,3,0)</f>
        <v>0</v>
      </c>
      <c r="G63" s="89">
        <f t="shared" ref="G63:H63" ca="1" si="31">D63/OFFSET(D63,3,0)</f>
        <v>0</v>
      </c>
      <c r="H63" s="89">
        <f t="shared" ca="1" si="31"/>
        <v>0</v>
      </c>
      <c r="I63" s="249" t="s">
        <v>653</v>
      </c>
      <c r="J63" s="264">
        <v>1069</v>
      </c>
      <c r="K63" s="264">
        <v>0</v>
      </c>
    </row>
    <row r="64" spans="1:11" s="3" customFormat="1">
      <c r="A64" s="79" t="s">
        <v>37</v>
      </c>
      <c r="B64" s="121" t="s">
        <v>38</v>
      </c>
      <c r="C64" s="122"/>
      <c r="D64" s="122"/>
      <c r="E64" s="81">
        <f t="shared" si="5"/>
        <v>0</v>
      </c>
      <c r="F64" s="89">
        <f ca="1">C64/OFFSET(C64,2,0)</f>
        <v>0</v>
      </c>
      <c r="G64" s="89">
        <f t="shared" ref="G64:H64" ca="1" si="32">D64/OFFSET(D64,2,0)</f>
        <v>0</v>
      </c>
      <c r="H64" s="89">
        <f t="shared" ca="1" si="32"/>
        <v>0</v>
      </c>
      <c r="I64" s="249" t="s">
        <v>654</v>
      </c>
      <c r="J64" s="264">
        <v>0</v>
      </c>
      <c r="K64" s="264">
        <v>3787</v>
      </c>
    </row>
    <row r="65" spans="1:11" s="3" customFormat="1">
      <c r="A65" s="79" t="s">
        <v>39</v>
      </c>
      <c r="B65" s="121" t="s">
        <v>40</v>
      </c>
      <c r="C65" s="264">
        <v>402</v>
      </c>
      <c r="D65" s="264">
        <v>732</v>
      </c>
      <c r="E65" s="81">
        <f t="shared" si="5"/>
        <v>1134</v>
      </c>
      <c r="F65" s="89">
        <f ca="1">C65/OFFSET(C65,1,0)</f>
        <v>1</v>
      </c>
      <c r="G65" s="89">
        <f t="shared" ref="G65:H65" ca="1" si="33">D65/OFFSET(D65,1,0)</f>
        <v>1</v>
      </c>
      <c r="H65" s="94">
        <f t="shared" ca="1" si="33"/>
        <v>1</v>
      </c>
      <c r="I65" s="249" t="s">
        <v>655</v>
      </c>
      <c r="J65" s="264">
        <v>3787</v>
      </c>
      <c r="K65" s="264">
        <v>1134</v>
      </c>
    </row>
    <row r="66" spans="1:11" s="3" customFormat="1">
      <c r="A66" s="79" t="s">
        <v>41</v>
      </c>
      <c r="B66" s="96" t="s">
        <v>55</v>
      </c>
      <c r="C66" s="78">
        <f>SUM(C62:C65)</f>
        <v>402</v>
      </c>
      <c r="D66" s="78">
        <f>SUM(D62:D65)</f>
        <v>732</v>
      </c>
      <c r="E66" s="81">
        <f t="shared" si="5"/>
        <v>1134</v>
      </c>
      <c r="F66" s="89">
        <f>C66/C33</f>
        <v>0.16869492236676459</v>
      </c>
      <c r="G66" s="89">
        <f t="shared" ref="G66:H66" si="34">D66/D33</f>
        <v>0.5213675213675214</v>
      </c>
      <c r="H66" s="89">
        <f t="shared" si="34"/>
        <v>0.29944547134935307</v>
      </c>
      <c r="I66" s="249" t="s">
        <v>656</v>
      </c>
      <c r="J66" s="264">
        <v>1134</v>
      </c>
      <c r="K66" s="264">
        <v>64488</v>
      </c>
    </row>
    <row r="67" spans="1:11" s="3" customFormat="1">
      <c r="A67" s="97" t="s">
        <v>42</v>
      </c>
      <c r="B67" s="98" t="s">
        <v>21</v>
      </c>
      <c r="C67" s="99">
        <v>18</v>
      </c>
      <c r="D67" s="99">
        <v>10</v>
      </c>
      <c r="E67" s="81">
        <f t="shared" si="5"/>
        <v>28</v>
      </c>
      <c r="F67" s="2"/>
      <c r="G67" s="72"/>
      <c r="H67" s="72"/>
      <c r="I67" s="249" t="s">
        <v>657</v>
      </c>
      <c r="J67" s="264">
        <v>64488</v>
      </c>
      <c r="K67" s="264">
        <v>0</v>
      </c>
    </row>
    <row r="68" spans="1:11" s="3" customFormat="1" ht="14.4">
      <c r="A68" s="79" t="s">
        <v>43</v>
      </c>
      <c r="B68" s="77" t="s">
        <v>44</v>
      </c>
      <c r="C68" s="78">
        <f>C66-C67</f>
        <v>384</v>
      </c>
      <c r="D68" s="78">
        <f>D66-D67</f>
        <v>722</v>
      </c>
      <c r="E68" s="81">
        <f t="shared" si="5"/>
        <v>1106</v>
      </c>
      <c r="F68" s="2"/>
      <c r="G68" s="111"/>
      <c r="H68" s="123"/>
      <c r="I68" s="249" t="s">
        <v>658</v>
      </c>
      <c r="J68" s="264">
        <v>0</v>
      </c>
      <c r="K68" s="264">
        <v>624</v>
      </c>
    </row>
    <row r="69" spans="1:11" s="3" customFormat="1">
      <c r="A69" s="79"/>
      <c r="B69" s="77"/>
      <c r="C69" s="92"/>
      <c r="D69" s="92"/>
      <c r="E69" s="81"/>
      <c r="F69" s="2"/>
      <c r="G69" s="72"/>
      <c r="H69" s="72"/>
      <c r="I69" s="249" t="s">
        <v>659</v>
      </c>
      <c r="J69" s="264">
        <v>624</v>
      </c>
      <c r="K69" s="249">
        <f>K191</f>
        <v>0</v>
      </c>
    </row>
    <row r="70" spans="1:11" s="3" customFormat="1" ht="14.4">
      <c r="A70" s="79" t="s">
        <v>45</v>
      </c>
      <c r="B70" s="77" t="s">
        <v>46</v>
      </c>
      <c r="C70" s="91">
        <f>C43+C50+C57+C59+C60+C68</f>
        <v>2349</v>
      </c>
      <c r="D70" s="91">
        <f>D43+D50+D57+D59+D60+D68</f>
        <v>1372</v>
      </c>
      <c r="E70" s="81">
        <f t="shared" si="5"/>
        <v>3721</v>
      </c>
      <c r="F70" s="2"/>
      <c r="G70" s="124"/>
      <c r="H70" s="112"/>
      <c r="I70" s="249" t="s">
        <v>718</v>
      </c>
      <c r="J70" s="264" t="s">
        <v>801</v>
      </c>
      <c r="K70" s="264">
        <v>80231</v>
      </c>
    </row>
    <row r="71" spans="1:11" s="3" customFormat="1">
      <c r="A71" s="79"/>
      <c r="B71" s="125"/>
      <c r="C71" s="92"/>
      <c r="D71" s="92"/>
      <c r="E71" s="81"/>
      <c r="F71" s="2"/>
      <c r="G71" s="72"/>
      <c r="H71" s="72"/>
      <c r="I71" s="249" t="s">
        <v>719</v>
      </c>
      <c r="J71" s="264">
        <v>80231</v>
      </c>
      <c r="K71" s="264">
        <v>114</v>
      </c>
    </row>
    <row r="72" spans="1:11" s="3" customFormat="1" ht="14.4">
      <c r="A72" s="79" t="s">
        <v>47</v>
      </c>
      <c r="B72" s="77" t="s">
        <v>48</v>
      </c>
      <c r="C72" s="264">
        <v>9</v>
      </c>
      <c r="D72" s="264">
        <v>20</v>
      </c>
      <c r="E72" s="81">
        <f t="shared" si="5"/>
        <v>29</v>
      </c>
      <c r="F72" s="68"/>
      <c r="G72" s="126"/>
      <c r="H72" s="127"/>
      <c r="I72" s="249" t="s">
        <v>720</v>
      </c>
      <c r="J72" s="264">
        <v>114</v>
      </c>
      <c r="K72" s="264">
        <v>64</v>
      </c>
    </row>
    <row r="73" spans="1:11" s="3" customFormat="1">
      <c r="A73" s="79"/>
      <c r="B73" s="125"/>
      <c r="C73" s="92"/>
      <c r="D73" s="92"/>
      <c r="E73" s="81"/>
      <c r="F73" s="2"/>
      <c r="G73" s="72"/>
      <c r="H73" s="72"/>
      <c r="I73" s="249" t="s">
        <v>721</v>
      </c>
      <c r="J73" s="264">
        <v>64</v>
      </c>
      <c r="K73" s="264">
        <v>122</v>
      </c>
    </row>
    <row r="74" spans="1:11" s="3" customFormat="1">
      <c r="A74" s="79" t="s">
        <v>49</v>
      </c>
      <c r="B74" s="77" t="s">
        <v>50</v>
      </c>
      <c r="C74" s="81">
        <f>C70+C72</f>
        <v>2358</v>
      </c>
      <c r="D74" s="81">
        <f>D70+D72</f>
        <v>1392</v>
      </c>
      <c r="E74" s="81">
        <f>D74+C74</f>
        <v>3750</v>
      </c>
      <c r="F74" s="2"/>
      <c r="G74" s="72"/>
      <c r="H74" s="72"/>
      <c r="I74" s="249" t="s">
        <v>722</v>
      </c>
      <c r="J74" s="264">
        <v>122</v>
      </c>
      <c r="K74" s="264">
        <v>185</v>
      </c>
    </row>
    <row r="75" spans="1:11" s="3" customFormat="1">
      <c r="A75" s="79"/>
      <c r="B75" s="77" t="s">
        <v>94</v>
      </c>
      <c r="C75" s="92"/>
      <c r="D75" s="92"/>
      <c r="E75" s="81">
        <f>D75+C75</f>
        <v>0</v>
      </c>
      <c r="F75" s="2"/>
      <c r="G75" s="72"/>
      <c r="H75" s="72"/>
      <c r="I75" s="249" t="s">
        <v>723</v>
      </c>
      <c r="J75" s="264">
        <v>185</v>
      </c>
      <c r="K75" s="264">
        <v>466</v>
      </c>
    </row>
    <row r="76" spans="1:11" s="3" customFormat="1" ht="13.8" thickBot="1">
      <c r="A76" s="128" t="s">
        <v>51</v>
      </c>
      <c r="B76" s="129" t="s">
        <v>64</v>
      </c>
      <c r="C76" s="264">
        <v>55</v>
      </c>
      <c r="D76" s="264">
        <v>37</v>
      </c>
      <c r="E76" s="81">
        <f>D76+C76</f>
        <v>92</v>
      </c>
      <c r="F76" s="2"/>
      <c r="G76" s="72"/>
      <c r="H76" s="72"/>
      <c r="I76" s="249" t="s">
        <v>724</v>
      </c>
      <c r="J76" s="264">
        <v>466</v>
      </c>
      <c r="K76" s="264">
        <v>140</v>
      </c>
    </row>
    <row r="77" spans="1:11" s="3" customFormat="1" ht="30.75" customHeight="1">
      <c r="A77" s="296" t="s">
        <v>56</v>
      </c>
      <c r="B77" s="297"/>
      <c r="C77" s="131">
        <f>C6+C33-C67-C74</f>
        <v>55</v>
      </c>
      <c r="D77" s="131">
        <f>D6+D33-D67-D74</f>
        <v>38</v>
      </c>
      <c r="E77" s="132">
        <f>(E6+E33)-(E67+E74)</f>
        <v>93</v>
      </c>
      <c r="F77" s="2"/>
      <c r="G77" s="72"/>
      <c r="H77" s="72"/>
      <c r="I77" s="249" t="s">
        <v>725</v>
      </c>
      <c r="J77" s="264">
        <v>140</v>
      </c>
      <c r="K77" s="264">
        <v>30</v>
      </c>
    </row>
    <row r="78" spans="1:11" s="3" customFormat="1" ht="16.2" customHeight="1">
      <c r="A78" s="133"/>
      <c r="B78" s="61" t="s">
        <v>67</v>
      </c>
      <c r="C78" s="134">
        <f>(C43+C57+C59+C60+C50)/(C43+C57+C59+C68+C60+C50)</f>
        <v>0.83652618135376755</v>
      </c>
      <c r="D78" s="134">
        <f t="shared" ref="D78:E78" si="35">(D43+D57+D59+D60+D50)/(D43+D57+D59+D68+D60+D50)</f>
        <v>0.47376093294460642</v>
      </c>
      <c r="E78" s="134">
        <f t="shared" si="35"/>
        <v>0.70276807309862943</v>
      </c>
      <c r="F78" s="135"/>
      <c r="G78" s="72"/>
      <c r="H78" s="72"/>
      <c r="I78" s="249" t="s">
        <v>726</v>
      </c>
      <c r="J78" s="264">
        <v>30</v>
      </c>
      <c r="K78" s="264">
        <v>13</v>
      </c>
    </row>
    <row r="79" spans="1:11" s="3" customFormat="1" ht="16.2" customHeight="1">
      <c r="A79" s="133"/>
      <c r="B79" s="61" t="s">
        <v>68</v>
      </c>
      <c r="C79" s="134">
        <f>(C43+C57+C59+C60+C50)/(C43+C57+C59+C68+C72+C67+C60+C50)</f>
        <v>0.82702020202020199</v>
      </c>
      <c r="D79" s="134">
        <f t="shared" ref="D79:E79" si="36">(D43+D57+D59+D60+D50)/(D43+D57+D59+D68+D72+D67+D60+D50)</f>
        <v>0.46362339514978601</v>
      </c>
      <c r="E79" s="134">
        <f t="shared" si="36"/>
        <v>0.69216516675489681</v>
      </c>
      <c r="F79" s="2"/>
      <c r="G79" s="72"/>
      <c r="H79" s="72"/>
      <c r="I79" s="249" t="s">
        <v>727</v>
      </c>
      <c r="J79" s="264">
        <v>13</v>
      </c>
      <c r="K79" s="264">
        <v>722</v>
      </c>
    </row>
    <row r="80" spans="1:11" ht="16.2" customHeight="1">
      <c r="A80" s="133"/>
      <c r="B80" s="61" t="s">
        <v>70</v>
      </c>
      <c r="C80" s="134">
        <f>C59/C35</f>
        <v>0.42494714587737842</v>
      </c>
      <c r="D80" s="134">
        <f t="shared" ref="D80:E80" si="37">D59/D35</f>
        <v>4.5911047345767578E-2</v>
      </c>
      <c r="E80" s="134">
        <f t="shared" si="37"/>
        <v>0.28438414471934026</v>
      </c>
      <c r="I80" s="249" t="s">
        <v>728</v>
      </c>
      <c r="J80" s="264">
        <v>722</v>
      </c>
      <c r="K80" s="264">
        <v>384</v>
      </c>
    </row>
    <row r="81" spans="1:11" ht="16.2" customHeight="1">
      <c r="A81" s="133"/>
      <c r="B81" s="61" t="s">
        <v>69</v>
      </c>
      <c r="C81" s="134">
        <f>D66/E66</f>
        <v>0.64550264550264547</v>
      </c>
      <c r="D81" s="134"/>
      <c r="E81" s="134"/>
      <c r="I81" s="249" t="s">
        <v>729</v>
      </c>
      <c r="J81" s="264">
        <v>384</v>
      </c>
      <c r="K81" s="264" t="s">
        <v>800</v>
      </c>
    </row>
    <row r="82" spans="1:11" ht="16.2" customHeight="1">
      <c r="A82" s="133"/>
      <c r="B82" s="61" t="s">
        <v>89</v>
      </c>
      <c r="C82" s="136">
        <f>C20/C35</f>
        <v>8.4566596194503166E-4</v>
      </c>
      <c r="D82" s="136">
        <f t="shared" ref="D82:E82" si="38">D20/D35</f>
        <v>3.5868005738880918E-3</v>
      </c>
      <c r="E82" s="136">
        <f t="shared" si="38"/>
        <v>1.8621973929236499E-3</v>
      </c>
      <c r="I82" s="249" t="s">
        <v>730</v>
      </c>
      <c r="J82" s="264" t="s">
        <v>800</v>
      </c>
      <c r="K82" s="264">
        <v>2</v>
      </c>
    </row>
    <row r="83" spans="1:11" ht="16.2" customHeight="1">
      <c r="A83" s="133"/>
      <c r="B83" s="61" t="s">
        <v>95</v>
      </c>
      <c r="C83" s="136">
        <f>(C43+C50+C57+C59+C60)/(C6+C33)</f>
        <v>0.80830933772110247</v>
      </c>
      <c r="D83" s="136">
        <f t="shared" ref="D83:E83" si="39">(D43+D50+D57+D59+D60)/(D6+D33)</f>
        <v>0.4513888888888889</v>
      </c>
      <c r="E83" s="136">
        <f t="shared" si="39"/>
        <v>0.67553603719969002</v>
      </c>
      <c r="I83" s="249" t="s">
        <v>731</v>
      </c>
      <c r="J83" s="264">
        <v>2</v>
      </c>
      <c r="K83" s="264">
        <v>0</v>
      </c>
    </row>
    <row r="84" spans="1:11" ht="82.2" customHeight="1">
      <c r="A84" s="298" t="s">
        <v>57</v>
      </c>
      <c r="B84" s="299"/>
      <c r="C84" s="299"/>
      <c r="D84" s="299"/>
      <c r="E84" s="299"/>
      <c r="I84" s="249" t="s">
        <v>732</v>
      </c>
      <c r="J84" s="264">
        <v>0</v>
      </c>
      <c r="K84" s="264">
        <v>1</v>
      </c>
    </row>
    <row r="85" spans="1:11">
      <c r="A85" s="137"/>
      <c r="I85" s="249" t="s">
        <v>733</v>
      </c>
      <c r="J85" s="264">
        <v>1</v>
      </c>
      <c r="K85" s="264">
        <v>2</v>
      </c>
    </row>
    <row r="86" spans="1:11" s="139" customFormat="1" ht="19.5" customHeight="1">
      <c r="A86" s="138" t="s">
        <v>62</v>
      </c>
      <c r="B86" s="62"/>
      <c r="F86" s="2"/>
      <c r="G86" s="72"/>
      <c r="H86" s="72"/>
      <c r="I86" s="249" t="s">
        <v>734</v>
      </c>
      <c r="J86" s="264">
        <v>2</v>
      </c>
      <c r="K86" s="264">
        <v>0</v>
      </c>
    </row>
    <row r="87" spans="1:11" s="139" customFormat="1" ht="19.5" customHeight="1">
      <c r="A87" s="138"/>
      <c r="B87" s="62"/>
      <c r="F87" s="2"/>
      <c r="G87" s="72"/>
      <c r="H87" s="72"/>
      <c r="I87" s="249" t="s">
        <v>735</v>
      </c>
      <c r="J87" s="264">
        <v>0</v>
      </c>
      <c r="K87" s="264">
        <v>0</v>
      </c>
    </row>
    <row r="88" spans="1:11" s="139" customFormat="1" ht="19.5" customHeight="1">
      <c r="A88" s="138"/>
      <c r="B88" s="62"/>
      <c r="F88" s="2"/>
      <c r="G88" s="72"/>
      <c r="H88" s="72"/>
      <c r="I88" s="249" t="s">
        <v>736</v>
      </c>
      <c r="J88" s="264">
        <v>0</v>
      </c>
      <c r="K88" s="264">
        <v>2</v>
      </c>
    </row>
    <row r="89" spans="1:11" s="139" customFormat="1" ht="19.5" customHeight="1">
      <c r="A89" s="138"/>
      <c r="B89" s="62"/>
      <c r="F89" s="2"/>
      <c r="G89" s="72"/>
      <c r="H89" s="72"/>
      <c r="I89" s="249" t="s">
        <v>737</v>
      </c>
      <c r="J89" s="264">
        <v>2</v>
      </c>
      <c r="K89" s="264">
        <v>0</v>
      </c>
    </row>
    <row r="90" spans="1:11" s="139" customFormat="1" ht="19.5" customHeight="1">
      <c r="A90" s="138"/>
      <c r="B90" s="62"/>
      <c r="F90" s="2"/>
      <c r="G90" s="72"/>
      <c r="H90" s="72"/>
      <c r="I90" s="249" t="s">
        <v>738</v>
      </c>
      <c r="J90" s="264">
        <v>0</v>
      </c>
      <c r="K90" s="264">
        <v>0</v>
      </c>
    </row>
    <row r="91" spans="1:11" s="139" customFormat="1" ht="19.5" customHeight="1">
      <c r="A91" s="138"/>
      <c r="B91" s="62"/>
      <c r="F91" s="2"/>
      <c r="G91" s="72"/>
      <c r="H91" s="72"/>
      <c r="I91" s="249" t="s">
        <v>739</v>
      </c>
      <c r="J91" s="264">
        <v>0</v>
      </c>
      <c r="K91" s="264">
        <v>0</v>
      </c>
    </row>
    <row r="92" spans="1:11" s="139" customFormat="1" ht="19.5" customHeight="1">
      <c r="A92" s="138"/>
      <c r="B92" s="62"/>
      <c r="F92" s="2"/>
      <c r="G92" s="72"/>
      <c r="H92" s="72"/>
      <c r="I92" s="249" t="s">
        <v>740</v>
      </c>
      <c r="J92" s="264">
        <v>0</v>
      </c>
      <c r="K92" s="264">
        <v>0</v>
      </c>
    </row>
    <row r="93" spans="1:11" s="139" customFormat="1" ht="19.5" customHeight="1">
      <c r="A93" s="138"/>
      <c r="B93" s="1" t="s">
        <v>65</v>
      </c>
      <c r="C93" s="139">
        <f>(C74-C68)/C74</f>
        <v>0.83715012722646309</v>
      </c>
      <c r="D93" s="1" t="s">
        <v>66</v>
      </c>
      <c r="E93" s="139">
        <f>(D74-D68)/D74</f>
        <v>0.48132183908045978</v>
      </c>
      <c r="F93" s="2"/>
      <c r="G93" s="72"/>
      <c r="H93" s="72"/>
      <c r="I93" s="249" t="s">
        <v>741</v>
      </c>
      <c r="J93" s="264">
        <v>0</v>
      </c>
      <c r="K93" s="264">
        <v>0</v>
      </c>
    </row>
    <row r="94" spans="1:11" ht="68.25" customHeight="1">
      <c r="A94" s="300" t="s">
        <v>52</v>
      </c>
      <c r="B94" s="300"/>
      <c r="C94" s="300"/>
      <c r="D94" s="300"/>
      <c r="E94" s="300"/>
      <c r="I94" s="249" t="s">
        <v>742</v>
      </c>
      <c r="J94" s="264">
        <v>0</v>
      </c>
      <c r="K94" s="264">
        <v>0</v>
      </c>
    </row>
    <row r="95" spans="1:11" ht="25.5" customHeight="1">
      <c r="I95" s="249" t="s">
        <v>743</v>
      </c>
      <c r="J95" s="264">
        <v>0</v>
      </c>
      <c r="K95" s="264">
        <v>0</v>
      </c>
    </row>
    <row r="96" spans="1:11" ht="18.75" customHeight="1">
      <c r="A96" s="140" t="s">
        <v>53</v>
      </c>
      <c r="I96" s="249" t="s">
        <v>744</v>
      </c>
      <c r="J96" s="264">
        <v>0</v>
      </c>
      <c r="K96" s="264">
        <v>0</v>
      </c>
    </row>
    <row r="97" spans="9:11">
      <c r="I97" s="249" t="s">
        <v>745</v>
      </c>
      <c r="J97" s="264">
        <v>0</v>
      </c>
      <c r="K97" s="264">
        <v>0</v>
      </c>
    </row>
    <row r="98" spans="9:11">
      <c r="I98" s="249" t="s">
        <v>746</v>
      </c>
      <c r="J98" s="264">
        <v>0</v>
      </c>
      <c r="K98" s="264">
        <v>574</v>
      </c>
    </row>
    <row r="99" spans="9:11">
      <c r="I99" s="249" t="s">
        <v>747</v>
      </c>
      <c r="J99" s="264">
        <v>574</v>
      </c>
      <c r="K99" s="264">
        <v>1621</v>
      </c>
    </row>
    <row r="100" spans="9:11">
      <c r="I100" s="249" t="s">
        <v>748</v>
      </c>
      <c r="J100" s="264">
        <v>1621</v>
      </c>
      <c r="K100" s="264">
        <v>182</v>
      </c>
    </row>
    <row r="101" spans="9:11">
      <c r="I101" s="249" t="s">
        <v>749</v>
      </c>
      <c r="J101" s="264">
        <v>182</v>
      </c>
      <c r="K101" s="264">
        <v>463</v>
      </c>
    </row>
    <row r="102" spans="9:11">
      <c r="I102" s="249" t="s">
        <v>750</v>
      </c>
      <c r="J102" s="264">
        <v>463</v>
      </c>
      <c r="K102" s="264">
        <v>92</v>
      </c>
    </row>
    <row r="103" spans="9:11">
      <c r="I103" s="249" t="s">
        <v>751</v>
      </c>
      <c r="J103" s="264">
        <v>92</v>
      </c>
      <c r="K103" s="264">
        <v>140</v>
      </c>
    </row>
    <row r="104" spans="9:11">
      <c r="I104" s="249" t="s">
        <v>752</v>
      </c>
      <c r="J104" s="264">
        <v>140</v>
      </c>
      <c r="K104" s="264">
        <v>541</v>
      </c>
    </row>
    <row r="105" spans="9:11">
      <c r="I105" s="249" t="s">
        <v>753</v>
      </c>
      <c r="J105" s="264">
        <v>541</v>
      </c>
      <c r="K105" s="264">
        <v>138</v>
      </c>
    </row>
    <row r="106" spans="9:11">
      <c r="I106" s="249" t="s">
        <v>754</v>
      </c>
      <c r="J106" s="264">
        <v>138</v>
      </c>
      <c r="K106" s="264">
        <v>1</v>
      </c>
    </row>
    <row r="107" spans="9:11">
      <c r="I107" s="249" t="s">
        <v>755</v>
      </c>
      <c r="J107" s="264">
        <v>1</v>
      </c>
      <c r="K107" s="264">
        <v>0</v>
      </c>
    </row>
    <row r="108" spans="9:11">
      <c r="I108" s="249" t="s">
        <v>756</v>
      </c>
      <c r="J108" s="264">
        <v>0</v>
      </c>
      <c r="K108" s="264">
        <v>0</v>
      </c>
    </row>
    <row r="109" spans="9:11">
      <c r="I109" s="249" t="s">
        <v>757</v>
      </c>
      <c r="J109" s="264">
        <v>0</v>
      </c>
      <c r="K109" s="264">
        <v>0</v>
      </c>
    </row>
    <row r="110" spans="9:11">
      <c r="I110" s="249" t="s">
        <v>758</v>
      </c>
      <c r="J110" s="264">
        <v>0</v>
      </c>
      <c r="K110" s="264">
        <v>0</v>
      </c>
    </row>
    <row r="111" spans="9:11">
      <c r="I111" s="249" t="s">
        <v>759</v>
      </c>
      <c r="J111" s="264">
        <v>0</v>
      </c>
      <c r="K111" s="264">
        <v>0</v>
      </c>
    </row>
    <row r="112" spans="9:11">
      <c r="I112" s="249" t="s">
        <v>760</v>
      </c>
      <c r="J112" s="264">
        <v>0</v>
      </c>
      <c r="K112" s="264">
        <v>0</v>
      </c>
    </row>
    <row r="113" spans="9:11">
      <c r="I113" s="249" t="s">
        <v>761</v>
      </c>
      <c r="J113" s="264">
        <v>0</v>
      </c>
      <c r="K113" s="264">
        <v>10</v>
      </c>
    </row>
    <row r="114" spans="9:11">
      <c r="I114" s="249" t="s">
        <v>762</v>
      </c>
      <c r="J114" s="264">
        <v>10</v>
      </c>
      <c r="K114" s="264">
        <v>19</v>
      </c>
    </row>
    <row r="115" spans="9:11">
      <c r="I115" s="249" t="s">
        <v>763</v>
      </c>
      <c r="J115" s="264">
        <v>19</v>
      </c>
      <c r="K115" s="264">
        <v>10</v>
      </c>
    </row>
    <row r="116" spans="9:11">
      <c r="I116" s="249" t="s">
        <v>764</v>
      </c>
      <c r="J116" s="264">
        <v>10</v>
      </c>
      <c r="K116" s="264">
        <v>19</v>
      </c>
    </row>
    <row r="117" spans="9:11">
      <c r="I117" s="249" t="s">
        <v>765</v>
      </c>
      <c r="J117" s="264">
        <v>19</v>
      </c>
      <c r="K117" s="264">
        <v>1</v>
      </c>
    </row>
    <row r="118" spans="9:11">
      <c r="I118" s="249" t="s">
        <v>766</v>
      </c>
      <c r="J118" s="264">
        <v>1</v>
      </c>
      <c r="K118" s="264" t="s">
        <v>802</v>
      </c>
    </row>
    <row r="119" spans="9:11">
      <c r="I119" s="249" t="s">
        <v>767</v>
      </c>
      <c r="J119" s="264" t="s">
        <v>802</v>
      </c>
      <c r="K119" s="264" t="s">
        <v>803</v>
      </c>
    </row>
    <row r="120" spans="9:11">
      <c r="I120" s="249" t="s">
        <v>768</v>
      </c>
      <c r="J120" s="264" t="s">
        <v>803</v>
      </c>
      <c r="K120" s="264">
        <v>2728339</v>
      </c>
    </row>
    <row r="121" spans="9:11">
      <c r="I121" s="249" t="s">
        <v>769</v>
      </c>
      <c r="J121" s="264">
        <v>2728339</v>
      </c>
      <c r="K121" s="264" t="s">
        <v>936</v>
      </c>
    </row>
    <row r="122" spans="9:11">
      <c r="I122" s="249" t="s">
        <v>770</v>
      </c>
      <c r="J122" s="264" t="s">
        <v>936</v>
      </c>
      <c r="K122" s="264" t="s">
        <v>35</v>
      </c>
    </row>
    <row r="123" spans="9:11">
      <c r="I123" s="249" t="s">
        <v>771</v>
      </c>
      <c r="J123" s="264" t="s">
        <v>35</v>
      </c>
      <c r="K123" s="264">
        <v>61779</v>
      </c>
    </row>
    <row r="124" spans="9:11">
      <c r="I124" s="249" t="s">
        <v>772</v>
      </c>
      <c r="J124" s="264">
        <v>61779</v>
      </c>
      <c r="K124" s="264">
        <v>80011</v>
      </c>
    </row>
    <row r="125" spans="9:11">
      <c r="I125" s="249" t="s">
        <v>773</v>
      </c>
      <c r="J125" s="264">
        <v>80011</v>
      </c>
      <c r="K125" s="264">
        <v>1372</v>
      </c>
    </row>
    <row r="126" spans="9:11">
      <c r="I126" s="249" t="s">
        <v>774</v>
      </c>
      <c r="J126" s="264">
        <v>1372</v>
      </c>
      <c r="K126" s="264">
        <v>2349</v>
      </c>
    </row>
    <row r="127" spans="9:11">
      <c r="I127" s="249" t="s">
        <v>775</v>
      </c>
      <c r="J127" s="264">
        <v>2349</v>
      </c>
      <c r="K127" s="264">
        <v>1404</v>
      </c>
    </row>
    <row r="128" spans="9:11">
      <c r="I128" s="249" t="s">
        <v>776</v>
      </c>
      <c r="J128" s="264">
        <v>1404</v>
      </c>
      <c r="K128" s="264">
        <v>2383</v>
      </c>
    </row>
    <row r="129" spans="9:11">
      <c r="I129" s="249" t="s">
        <v>777</v>
      </c>
      <c r="J129" s="264">
        <v>2383</v>
      </c>
      <c r="K129" s="264">
        <v>1392</v>
      </c>
    </row>
    <row r="130" spans="9:11">
      <c r="I130" s="249" t="s">
        <v>778</v>
      </c>
      <c r="J130" s="264">
        <v>1392</v>
      </c>
      <c r="K130" s="264">
        <v>2358</v>
      </c>
    </row>
    <row r="131" spans="9:11">
      <c r="I131" s="249" t="s">
        <v>779</v>
      </c>
      <c r="J131" s="264">
        <v>2358</v>
      </c>
      <c r="K131" s="264">
        <v>3721</v>
      </c>
    </row>
    <row r="132" spans="9:11">
      <c r="I132" s="249" t="s">
        <v>780</v>
      </c>
      <c r="J132" s="264">
        <v>3721</v>
      </c>
      <c r="K132" s="264">
        <v>299</v>
      </c>
    </row>
    <row r="133" spans="9:11">
      <c r="I133" s="249" t="s">
        <v>781</v>
      </c>
      <c r="J133" s="264">
        <v>299</v>
      </c>
      <c r="K133" s="264">
        <v>196</v>
      </c>
    </row>
    <row r="134" spans="9:11">
      <c r="I134" s="249" t="s">
        <v>782</v>
      </c>
      <c r="J134" s="264">
        <v>196</v>
      </c>
      <c r="K134" s="264">
        <v>23</v>
      </c>
    </row>
    <row r="135" spans="9:11">
      <c r="I135" s="249" t="s">
        <v>783</v>
      </c>
      <c r="J135" s="264">
        <v>23</v>
      </c>
      <c r="K135" s="264">
        <v>51</v>
      </c>
    </row>
    <row r="136" spans="9:11">
      <c r="I136" s="249" t="s">
        <v>784</v>
      </c>
      <c r="J136" s="264">
        <v>51</v>
      </c>
      <c r="K136" s="264">
        <v>28</v>
      </c>
    </row>
    <row r="137" spans="9:11">
      <c r="I137" s="249" t="s">
        <v>785</v>
      </c>
      <c r="J137" s="264">
        <v>28</v>
      </c>
      <c r="K137" s="264">
        <v>26</v>
      </c>
    </row>
    <row r="138" spans="9:11">
      <c r="I138" s="249" t="s">
        <v>786</v>
      </c>
      <c r="J138" s="264">
        <v>26</v>
      </c>
      <c r="K138" s="264">
        <v>0</v>
      </c>
    </row>
    <row r="139" spans="9:11">
      <c r="I139" s="249" t="s">
        <v>787</v>
      </c>
      <c r="J139" s="264">
        <v>0</v>
      </c>
      <c r="K139" s="264">
        <v>1</v>
      </c>
    </row>
    <row r="140" spans="9:11">
      <c r="I140" s="249" t="s">
        <v>788</v>
      </c>
      <c r="J140" s="264">
        <v>1</v>
      </c>
      <c r="K140" s="264">
        <v>0</v>
      </c>
    </row>
    <row r="141" spans="9:11">
      <c r="I141" s="249" t="s">
        <v>789</v>
      </c>
      <c r="J141" s="264">
        <v>0</v>
      </c>
      <c r="K141" s="264">
        <v>0</v>
      </c>
    </row>
    <row r="142" spans="9:11">
      <c r="I142" s="249" t="s">
        <v>790</v>
      </c>
      <c r="J142" s="264">
        <v>0</v>
      </c>
      <c r="K142" s="264">
        <v>0</v>
      </c>
    </row>
    <row r="143" spans="9:11">
      <c r="I143" s="249" t="s">
        <v>791</v>
      </c>
      <c r="J143" s="264">
        <v>0</v>
      </c>
      <c r="K143" s="264">
        <v>0</v>
      </c>
    </row>
    <row r="144" spans="9:11">
      <c r="I144" s="249" t="s">
        <v>792</v>
      </c>
      <c r="J144" s="264">
        <v>0</v>
      </c>
      <c r="K144" s="264">
        <v>0</v>
      </c>
    </row>
    <row r="145" spans="9:11">
      <c r="I145" s="249" t="s">
        <v>793</v>
      </c>
      <c r="J145" s="264">
        <v>0</v>
      </c>
      <c r="K145" s="264">
        <v>0</v>
      </c>
    </row>
    <row r="146" spans="9:11">
      <c r="I146" s="249" t="s">
        <v>794</v>
      </c>
      <c r="J146" s="264">
        <v>0</v>
      </c>
      <c r="K146" s="264">
        <v>0</v>
      </c>
    </row>
    <row r="147" spans="9:11">
      <c r="I147" s="249" t="s">
        <v>795</v>
      </c>
      <c r="J147" s="264">
        <v>0</v>
      </c>
      <c r="K147" s="264">
        <v>0</v>
      </c>
    </row>
    <row r="148" spans="9:11">
      <c r="I148" s="249" t="s">
        <v>796</v>
      </c>
      <c r="J148" s="264">
        <v>0</v>
      </c>
      <c r="K148" s="264" t="s">
        <v>937</v>
      </c>
    </row>
    <row r="149" spans="9:11">
      <c r="I149" s="249" t="s">
        <v>797</v>
      </c>
      <c r="J149" s="264" t="s">
        <v>937</v>
      </c>
      <c r="K149" s="264">
        <v>2010</v>
      </c>
    </row>
    <row r="150" spans="9:11">
      <c r="I150" s="249" t="s">
        <v>798</v>
      </c>
      <c r="J150" s="264">
        <v>2010</v>
      </c>
      <c r="K150" s="264">
        <v>3</v>
      </c>
    </row>
    <row r="151" spans="9:11">
      <c r="I151" s="249" t="s">
        <v>799</v>
      </c>
      <c r="J151" s="264">
        <v>3</v>
      </c>
      <c r="K151" s="249"/>
    </row>
    <row r="152" spans="9:11">
      <c r="I152" s="250"/>
      <c r="J152" s="249"/>
    </row>
  </sheetData>
  <mergeCells count="3">
    <mergeCell ref="A77:B77"/>
    <mergeCell ref="A84:E84"/>
    <mergeCell ref="A94:E94"/>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abSelected="1" topLeftCell="A64" workbookViewId="0">
      <selection activeCell="C76" sqref="C76:D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10" width="20.33203125" style="58" customWidth="1"/>
    <col min="11" max="12" width="3.44140625" style="57" bestFit="1" customWidth="1"/>
    <col min="13" max="13" width="3.88671875" style="57" bestFit="1" customWidth="1"/>
    <col min="14" max="16384" width="8.88671875" style="57"/>
  </cols>
  <sheetData>
    <row r="1" spans="1:13" s="3" customFormat="1">
      <c r="A1" s="57"/>
      <c r="B1" s="65" t="s">
        <v>90</v>
      </c>
      <c r="C1" s="57" t="s">
        <v>807</v>
      </c>
      <c r="D1" s="57"/>
      <c r="E1" s="57"/>
      <c r="F1" s="2" t="s">
        <v>91</v>
      </c>
      <c r="G1" s="66"/>
      <c r="H1" s="67"/>
      <c r="I1" s="58"/>
      <c r="J1" s="58"/>
      <c r="K1" s="57"/>
      <c r="L1" s="57"/>
      <c r="M1" s="57"/>
    </row>
    <row r="2" spans="1:13" s="3" customFormat="1" ht="15.6">
      <c r="A2" s="57"/>
      <c r="B2" s="65" t="s">
        <v>92</v>
      </c>
      <c r="C2" s="57"/>
      <c r="D2" s="57"/>
      <c r="E2" s="57"/>
      <c r="F2" s="68" t="s">
        <v>93</v>
      </c>
      <c r="G2" s="69"/>
      <c r="H2" s="70"/>
      <c r="I2" s="277" t="s">
        <v>808</v>
      </c>
      <c r="J2" s="58"/>
      <c r="K2" s="57"/>
      <c r="L2" s="57"/>
      <c r="M2" s="57"/>
    </row>
    <row r="3" spans="1:13" s="3" customFormat="1" ht="13.8" thickBot="1">
      <c r="A3" s="71"/>
      <c r="B3" s="58"/>
      <c r="C3" s="57"/>
      <c r="D3" s="57"/>
      <c r="E3" s="57"/>
      <c r="F3" s="2"/>
      <c r="G3" s="72"/>
      <c r="H3" s="72"/>
      <c r="I3" s="277" t="s">
        <v>809</v>
      </c>
      <c r="J3" s="58"/>
      <c r="K3" s="57"/>
      <c r="L3" s="57"/>
      <c r="M3" s="57"/>
    </row>
    <row r="4" spans="1:13" s="3" customFormat="1">
      <c r="A4" s="73"/>
      <c r="B4" s="60"/>
      <c r="C4" s="74" t="s">
        <v>0</v>
      </c>
      <c r="D4" s="74" t="s">
        <v>1</v>
      </c>
      <c r="E4" s="75" t="s">
        <v>2</v>
      </c>
      <c r="F4" s="2"/>
      <c r="G4" s="72"/>
      <c r="H4" s="72"/>
      <c r="I4" s="58"/>
      <c r="J4" s="58"/>
      <c r="K4" s="57"/>
      <c r="L4" s="57"/>
      <c r="M4" s="57"/>
    </row>
    <row r="5" spans="1:13" s="3" customFormat="1">
      <c r="A5" s="76"/>
      <c r="B5" s="77"/>
      <c r="C5" s="78"/>
      <c r="D5" s="78"/>
      <c r="E5" s="78"/>
      <c r="F5" s="4"/>
      <c r="G5" s="72"/>
      <c r="H5" s="72"/>
      <c r="I5" s="174" t="s">
        <v>810</v>
      </c>
      <c r="J5" s="58"/>
      <c r="K5" s="57"/>
      <c r="L5" s="57"/>
      <c r="M5" s="57"/>
    </row>
    <row r="6" spans="1:13" s="3" customFormat="1" ht="15.6">
      <c r="A6" s="79" t="s">
        <v>3</v>
      </c>
      <c r="B6" s="77" t="s">
        <v>63</v>
      </c>
      <c r="C6" s="153">
        <v>68</v>
      </c>
      <c r="D6" s="153">
        <v>80</v>
      </c>
      <c r="E6" s="81">
        <f>D6+C6</f>
        <v>148</v>
      </c>
      <c r="F6" s="68"/>
      <c r="G6" s="82"/>
      <c r="H6" s="70"/>
      <c r="I6" s="58"/>
      <c r="J6" s="58"/>
      <c r="K6" s="57"/>
      <c r="L6" s="57"/>
      <c r="M6" s="57"/>
    </row>
    <row r="7" spans="1:13" s="3" customFormat="1" ht="15.6">
      <c r="A7" s="79"/>
      <c r="B7" s="77"/>
      <c r="C7" s="83"/>
      <c r="D7" s="83"/>
      <c r="E7" s="81"/>
      <c r="F7" s="68"/>
      <c r="G7" s="82"/>
      <c r="H7" s="82"/>
      <c r="I7" s="174" t="s">
        <v>811</v>
      </c>
      <c r="J7" s="58"/>
      <c r="K7" s="57"/>
      <c r="L7" s="57"/>
      <c r="M7" s="57"/>
    </row>
    <row r="8" spans="1:13" s="3" customFormat="1" ht="15.6">
      <c r="A8" s="79"/>
      <c r="B8" s="77" t="s">
        <v>4</v>
      </c>
      <c r="C8" s="83"/>
      <c r="D8" s="83"/>
      <c r="E8" s="81"/>
      <c r="F8" s="68"/>
      <c r="G8" s="82"/>
      <c r="H8" s="70"/>
      <c r="I8" s="174" t="s">
        <v>812</v>
      </c>
      <c r="J8" s="58"/>
      <c r="K8" s="57"/>
      <c r="L8" s="57"/>
      <c r="M8" s="57"/>
    </row>
    <row r="9" spans="1:13" s="3" customFormat="1" ht="15.6">
      <c r="A9" s="79"/>
      <c r="B9" s="84" t="s">
        <v>5</v>
      </c>
      <c r="C9" s="85"/>
      <c r="D9" s="85"/>
      <c r="E9" s="81"/>
      <c r="F9" s="2"/>
      <c r="G9" s="82"/>
      <c r="H9" s="86"/>
      <c r="I9" s="58"/>
      <c r="J9" s="58"/>
      <c r="K9" s="57"/>
      <c r="L9" s="57"/>
      <c r="M9" s="57"/>
    </row>
    <row r="10" spans="1:13" s="3" customFormat="1">
      <c r="A10" s="79"/>
      <c r="B10" s="87" t="s">
        <v>6</v>
      </c>
      <c r="C10" s="153">
        <v>1537</v>
      </c>
      <c r="D10" s="153">
        <v>524</v>
      </c>
      <c r="E10" s="81">
        <f>D10+C10</f>
        <v>2061</v>
      </c>
      <c r="F10" s="89">
        <f ca="1">C10/OFFSET(C10,4,0)</f>
        <v>0.65909090909090906</v>
      </c>
      <c r="G10" s="89">
        <f t="shared" ref="G10:H10" ca="1" si="0">D10/OFFSET(D10,4,0)</f>
        <v>0.43234323432343236</v>
      </c>
      <c r="H10" s="89">
        <f t="shared" ca="1" si="0"/>
        <v>0.5815462753950339</v>
      </c>
      <c r="I10" s="174" t="s">
        <v>813</v>
      </c>
      <c r="J10" s="58"/>
      <c r="K10" s="57"/>
      <c r="L10" s="57"/>
      <c r="M10" s="57"/>
    </row>
    <row r="11" spans="1:13" s="3" customFormat="1">
      <c r="A11" s="79"/>
      <c r="B11" s="87" t="s">
        <v>7</v>
      </c>
      <c r="C11" s="153">
        <v>187</v>
      </c>
      <c r="D11" s="153">
        <v>184</v>
      </c>
      <c r="E11" s="81">
        <f t="shared" ref="E11:E14" si="1">D11+C11</f>
        <v>371</v>
      </c>
      <c r="F11" s="89">
        <f ca="1">C11/OFFSET(C11,3,0)</f>
        <v>8.0188679245283015E-2</v>
      </c>
      <c r="G11" s="89">
        <f t="shared" ref="G11:H11" ca="1" si="2">D11/OFFSET(D11,3,0)</f>
        <v>0.15181518151815182</v>
      </c>
      <c r="H11" s="89">
        <f t="shared" ca="1" si="2"/>
        <v>0.10468397291196388</v>
      </c>
      <c r="I11" s="174" t="s">
        <v>814</v>
      </c>
      <c r="J11" s="58"/>
      <c r="K11" s="57"/>
      <c r="L11" s="57"/>
      <c r="M11" s="57"/>
    </row>
    <row r="12" spans="1:13" s="3" customFormat="1">
      <c r="A12" s="79"/>
      <c r="B12" s="87" t="s">
        <v>8</v>
      </c>
      <c r="C12" s="153">
        <v>394</v>
      </c>
      <c r="D12" s="153">
        <v>158</v>
      </c>
      <c r="E12" s="81">
        <f t="shared" si="1"/>
        <v>552</v>
      </c>
      <c r="F12" s="89">
        <f ca="1">C12/OFFSET(C12,2,0)</f>
        <v>0.16895368782161235</v>
      </c>
      <c r="G12" s="89">
        <f t="shared" ref="G12:H12" ca="1" si="3">D12/OFFSET(D12,2,0)</f>
        <v>0.13036303630363036</v>
      </c>
      <c r="H12" s="89">
        <f t="shared" ca="1" si="3"/>
        <v>0.15575620767494355</v>
      </c>
      <c r="I12" s="58"/>
      <c r="J12" s="58"/>
      <c r="K12" s="57"/>
      <c r="L12" s="57"/>
      <c r="M12" s="57"/>
    </row>
    <row r="13" spans="1:13" s="3" customFormat="1">
      <c r="A13" s="79"/>
      <c r="B13" s="87" t="s">
        <v>9</v>
      </c>
      <c r="C13" s="153">
        <v>214</v>
      </c>
      <c r="D13" s="153">
        <v>346</v>
      </c>
      <c r="E13" s="81">
        <f t="shared" si="1"/>
        <v>560</v>
      </c>
      <c r="F13" s="89">
        <f ca="1">C13/OFFSET(C13,1,0)</f>
        <v>9.1766723842195544E-2</v>
      </c>
      <c r="G13" s="89">
        <f t="shared" ref="G13:H13" ca="1" si="4">D13/OFFSET(D13,1,0)</f>
        <v>0.28547854785478549</v>
      </c>
      <c r="H13" s="89">
        <f t="shared" ca="1" si="4"/>
        <v>0.1580135440180587</v>
      </c>
      <c r="I13" s="58"/>
      <c r="J13" s="58"/>
      <c r="K13" s="216" t="s">
        <v>0</v>
      </c>
      <c r="L13" s="216" t="s">
        <v>1</v>
      </c>
      <c r="M13" s="216" t="s">
        <v>2</v>
      </c>
    </row>
    <row r="14" spans="1:13" s="3" customFormat="1">
      <c r="A14" s="79" t="s">
        <v>10</v>
      </c>
      <c r="B14" s="90" t="s">
        <v>11</v>
      </c>
      <c r="C14" s="91">
        <f>SUM(C10:C13)</f>
        <v>2332</v>
      </c>
      <c r="D14" s="91">
        <f>SUM(D10:D13)</f>
        <v>1212</v>
      </c>
      <c r="E14" s="81">
        <f t="shared" si="1"/>
        <v>3544</v>
      </c>
      <c r="F14" s="89"/>
      <c r="G14" s="89"/>
      <c r="H14" s="89"/>
      <c r="I14" s="174" t="s">
        <v>3</v>
      </c>
      <c r="J14" s="174" t="s">
        <v>63</v>
      </c>
      <c r="K14" s="153">
        <v>68</v>
      </c>
      <c r="L14" s="153">
        <v>80</v>
      </c>
      <c r="M14" s="153">
        <v>148</v>
      </c>
    </row>
    <row r="15" spans="1:13" s="3" customFormat="1">
      <c r="A15" s="79"/>
      <c r="B15" s="84" t="s">
        <v>58</v>
      </c>
      <c r="C15" s="92"/>
      <c r="D15" s="92"/>
      <c r="E15" s="81"/>
      <c r="F15" s="2"/>
      <c r="G15" s="72"/>
      <c r="H15" s="72"/>
      <c r="I15" s="58"/>
      <c r="J15" s="174" t="s">
        <v>815</v>
      </c>
      <c r="K15" s="57"/>
      <c r="L15" s="57"/>
      <c r="M15" s="57"/>
    </row>
    <row r="16" spans="1:13" s="3" customFormat="1">
      <c r="A16" s="79"/>
      <c r="B16" s="87" t="s">
        <v>6</v>
      </c>
      <c r="C16" s="153">
        <v>0</v>
      </c>
      <c r="D16" s="153">
        <v>0</v>
      </c>
      <c r="E16" s="81">
        <f t="shared" ref="E16:E72" si="5">D16+C16</f>
        <v>0</v>
      </c>
      <c r="F16" s="89" t="e">
        <f ca="1">C16/OFFSET(C16,4,0)</f>
        <v>#DIV/0!</v>
      </c>
      <c r="G16" s="89">
        <f t="shared" ref="G16:H16" ca="1" si="6">D16/OFFSET(D16,4,0)</f>
        <v>0</v>
      </c>
      <c r="H16" s="89">
        <f t="shared" ca="1" si="6"/>
        <v>0</v>
      </c>
      <c r="I16" s="58"/>
      <c r="J16" s="174" t="s">
        <v>5</v>
      </c>
      <c r="K16" s="57"/>
      <c r="L16" s="57"/>
      <c r="M16" s="57"/>
    </row>
    <row r="17" spans="1:13" s="3" customFormat="1">
      <c r="A17" s="79"/>
      <c r="B17" s="87" t="s">
        <v>7</v>
      </c>
      <c r="C17" s="153">
        <v>0</v>
      </c>
      <c r="D17" s="153">
        <v>0</v>
      </c>
      <c r="E17" s="81">
        <f t="shared" si="5"/>
        <v>0</v>
      </c>
      <c r="F17" s="89" t="e">
        <f ca="1">C17/OFFSET(C17,3,0)</f>
        <v>#DIV/0!</v>
      </c>
      <c r="G17" s="89">
        <f t="shared" ref="G17:H17" ca="1" si="7">D17/OFFSET(D17,3,0)</f>
        <v>0</v>
      </c>
      <c r="H17" s="89">
        <f t="shared" ca="1" si="7"/>
        <v>0</v>
      </c>
      <c r="I17" s="58"/>
      <c r="J17" s="174" t="s">
        <v>6</v>
      </c>
      <c r="K17" s="153">
        <v>1537</v>
      </c>
      <c r="L17" s="153">
        <v>524</v>
      </c>
      <c r="M17" s="153">
        <v>2061</v>
      </c>
    </row>
    <row r="18" spans="1:13" s="3" customFormat="1">
      <c r="A18" s="79"/>
      <c r="B18" s="87" t="s">
        <v>8</v>
      </c>
      <c r="C18" s="153">
        <v>0</v>
      </c>
      <c r="D18" s="153">
        <v>0</v>
      </c>
      <c r="E18" s="81">
        <f t="shared" si="5"/>
        <v>0</v>
      </c>
      <c r="F18" s="89" t="e">
        <f ca="1">C18/OFFSET(C18,2,0)</f>
        <v>#DIV/0!</v>
      </c>
      <c r="G18" s="89">
        <f t="shared" ref="G18:H18" ca="1" si="8">D18/OFFSET(D18,2,0)</f>
        <v>0</v>
      </c>
      <c r="H18" s="89">
        <f t="shared" ca="1" si="8"/>
        <v>0</v>
      </c>
      <c r="I18" s="58"/>
      <c r="J18" s="174" t="s">
        <v>816</v>
      </c>
      <c r="K18" s="153">
        <v>187</v>
      </c>
      <c r="L18" s="153">
        <v>184</v>
      </c>
      <c r="M18" s="153">
        <v>371</v>
      </c>
    </row>
    <row r="19" spans="1:13" s="3" customFormat="1">
      <c r="A19" s="79"/>
      <c r="B19" s="87" t="s">
        <v>9</v>
      </c>
      <c r="C19" s="153">
        <v>0</v>
      </c>
      <c r="D19" s="153">
        <v>2</v>
      </c>
      <c r="E19" s="81">
        <f t="shared" si="5"/>
        <v>2</v>
      </c>
      <c r="F19" s="89" t="e">
        <f ca="1">C19/OFFSET(C19,1,0)</f>
        <v>#DIV/0!</v>
      </c>
      <c r="G19" s="89">
        <f t="shared" ref="G19:H19" ca="1" si="9">D19/OFFSET(D19,1,0)</f>
        <v>1</v>
      </c>
      <c r="H19" s="94">
        <f t="shared" ca="1" si="9"/>
        <v>1</v>
      </c>
      <c r="I19" s="58"/>
      <c r="J19" s="174" t="s">
        <v>478</v>
      </c>
      <c r="K19" s="153">
        <v>394</v>
      </c>
      <c r="L19" s="153">
        <v>158</v>
      </c>
      <c r="M19" s="153">
        <v>552</v>
      </c>
    </row>
    <row r="20" spans="1:13" s="3" customFormat="1">
      <c r="A20" s="79" t="s">
        <v>12</v>
      </c>
      <c r="B20" s="90" t="s">
        <v>13</v>
      </c>
      <c r="C20" s="81">
        <f>SUM(C16:C19)</f>
        <v>0</v>
      </c>
      <c r="D20" s="81">
        <f>SUM(D16:D19)</f>
        <v>2</v>
      </c>
      <c r="E20" s="81">
        <f t="shared" si="5"/>
        <v>2</v>
      </c>
      <c r="F20" s="89"/>
      <c r="G20" s="89"/>
      <c r="H20" s="89"/>
      <c r="I20" s="58"/>
      <c r="J20" s="174" t="s">
        <v>9</v>
      </c>
      <c r="K20" s="153">
        <v>214</v>
      </c>
      <c r="L20" s="153">
        <v>346</v>
      </c>
      <c r="M20" s="153">
        <v>560</v>
      </c>
    </row>
    <row r="21" spans="1:13" s="3" customFormat="1">
      <c r="A21" s="79"/>
      <c r="B21" s="84" t="s">
        <v>59</v>
      </c>
      <c r="C21" s="92"/>
      <c r="D21" s="92"/>
      <c r="E21" s="81"/>
      <c r="F21" s="2"/>
      <c r="G21" s="72"/>
      <c r="H21" s="72"/>
      <c r="I21" s="174" t="s">
        <v>10</v>
      </c>
      <c r="J21" s="174" t="s">
        <v>11</v>
      </c>
      <c r="K21" s="153">
        <v>2332</v>
      </c>
      <c r="L21" s="153">
        <v>1212</v>
      </c>
      <c r="M21" s="153">
        <v>3544</v>
      </c>
    </row>
    <row r="22" spans="1:13" s="3" customFormat="1">
      <c r="A22" s="79"/>
      <c r="B22" s="87" t="s">
        <v>6</v>
      </c>
      <c r="C22" s="95"/>
      <c r="D22" s="95"/>
      <c r="E22" s="81">
        <f t="shared" si="5"/>
        <v>0</v>
      </c>
      <c r="F22" s="89" t="e">
        <f ca="1">C22/OFFSET(C22,4,0)</f>
        <v>#DIV/0!</v>
      </c>
      <c r="G22" s="89" t="e">
        <f t="shared" ref="G22:H22" ca="1" si="10">D22/OFFSET(D22,4,0)</f>
        <v>#DIV/0!</v>
      </c>
      <c r="H22" s="89" t="e">
        <f t="shared" ca="1" si="10"/>
        <v>#DIV/0!</v>
      </c>
      <c r="I22" s="58"/>
      <c r="J22" s="174" t="s">
        <v>266</v>
      </c>
      <c r="K22" s="57"/>
      <c r="L22" s="57"/>
      <c r="M22" s="57"/>
    </row>
    <row r="23" spans="1:13" s="3" customFormat="1">
      <c r="A23" s="79"/>
      <c r="B23" s="87" t="s">
        <v>7</v>
      </c>
      <c r="C23" s="95"/>
      <c r="D23" s="95"/>
      <c r="E23" s="81">
        <f t="shared" si="5"/>
        <v>0</v>
      </c>
      <c r="F23" s="89" t="e">
        <f ca="1">C23/OFFSET(C23,3,0)</f>
        <v>#DIV/0!</v>
      </c>
      <c r="G23" s="89" t="e">
        <f t="shared" ref="G23:H23" ca="1" si="11">D23/OFFSET(D23,3,0)</f>
        <v>#DIV/0!</v>
      </c>
      <c r="H23" s="89" t="e">
        <f t="shared" ca="1" si="11"/>
        <v>#DIV/0!</v>
      </c>
      <c r="I23" s="58"/>
      <c r="J23" s="174" t="s">
        <v>6</v>
      </c>
      <c r="K23" s="153">
        <v>0</v>
      </c>
      <c r="L23" s="153">
        <v>0</v>
      </c>
      <c r="M23" s="153">
        <v>0</v>
      </c>
    </row>
    <row r="24" spans="1:13" s="3" customFormat="1">
      <c r="A24" s="79"/>
      <c r="B24" s="87" t="s">
        <v>8</v>
      </c>
      <c r="C24" s="95"/>
      <c r="D24" s="95"/>
      <c r="E24" s="81">
        <f t="shared" si="5"/>
        <v>0</v>
      </c>
      <c r="F24" s="89" t="e">
        <f ca="1">C24/OFFSET(C24,2,0)</f>
        <v>#DIV/0!</v>
      </c>
      <c r="G24" s="89" t="e">
        <f t="shared" ref="G24:H24" ca="1" si="12">D24/OFFSET(D24,2,0)</f>
        <v>#DIV/0!</v>
      </c>
      <c r="H24" s="89" t="e">
        <f t="shared" ca="1" si="12"/>
        <v>#DIV/0!</v>
      </c>
      <c r="I24" s="58"/>
      <c r="J24" s="174" t="s">
        <v>816</v>
      </c>
      <c r="K24" s="153">
        <v>0</v>
      </c>
      <c r="L24" s="153">
        <v>0</v>
      </c>
      <c r="M24" s="153">
        <v>0</v>
      </c>
    </row>
    <row r="25" spans="1:13" s="3" customFormat="1">
      <c r="A25" s="79"/>
      <c r="B25" s="87" t="s">
        <v>9</v>
      </c>
      <c r="C25" s="95"/>
      <c r="D25" s="95"/>
      <c r="E25" s="81">
        <f t="shared" si="5"/>
        <v>0</v>
      </c>
      <c r="F25" s="89" t="e">
        <f ca="1">C25/OFFSET(C25,1,0)</f>
        <v>#DIV/0!</v>
      </c>
      <c r="G25" s="89" t="e">
        <f t="shared" ref="G25:H25" ca="1" si="13">D25/OFFSET(D25,1,0)</f>
        <v>#DIV/0!</v>
      </c>
      <c r="H25" s="94" t="e">
        <f t="shared" ca="1" si="13"/>
        <v>#DIV/0!</v>
      </c>
      <c r="I25" s="58"/>
      <c r="J25" s="174" t="s">
        <v>478</v>
      </c>
      <c r="K25" s="153">
        <v>0</v>
      </c>
      <c r="L25" s="153">
        <v>0</v>
      </c>
      <c r="M25" s="153">
        <v>0</v>
      </c>
    </row>
    <row r="26" spans="1:13" s="3" customFormat="1">
      <c r="A26" s="79" t="s">
        <v>14</v>
      </c>
      <c r="B26" s="90" t="s">
        <v>15</v>
      </c>
      <c r="C26" s="81">
        <f>SUM(C22:C25)</f>
        <v>0</v>
      </c>
      <c r="D26" s="81">
        <f>SUM(D22:D25)</f>
        <v>0</v>
      </c>
      <c r="E26" s="81">
        <f t="shared" si="5"/>
        <v>0</v>
      </c>
      <c r="F26" s="89"/>
      <c r="G26" s="89"/>
      <c r="H26" s="89"/>
      <c r="I26" s="58"/>
      <c r="J26" s="174" t="s">
        <v>9</v>
      </c>
      <c r="K26" s="153">
        <v>0</v>
      </c>
      <c r="L26" s="153">
        <v>2</v>
      </c>
      <c r="M26" s="153">
        <v>2</v>
      </c>
    </row>
    <row r="27" spans="1:13" s="3" customFormat="1">
      <c r="A27" s="79"/>
      <c r="B27" s="84" t="s">
        <v>16</v>
      </c>
      <c r="C27" s="92"/>
      <c r="D27" s="92"/>
      <c r="E27" s="81"/>
      <c r="F27" s="2"/>
      <c r="G27" s="72"/>
      <c r="H27" s="72"/>
      <c r="I27" s="277" t="s">
        <v>12</v>
      </c>
      <c r="J27" s="174" t="s">
        <v>817</v>
      </c>
      <c r="K27" s="153">
        <v>0</v>
      </c>
      <c r="L27" s="153">
        <v>2</v>
      </c>
      <c r="M27" s="153">
        <v>2</v>
      </c>
    </row>
    <row r="28" spans="1:13" s="3" customFormat="1">
      <c r="A28" s="79"/>
      <c r="B28" s="87" t="s">
        <v>6</v>
      </c>
      <c r="C28" s="153">
        <v>0</v>
      </c>
      <c r="D28" s="153">
        <v>0</v>
      </c>
      <c r="E28" s="81">
        <f t="shared" si="5"/>
        <v>0</v>
      </c>
      <c r="F28" s="89">
        <f ca="1">C28/OFFSET(C28,4,0)</f>
        <v>0</v>
      </c>
      <c r="G28" s="89">
        <f t="shared" ref="G28:H28" ca="1" si="14">D28/OFFSET(D28,4,0)</f>
        <v>0</v>
      </c>
      <c r="H28" s="89">
        <f t="shared" ca="1" si="14"/>
        <v>0</v>
      </c>
      <c r="I28" s="58"/>
      <c r="J28" s="174" t="s">
        <v>267</v>
      </c>
      <c r="K28" s="57"/>
      <c r="L28" s="57"/>
      <c r="M28" s="57"/>
    </row>
    <row r="29" spans="1:13" s="3" customFormat="1">
      <c r="A29" s="79"/>
      <c r="B29" s="87" t="s">
        <v>7</v>
      </c>
      <c r="C29" s="153">
        <v>0</v>
      </c>
      <c r="D29" s="153">
        <v>0</v>
      </c>
      <c r="E29" s="81">
        <f t="shared" si="5"/>
        <v>0</v>
      </c>
      <c r="F29" s="89">
        <f ca="1">C29/OFFSET(C29,3,0)</f>
        <v>0</v>
      </c>
      <c r="G29" s="89">
        <f t="shared" ref="G29:H29" ca="1" si="15">D29/OFFSET(D29,3,0)</f>
        <v>0</v>
      </c>
      <c r="H29" s="89">
        <f t="shared" ca="1" si="15"/>
        <v>0</v>
      </c>
      <c r="I29" s="58"/>
      <c r="J29" s="174" t="s">
        <v>6</v>
      </c>
      <c r="K29" s="153">
        <v>0</v>
      </c>
      <c r="L29" s="153">
        <v>0</v>
      </c>
      <c r="M29" s="153">
        <v>0</v>
      </c>
    </row>
    <row r="30" spans="1:13" s="3" customFormat="1">
      <c r="A30" s="79"/>
      <c r="B30" s="87" t="s">
        <v>8</v>
      </c>
      <c r="C30" s="153">
        <v>0</v>
      </c>
      <c r="D30" s="153">
        <v>0</v>
      </c>
      <c r="E30" s="81">
        <f t="shared" si="5"/>
        <v>0</v>
      </c>
      <c r="F30" s="89">
        <f ca="1">C30/OFFSET(C30,2,0)</f>
        <v>0</v>
      </c>
      <c r="G30" s="89">
        <f t="shared" ref="G30:H30" ca="1" si="16">D30/OFFSET(D30,2,0)</f>
        <v>0</v>
      </c>
      <c r="H30" s="89">
        <f t="shared" ca="1" si="16"/>
        <v>0</v>
      </c>
      <c r="I30" s="58"/>
      <c r="J30" s="174" t="s">
        <v>816</v>
      </c>
      <c r="K30" s="153">
        <v>0</v>
      </c>
      <c r="L30" s="153">
        <v>0</v>
      </c>
      <c r="M30" s="153">
        <v>0</v>
      </c>
    </row>
    <row r="31" spans="1:13" s="3" customFormat="1">
      <c r="A31" s="79"/>
      <c r="B31" s="87" t="s">
        <v>9</v>
      </c>
      <c r="C31" s="153">
        <v>18</v>
      </c>
      <c r="D31" s="153">
        <v>7</v>
      </c>
      <c r="E31" s="81">
        <f t="shared" si="5"/>
        <v>25</v>
      </c>
      <c r="F31" s="89">
        <f ca="1">C31/OFFSET(C31,1,0)</f>
        <v>1</v>
      </c>
      <c r="G31" s="89">
        <f t="shared" ref="G31:H31" ca="1" si="17">D31/OFFSET(D31,1,0)</f>
        <v>1</v>
      </c>
      <c r="H31" s="94">
        <f t="shared" ca="1" si="17"/>
        <v>1</v>
      </c>
      <c r="I31" s="58"/>
      <c r="J31" s="174" t="s">
        <v>478</v>
      </c>
      <c r="K31" s="153">
        <v>0</v>
      </c>
      <c r="L31" s="153">
        <v>0</v>
      </c>
      <c r="M31" s="153">
        <v>0</v>
      </c>
    </row>
    <row r="32" spans="1:13" s="3" customFormat="1">
      <c r="A32" s="79" t="s">
        <v>17</v>
      </c>
      <c r="B32" s="90" t="s">
        <v>18</v>
      </c>
      <c r="C32" s="81">
        <f>SUM(C28:C31)</f>
        <v>18</v>
      </c>
      <c r="D32" s="81">
        <f>SUM(D28:D31)</f>
        <v>7</v>
      </c>
      <c r="E32" s="81">
        <f t="shared" si="5"/>
        <v>25</v>
      </c>
      <c r="F32" s="2"/>
      <c r="G32" s="72"/>
      <c r="H32" s="72"/>
      <c r="I32" s="58"/>
      <c r="J32" s="174" t="s">
        <v>9</v>
      </c>
      <c r="K32" s="153">
        <v>0</v>
      </c>
      <c r="L32" s="153">
        <v>0</v>
      </c>
      <c r="M32" s="153">
        <v>0</v>
      </c>
    </row>
    <row r="33" spans="1:13" s="3" customFormat="1">
      <c r="A33" s="79" t="s">
        <v>19</v>
      </c>
      <c r="B33" s="96" t="s">
        <v>54</v>
      </c>
      <c r="C33" s="78">
        <f>C14+C20+C26+C32</f>
        <v>2350</v>
      </c>
      <c r="D33" s="78">
        <f>D14+D20+D26+D32</f>
        <v>1221</v>
      </c>
      <c r="E33" s="81">
        <f t="shared" si="5"/>
        <v>3571</v>
      </c>
      <c r="F33" s="68"/>
      <c r="G33" s="72"/>
      <c r="H33" s="72"/>
      <c r="I33" s="174" t="s">
        <v>14</v>
      </c>
      <c r="J33" s="174" t="s">
        <v>818</v>
      </c>
      <c r="K33" s="153">
        <v>0</v>
      </c>
      <c r="L33" s="153">
        <v>0</v>
      </c>
      <c r="M33" s="153">
        <v>0</v>
      </c>
    </row>
    <row r="34" spans="1:13" s="3" customFormat="1" ht="15.6">
      <c r="A34" s="97" t="s">
        <v>20</v>
      </c>
      <c r="B34" s="98" t="s">
        <v>21</v>
      </c>
      <c r="C34" s="99">
        <v>18</v>
      </c>
      <c r="D34" s="99">
        <v>7</v>
      </c>
      <c r="E34" s="81">
        <f t="shared" si="5"/>
        <v>25</v>
      </c>
      <c r="F34" s="68"/>
      <c r="G34" s="82"/>
      <c r="H34" s="100"/>
      <c r="I34" s="58"/>
      <c r="J34" s="174" t="s">
        <v>16</v>
      </c>
      <c r="K34" s="57"/>
      <c r="L34" s="57"/>
      <c r="M34" s="57"/>
    </row>
    <row r="35" spans="1:13" s="3" customFormat="1" ht="15.6">
      <c r="A35" s="79" t="s">
        <v>22</v>
      </c>
      <c r="B35" s="77" t="s">
        <v>23</v>
      </c>
      <c r="C35" s="78">
        <f>C33-C34</f>
        <v>2332</v>
      </c>
      <c r="D35" s="78">
        <f>D33-D34</f>
        <v>1214</v>
      </c>
      <c r="E35" s="81">
        <f t="shared" si="5"/>
        <v>3546</v>
      </c>
      <c r="F35" s="68"/>
      <c r="G35" s="101"/>
      <c r="H35" s="102"/>
      <c r="I35" s="58"/>
      <c r="J35" s="174" t="s">
        <v>6</v>
      </c>
      <c r="K35" s="153">
        <v>0</v>
      </c>
      <c r="L35" s="153">
        <v>0</v>
      </c>
      <c r="M35" s="153">
        <v>0</v>
      </c>
    </row>
    <row r="36" spans="1:13" s="3" customFormat="1" ht="16.2" thickBot="1">
      <c r="A36" s="103"/>
      <c r="B36" s="104"/>
      <c r="C36" s="92"/>
      <c r="D36" s="92"/>
      <c r="E36" s="81"/>
      <c r="F36" s="68"/>
      <c r="G36" s="93"/>
      <c r="H36" s="70"/>
      <c r="I36" s="58"/>
      <c r="J36" s="174" t="s">
        <v>816</v>
      </c>
      <c r="K36" s="153">
        <v>0</v>
      </c>
      <c r="L36" s="153">
        <v>0</v>
      </c>
      <c r="M36" s="153">
        <v>0</v>
      </c>
    </row>
    <row r="37" spans="1:13" s="3" customFormat="1" ht="13.8" thickTop="1">
      <c r="A37" s="105"/>
      <c r="B37" s="106"/>
      <c r="C37" s="92"/>
      <c r="D37" s="92"/>
      <c r="E37" s="81"/>
      <c r="F37" s="2"/>
      <c r="G37" s="72"/>
      <c r="H37" s="72"/>
      <c r="I37" s="58"/>
      <c r="J37" s="174" t="s">
        <v>478</v>
      </c>
      <c r="K37" s="153">
        <v>0</v>
      </c>
      <c r="L37" s="153">
        <v>0</v>
      </c>
      <c r="M37" s="153">
        <v>0</v>
      </c>
    </row>
    <row r="38" spans="1:13" s="3" customFormat="1" ht="15.6">
      <c r="A38" s="79"/>
      <c r="B38" s="77" t="s">
        <v>24</v>
      </c>
      <c r="C38" s="92"/>
      <c r="D38" s="92"/>
      <c r="E38" s="81"/>
      <c r="F38" s="68"/>
      <c r="G38" s="70"/>
      <c r="H38" s="82"/>
      <c r="I38" s="58"/>
      <c r="J38" s="174" t="s">
        <v>9</v>
      </c>
      <c r="K38" s="153">
        <v>18</v>
      </c>
      <c r="L38" s="153">
        <v>7</v>
      </c>
      <c r="M38" s="153">
        <v>25</v>
      </c>
    </row>
    <row r="39" spans="1:13" s="3" customFormat="1">
      <c r="A39" s="79"/>
      <c r="B39" s="87" t="s">
        <v>6</v>
      </c>
      <c r="C39" s="153">
        <v>482</v>
      </c>
      <c r="D39" s="153">
        <v>150</v>
      </c>
      <c r="E39" s="81">
        <f t="shared" si="5"/>
        <v>632</v>
      </c>
      <c r="F39" s="89">
        <f ca="1">C39/OFFSET(C39,4,0)</f>
        <v>0.75667189952904235</v>
      </c>
      <c r="G39" s="89">
        <f t="shared" ref="G39:H39" ca="1" si="18">D39/OFFSET(D39,4,0)</f>
        <v>0.8771929824561403</v>
      </c>
      <c r="H39" s="89">
        <f t="shared" ca="1" si="18"/>
        <v>0.78217821782178221</v>
      </c>
      <c r="I39" s="174" t="s">
        <v>17</v>
      </c>
      <c r="J39" s="174" t="s">
        <v>819</v>
      </c>
      <c r="K39" s="153">
        <v>18</v>
      </c>
      <c r="L39" s="153">
        <v>7</v>
      </c>
      <c r="M39" s="153">
        <v>25</v>
      </c>
    </row>
    <row r="40" spans="1:13" s="3" customFormat="1">
      <c r="A40" s="79"/>
      <c r="B40" s="87" t="s">
        <v>7</v>
      </c>
      <c r="C40" s="153">
        <v>90</v>
      </c>
      <c r="D40" s="153">
        <v>19</v>
      </c>
      <c r="E40" s="81">
        <f t="shared" si="5"/>
        <v>109</v>
      </c>
      <c r="F40" s="89">
        <f ca="1">C40/OFFSET(C40,3,0)</f>
        <v>0.14128728414442701</v>
      </c>
      <c r="G40" s="89">
        <f t="shared" ref="G40:H40" ca="1" si="19">D40/OFFSET(D40,3,0)</f>
        <v>0.1111111111111111</v>
      </c>
      <c r="H40" s="89">
        <f t="shared" ca="1" si="19"/>
        <v>0.13490099009900991</v>
      </c>
      <c r="I40" s="174" t="s">
        <v>19</v>
      </c>
      <c r="J40" s="174" t="s">
        <v>820</v>
      </c>
      <c r="K40" s="153">
        <v>2350</v>
      </c>
      <c r="L40" s="153">
        <v>1221</v>
      </c>
      <c r="M40" s="153">
        <v>3571</v>
      </c>
    </row>
    <row r="41" spans="1:13" s="3" customFormat="1">
      <c r="A41" s="79"/>
      <c r="B41" s="87" t="s">
        <v>8</v>
      </c>
      <c r="C41" s="153">
        <v>65</v>
      </c>
      <c r="D41" s="153">
        <v>2</v>
      </c>
      <c r="E41" s="81">
        <f t="shared" si="5"/>
        <v>67</v>
      </c>
      <c r="F41" s="89">
        <f ca="1">C41/OFFSET(C41,2,0)</f>
        <v>0.10204081632653061</v>
      </c>
      <c r="G41" s="89">
        <f t="shared" ref="G41:H41" ca="1" si="20">D41/OFFSET(D41,2,0)</f>
        <v>1.1695906432748537E-2</v>
      </c>
      <c r="H41" s="89">
        <f t="shared" ca="1" si="20"/>
        <v>8.2920792079207925E-2</v>
      </c>
      <c r="I41" s="174" t="s">
        <v>20</v>
      </c>
      <c r="J41" s="174" t="s">
        <v>821</v>
      </c>
      <c r="K41" s="57"/>
      <c r="L41" s="153">
        <v>-7</v>
      </c>
      <c r="M41" s="153">
        <v>5</v>
      </c>
    </row>
    <row r="42" spans="1:13" s="3" customFormat="1">
      <c r="A42" s="79"/>
      <c r="B42" s="87" t="s">
        <v>9</v>
      </c>
      <c r="C42" s="153">
        <v>0</v>
      </c>
      <c r="D42" s="153">
        <v>0</v>
      </c>
      <c r="E42" s="81">
        <f t="shared" si="5"/>
        <v>0</v>
      </c>
      <c r="F42" s="89">
        <f ca="1">C42/OFFSET(C42,1,0)</f>
        <v>0</v>
      </c>
      <c r="G42" s="89">
        <f t="shared" ref="G42:H42" ca="1" si="21">D42/OFFSET(D42,1,0)</f>
        <v>0</v>
      </c>
      <c r="H42" s="94">
        <f t="shared" ca="1" si="21"/>
        <v>0</v>
      </c>
      <c r="I42" s="58"/>
      <c r="J42" s="174" t="s">
        <v>822</v>
      </c>
      <c r="K42" s="153">
        <v>2332</v>
      </c>
      <c r="L42" s="153">
        <v>1214</v>
      </c>
      <c r="M42" s="153">
        <v>3546</v>
      </c>
    </row>
    <row r="43" spans="1:13" s="3" customFormat="1">
      <c r="A43" s="79" t="s">
        <v>25</v>
      </c>
      <c r="B43" s="90" t="s">
        <v>26</v>
      </c>
      <c r="C43" s="78">
        <f>SUM(C39:C42)</f>
        <v>637</v>
      </c>
      <c r="D43" s="78">
        <f>SUM(D39:D42)</f>
        <v>171</v>
      </c>
      <c r="E43" s="81">
        <f t="shared" si="5"/>
        <v>808</v>
      </c>
      <c r="F43" s="89"/>
      <c r="G43" s="89"/>
      <c r="H43" s="89"/>
      <c r="I43" s="58"/>
      <c r="J43" s="58"/>
      <c r="K43" s="57"/>
      <c r="L43" s="57"/>
      <c r="M43" s="57"/>
    </row>
    <row r="44" spans="1:13" s="3" customFormat="1">
      <c r="A44" s="79"/>
      <c r="B44" s="77"/>
      <c r="C44" s="92"/>
      <c r="D44" s="92"/>
      <c r="E44" s="81"/>
      <c r="F44" s="2"/>
      <c r="G44" s="72"/>
      <c r="H44" s="72"/>
      <c r="I44" s="58"/>
      <c r="J44" s="174" t="s">
        <v>685</v>
      </c>
      <c r="K44" s="216" t="s">
        <v>0</v>
      </c>
      <c r="L44" s="216" t="s">
        <v>1</v>
      </c>
      <c r="M44" s="216" t="s">
        <v>2</v>
      </c>
    </row>
    <row r="45" spans="1:13" s="3" customFormat="1">
      <c r="A45" s="79"/>
      <c r="B45" s="77" t="s">
        <v>60</v>
      </c>
      <c r="C45" s="92"/>
      <c r="D45" s="92"/>
      <c r="E45" s="81"/>
      <c r="F45" s="2"/>
      <c r="G45" s="72"/>
      <c r="H45" s="72"/>
      <c r="I45" s="58"/>
      <c r="J45" s="174" t="s">
        <v>6</v>
      </c>
      <c r="K45" s="153">
        <v>482</v>
      </c>
      <c r="L45" s="153">
        <v>150</v>
      </c>
      <c r="M45" s="153">
        <v>632</v>
      </c>
    </row>
    <row r="46" spans="1:13" s="3" customFormat="1">
      <c r="A46" s="79"/>
      <c r="B46" s="87" t="s">
        <v>6</v>
      </c>
      <c r="C46" s="153">
        <v>261</v>
      </c>
      <c r="D46" s="153">
        <v>293</v>
      </c>
      <c r="E46" s="81">
        <f t="shared" si="5"/>
        <v>554</v>
      </c>
      <c r="F46" s="89">
        <f ca="1">C46/OFFSET(C46,4,0)</f>
        <v>0.65743073047858946</v>
      </c>
      <c r="G46" s="89">
        <f t="shared" ref="G46:H46" ca="1" si="22">D46/OFFSET(D46,4,0)</f>
        <v>0.77513227513227512</v>
      </c>
      <c r="H46" s="89">
        <f t="shared" ca="1" si="22"/>
        <v>0.71483870967741936</v>
      </c>
      <c r="I46" s="58"/>
      <c r="J46" s="174" t="s">
        <v>816</v>
      </c>
      <c r="K46" s="153">
        <v>90</v>
      </c>
      <c r="L46" s="153">
        <v>19</v>
      </c>
      <c r="M46" s="153">
        <v>109</v>
      </c>
    </row>
    <row r="47" spans="1:13" s="3" customFormat="1">
      <c r="A47" s="79"/>
      <c r="B47" s="87" t="s">
        <v>7</v>
      </c>
      <c r="C47" s="153">
        <v>61</v>
      </c>
      <c r="D47" s="153">
        <v>51</v>
      </c>
      <c r="E47" s="81">
        <f t="shared" si="5"/>
        <v>112</v>
      </c>
      <c r="F47" s="89">
        <f ca="1">C47/OFFSET(C47,3,0)</f>
        <v>0.15365239294710328</v>
      </c>
      <c r="G47" s="89">
        <f t="shared" ref="G47:H47" ca="1" si="23">D47/OFFSET(D47,3,0)</f>
        <v>0.13492063492063491</v>
      </c>
      <c r="H47" s="89">
        <f t="shared" ca="1" si="23"/>
        <v>0.14451612903225808</v>
      </c>
      <c r="I47" s="58"/>
      <c r="J47" s="174" t="s">
        <v>478</v>
      </c>
      <c r="K47" s="153">
        <v>65</v>
      </c>
      <c r="L47" s="153">
        <v>2</v>
      </c>
      <c r="M47" s="153">
        <v>67</v>
      </c>
    </row>
    <row r="48" spans="1:13" s="3" customFormat="1">
      <c r="A48" s="79"/>
      <c r="B48" s="87" t="s">
        <v>8</v>
      </c>
      <c r="C48" s="153">
        <v>74</v>
      </c>
      <c r="D48" s="153">
        <v>34</v>
      </c>
      <c r="E48" s="81">
        <f t="shared" si="5"/>
        <v>108</v>
      </c>
      <c r="F48" s="89">
        <f ca="1">C48/OFFSET(C48,2,0)</f>
        <v>0.18639798488664988</v>
      </c>
      <c r="G48" s="89">
        <f t="shared" ref="G48:H48" ca="1" si="24">D48/OFFSET(D48,2,0)</f>
        <v>8.9947089947089942E-2</v>
      </c>
      <c r="H48" s="89">
        <f t="shared" ca="1" si="24"/>
        <v>0.13935483870967741</v>
      </c>
      <c r="I48" s="58"/>
      <c r="J48" s="174" t="s">
        <v>9</v>
      </c>
      <c r="K48" s="153">
        <v>0</v>
      </c>
      <c r="L48" s="153">
        <v>0</v>
      </c>
      <c r="M48" s="153">
        <v>0</v>
      </c>
    </row>
    <row r="49" spans="1:13" s="3" customFormat="1">
      <c r="A49" s="79"/>
      <c r="B49" s="87" t="s">
        <v>9</v>
      </c>
      <c r="C49" s="153">
        <v>1</v>
      </c>
      <c r="D49" s="153">
        <v>0</v>
      </c>
      <c r="E49" s="81">
        <f t="shared" si="5"/>
        <v>1</v>
      </c>
      <c r="F49" s="89">
        <f ca="1">C49/OFFSET(C49,1,0)</f>
        <v>2.5188916876574307E-3</v>
      </c>
      <c r="G49" s="89">
        <f t="shared" ref="G49:H49" ca="1" si="25">D49/OFFSET(D49,1,0)</f>
        <v>0</v>
      </c>
      <c r="H49" s="94">
        <f t="shared" ca="1" si="25"/>
        <v>1.2903225806451613E-3</v>
      </c>
      <c r="I49" s="174" t="s">
        <v>25</v>
      </c>
      <c r="J49" s="174" t="s">
        <v>26</v>
      </c>
      <c r="K49" s="153">
        <v>637</v>
      </c>
      <c r="L49" s="153">
        <v>171</v>
      </c>
      <c r="M49" s="153">
        <v>808</v>
      </c>
    </row>
    <row r="50" spans="1:13" s="3" customFormat="1">
      <c r="A50" s="79" t="s">
        <v>27</v>
      </c>
      <c r="B50" s="77" t="s">
        <v>28</v>
      </c>
      <c r="C50" s="78">
        <f>SUM(C46:C49)</f>
        <v>397</v>
      </c>
      <c r="D50" s="78">
        <f>SUM(D46:D49)</f>
        <v>378</v>
      </c>
      <c r="E50" s="81">
        <f t="shared" si="5"/>
        <v>775</v>
      </c>
      <c r="F50" s="57"/>
      <c r="G50" s="57"/>
      <c r="H50" s="57"/>
      <c r="I50" s="58"/>
      <c r="J50" s="174" t="s">
        <v>417</v>
      </c>
      <c r="K50" s="57"/>
      <c r="L50" s="57"/>
      <c r="M50" s="57"/>
    </row>
    <row r="51" spans="1:13" s="3" customFormat="1" ht="14.4">
      <c r="A51" s="79"/>
      <c r="B51" s="77"/>
      <c r="C51" s="92"/>
      <c r="D51" s="92"/>
      <c r="E51" s="81"/>
      <c r="F51" s="68"/>
      <c r="G51" s="109"/>
      <c r="H51" s="110"/>
      <c r="I51" s="58"/>
      <c r="J51" s="174" t="s">
        <v>6</v>
      </c>
      <c r="K51" s="153">
        <v>261</v>
      </c>
      <c r="L51" s="153">
        <v>293</v>
      </c>
      <c r="M51" s="153">
        <v>554</v>
      </c>
    </row>
    <row r="52" spans="1:13" s="3" customFormat="1" ht="14.4">
      <c r="A52" s="79"/>
      <c r="B52" s="77" t="s">
        <v>61</v>
      </c>
      <c r="C52" s="92"/>
      <c r="D52" s="92"/>
      <c r="E52" s="81"/>
      <c r="F52" s="2"/>
      <c r="G52" s="112"/>
      <c r="H52" s="111"/>
      <c r="I52" s="58"/>
      <c r="J52" s="174" t="s">
        <v>816</v>
      </c>
      <c r="K52" s="153">
        <v>61</v>
      </c>
      <c r="L52" s="153">
        <v>51</v>
      </c>
      <c r="M52" s="153">
        <v>112</v>
      </c>
    </row>
    <row r="53" spans="1:13" s="3" customFormat="1">
      <c r="A53" s="79"/>
      <c r="B53" s="87" t="s">
        <v>6</v>
      </c>
      <c r="C53" s="114"/>
      <c r="D53" s="114"/>
      <c r="E53" s="81">
        <f t="shared" si="5"/>
        <v>0</v>
      </c>
      <c r="F53" s="89" t="e">
        <f ca="1">C53/OFFSET(C53,4,0)</f>
        <v>#DIV/0!</v>
      </c>
      <c r="G53" s="89" t="e">
        <f t="shared" ref="G53:H53" ca="1" si="26">D53/OFFSET(D53,4,0)</f>
        <v>#DIV/0!</v>
      </c>
      <c r="H53" s="89" t="e">
        <f t="shared" ca="1" si="26"/>
        <v>#DIV/0!</v>
      </c>
      <c r="I53" s="58"/>
      <c r="J53" s="174" t="s">
        <v>478</v>
      </c>
      <c r="K53" s="153">
        <v>74</v>
      </c>
      <c r="L53" s="153">
        <v>34</v>
      </c>
      <c r="M53" s="153">
        <v>108</v>
      </c>
    </row>
    <row r="54" spans="1:13" s="3" customFormat="1">
      <c r="A54" s="79"/>
      <c r="B54" s="87" t="s">
        <v>7</v>
      </c>
      <c r="C54" s="92"/>
      <c r="D54" s="92"/>
      <c r="E54" s="81">
        <f t="shared" si="5"/>
        <v>0</v>
      </c>
      <c r="F54" s="89" t="e">
        <f ca="1">C54/OFFSET(C54,3,0)</f>
        <v>#DIV/0!</v>
      </c>
      <c r="G54" s="89" t="e">
        <f t="shared" ref="G54:H54" ca="1" si="27">D54/OFFSET(D54,3,0)</f>
        <v>#DIV/0!</v>
      </c>
      <c r="H54" s="89" t="e">
        <f t="shared" ca="1" si="27"/>
        <v>#DIV/0!</v>
      </c>
      <c r="I54" s="58"/>
      <c r="J54" s="174" t="s">
        <v>9</v>
      </c>
      <c r="K54" s="153">
        <v>1</v>
      </c>
      <c r="L54" s="153">
        <v>0</v>
      </c>
      <c r="M54" s="153">
        <v>1</v>
      </c>
    </row>
    <row r="55" spans="1:13" s="3" customFormat="1">
      <c r="A55" s="79"/>
      <c r="B55" s="87" t="s">
        <v>8</v>
      </c>
      <c r="C55" s="92"/>
      <c r="D55" s="92"/>
      <c r="E55" s="81">
        <f t="shared" si="5"/>
        <v>0</v>
      </c>
      <c r="F55" s="89" t="e">
        <f ca="1">C55/OFFSET(C55,2,0)</f>
        <v>#DIV/0!</v>
      </c>
      <c r="G55" s="89" t="e">
        <f t="shared" ref="G55:H55" ca="1" si="28">D55/OFFSET(D55,2,0)</f>
        <v>#DIV/0!</v>
      </c>
      <c r="H55" s="89" t="e">
        <f t="shared" ca="1" si="28"/>
        <v>#DIV/0!</v>
      </c>
      <c r="I55" s="174" t="s">
        <v>27</v>
      </c>
      <c r="J55" s="174" t="s">
        <v>823</v>
      </c>
      <c r="K55" s="153">
        <v>397</v>
      </c>
      <c r="L55" s="153">
        <v>378</v>
      </c>
      <c r="M55" s="153">
        <v>775</v>
      </c>
    </row>
    <row r="56" spans="1:13" s="3" customFormat="1">
      <c r="A56" s="79"/>
      <c r="B56" s="87" t="s">
        <v>9</v>
      </c>
      <c r="C56" s="116"/>
      <c r="D56" s="116"/>
      <c r="E56" s="81">
        <f t="shared" si="5"/>
        <v>0</v>
      </c>
      <c r="F56" s="89" t="e">
        <f ca="1">C56/OFFSET(C56,1,0)</f>
        <v>#DIV/0!</v>
      </c>
      <c r="G56" s="89" t="e">
        <f t="shared" ref="G56:H56" ca="1" si="29">D56/OFFSET(D56,1,0)</f>
        <v>#DIV/0!</v>
      </c>
      <c r="H56" s="94" t="e">
        <f t="shared" ca="1" si="29"/>
        <v>#DIV/0!</v>
      </c>
      <c r="I56" s="58"/>
      <c r="J56" s="174" t="s">
        <v>419</v>
      </c>
      <c r="K56" s="57"/>
      <c r="L56" s="57"/>
      <c r="M56" s="57"/>
    </row>
    <row r="57" spans="1:13" s="3" customFormat="1">
      <c r="A57" s="79" t="s">
        <v>29</v>
      </c>
      <c r="B57" s="77" t="s">
        <v>30</v>
      </c>
      <c r="C57" s="78">
        <f>SUM(C53:C56)</f>
        <v>0</v>
      </c>
      <c r="D57" s="78">
        <f>SUM(D53:D56)</f>
        <v>0</v>
      </c>
      <c r="E57" s="81">
        <f t="shared" si="5"/>
        <v>0</v>
      </c>
      <c r="F57" s="57"/>
      <c r="G57" s="57"/>
      <c r="H57" s="57"/>
      <c r="I57" s="58"/>
      <c r="J57" s="174" t="s">
        <v>6</v>
      </c>
      <c r="K57" s="153">
        <v>0</v>
      </c>
      <c r="L57" s="153">
        <v>0</v>
      </c>
      <c r="M57" s="153">
        <v>0</v>
      </c>
    </row>
    <row r="58" spans="1:13" s="3" customFormat="1">
      <c r="A58" s="79"/>
      <c r="B58" s="77"/>
      <c r="C58" s="92"/>
      <c r="D58" s="92"/>
      <c r="E58" s="81"/>
      <c r="F58" s="2"/>
      <c r="G58" s="72"/>
      <c r="H58" s="72"/>
      <c r="I58" s="58"/>
      <c r="J58" s="174" t="s">
        <v>816</v>
      </c>
      <c r="K58" s="153">
        <v>0</v>
      </c>
      <c r="L58" s="153">
        <v>0</v>
      </c>
      <c r="M58" s="153">
        <v>0</v>
      </c>
    </row>
    <row r="59" spans="1:13" s="3" customFormat="1">
      <c r="A59" s="117" t="s">
        <v>72</v>
      </c>
      <c r="B59" s="77" t="s">
        <v>31</v>
      </c>
      <c r="C59" s="118">
        <v>920</v>
      </c>
      <c r="D59" s="118">
        <v>89</v>
      </c>
      <c r="E59" s="81">
        <f t="shared" si="5"/>
        <v>1009</v>
      </c>
      <c r="F59" s="2"/>
      <c r="G59" s="72"/>
      <c r="H59" s="72"/>
      <c r="I59" s="58"/>
      <c r="J59" s="174" t="s">
        <v>478</v>
      </c>
      <c r="K59" s="153">
        <v>0</v>
      </c>
      <c r="L59" s="153">
        <v>0</v>
      </c>
      <c r="M59" s="153">
        <v>0</v>
      </c>
    </row>
    <row r="60" spans="1:13" s="3" customFormat="1">
      <c r="A60" s="117" t="s">
        <v>73</v>
      </c>
      <c r="B60" s="119" t="s">
        <v>71</v>
      </c>
      <c r="C60" s="120"/>
      <c r="D60" s="120"/>
      <c r="E60" s="81">
        <f t="shared" si="5"/>
        <v>0</v>
      </c>
      <c r="F60" s="2"/>
      <c r="G60" s="72"/>
      <c r="H60" s="72"/>
      <c r="I60" s="58"/>
      <c r="J60" s="174" t="s">
        <v>9</v>
      </c>
      <c r="K60" s="153">
        <v>0</v>
      </c>
      <c r="L60" s="153">
        <v>0</v>
      </c>
      <c r="M60" s="153">
        <v>0</v>
      </c>
    </row>
    <row r="61" spans="1:13" s="3" customFormat="1" ht="14.4">
      <c r="A61" s="79"/>
      <c r="B61" s="77" t="s">
        <v>32</v>
      </c>
      <c r="C61" s="92"/>
      <c r="D61" s="92"/>
      <c r="E61" s="81"/>
      <c r="F61" s="2"/>
      <c r="G61" s="72"/>
      <c r="H61" s="110"/>
      <c r="I61" s="174" t="s">
        <v>29</v>
      </c>
      <c r="J61" s="174" t="s">
        <v>824</v>
      </c>
      <c r="K61" s="153">
        <v>0</v>
      </c>
      <c r="L61" s="153">
        <v>0</v>
      </c>
      <c r="M61" s="153">
        <v>0</v>
      </c>
    </row>
    <row r="62" spans="1:13" s="3" customFormat="1">
      <c r="A62" s="79" t="s">
        <v>33</v>
      </c>
      <c r="B62" s="121" t="s">
        <v>34</v>
      </c>
      <c r="C62" s="153">
        <v>0</v>
      </c>
      <c r="D62" s="153">
        <v>0</v>
      </c>
      <c r="E62" s="81">
        <f t="shared" si="5"/>
        <v>0</v>
      </c>
      <c r="F62" s="89">
        <f ca="1">C62/OFFSET(C62,4,0)</f>
        <v>0</v>
      </c>
      <c r="G62" s="89">
        <f t="shared" ref="G62:H62" ca="1" si="30">D62/OFFSET(D62,4,0)</f>
        <v>0</v>
      </c>
      <c r="H62" s="89">
        <f t="shared" ca="1" si="30"/>
        <v>0</v>
      </c>
      <c r="I62" s="174" t="s">
        <v>239</v>
      </c>
      <c r="J62" s="174" t="s">
        <v>31</v>
      </c>
      <c r="K62" s="57"/>
      <c r="L62" s="57"/>
      <c r="M62" s="57"/>
    </row>
    <row r="63" spans="1:13" s="3" customFormat="1">
      <c r="A63" s="79" t="s">
        <v>35</v>
      </c>
      <c r="B63" s="121" t="s">
        <v>36</v>
      </c>
      <c r="C63" s="153">
        <v>10</v>
      </c>
      <c r="D63" s="153">
        <v>102</v>
      </c>
      <c r="E63" s="81">
        <f t="shared" si="5"/>
        <v>112</v>
      </c>
      <c r="F63" s="89">
        <f ca="1">C63/OFFSET(C63,3,0)</f>
        <v>2.5188916876574308E-2</v>
      </c>
      <c r="G63" s="89">
        <f t="shared" ref="G63:H63" ca="1" si="31">D63/OFFSET(D63,3,0)</f>
        <v>0.16113744075829384</v>
      </c>
      <c r="H63" s="89">
        <f t="shared" ca="1" si="31"/>
        <v>0.1087378640776699</v>
      </c>
      <c r="I63" s="58"/>
      <c r="J63" s="58"/>
      <c r="K63" s="153">
        <v>920</v>
      </c>
      <c r="L63" s="153">
        <v>89</v>
      </c>
      <c r="M63" s="153">
        <v>1009</v>
      </c>
    </row>
    <row r="64" spans="1:13" s="3" customFormat="1">
      <c r="A64" s="79" t="s">
        <v>37</v>
      </c>
      <c r="B64" s="121" t="s">
        <v>38</v>
      </c>
      <c r="C64" s="153">
        <v>132</v>
      </c>
      <c r="D64" s="153">
        <v>107</v>
      </c>
      <c r="E64" s="81">
        <f t="shared" si="5"/>
        <v>239</v>
      </c>
      <c r="F64" s="89">
        <f ca="1">C64/OFFSET(C64,2,0)</f>
        <v>0.33249370277078083</v>
      </c>
      <c r="G64" s="89">
        <f t="shared" ref="G64:H64" ca="1" si="32">D64/OFFSET(D64,2,0)</f>
        <v>0.16903633491311215</v>
      </c>
      <c r="H64" s="89">
        <f t="shared" ca="1" si="32"/>
        <v>0.2320388349514563</v>
      </c>
      <c r="I64" s="58"/>
      <c r="J64" s="174" t="s">
        <v>240</v>
      </c>
      <c r="K64" s="57"/>
      <c r="L64" s="57"/>
      <c r="M64" s="57"/>
    </row>
    <row r="65" spans="1:13" s="3" customFormat="1">
      <c r="A65" s="79" t="s">
        <v>39</v>
      </c>
      <c r="B65" s="121" t="s">
        <v>40</v>
      </c>
      <c r="C65" s="153">
        <v>255</v>
      </c>
      <c r="D65" s="153">
        <v>424</v>
      </c>
      <c r="E65" s="81">
        <f t="shared" si="5"/>
        <v>679</v>
      </c>
      <c r="F65" s="89">
        <f ca="1">C65/OFFSET(C65,1,0)</f>
        <v>0.64231738035264485</v>
      </c>
      <c r="G65" s="89">
        <f t="shared" ref="G65:H65" ca="1" si="33">D65/OFFSET(D65,1,0)</f>
        <v>0.66982622432859396</v>
      </c>
      <c r="H65" s="94">
        <f t="shared" ca="1" si="33"/>
        <v>0.65922330097087378</v>
      </c>
      <c r="I65" s="174" t="s">
        <v>33</v>
      </c>
      <c r="J65" s="174" t="s">
        <v>825</v>
      </c>
      <c r="K65" s="153">
        <v>0</v>
      </c>
      <c r="L65" s="153">
        <v>0</v>
      </c>
      <c r="M65" s="153">
        <v>0</v>
      </c>
    </row>
    <row r="66" spans="1:13" s="3" customFormat="1">
      <c r="A66" s="79" t="s">
        <v>41</v>
      </c>
      <c r="B66" s="96" t="s">
        <v>55</v>
      </c>
      <c r="C66" s="78">
        <f>SUM(C62:C65)</f>
        <v>397</v>
      </c>
      <c r="D66" s="78">
        <f>SUM(D62:D65)</f>
        <v>633</v>
      </c>
      <c r="E66" s="81">
        <f t="shared" si="5"/>
        <v>1030</v>
      </c>
      <c r="F66" s="89">
        <f>C66/C33</f>
        <v>0.16893617021276597</v>
      </c>
      <c r="G66" s="89">
        <f t="shared" ref="G66:H66" si="34">D66/D33</f>
        <v>0.51842751842751844</v>
      </c>
      <c r="H66" s="89">
        <f t="shared" si="34"/>
        <v>0.28843461215345839</v>
      </c>
      <c r="I66" s="174" t="s">
        <v>35</v>
      </c>
      <c r="J66" s="174" t="s">
        <v>826</v>
      </c>
      <c r="K66" s="153">
        <v>10</v>
      </c>
      <c r="L66" s="153">
        <v>102</v>
      </c>
      <c r="M66" s="153">
        <v>112</v>
      </c>
    </row>
    <row r="67" spans="1:13" s="3" customFormat="1">
      <c r="A67" s="97" t="s">
        <v>42</v>
      </c>
      <c r="B67" s="98" t="s">
        <v>21</v>
      </c>
      <c r="C67" s="99">
        <v>18</v>
      </c>
      <c r="D67" s="99">
        <v>7</v>
      </c>
      <c r="E67" s="81">
        <f t="shared" si="5"/>
        <v>25</v>
      </c>
      <c r="F67" s="2"/>
      <c r="G67" s="72"/>
      <c r="H67" s="72"/>
      <c r="I67" s="174" t="s">
        <v>37</v>
      </c>
      <c r="J67" s="174" t="s">
        <v>827</v>
      </c>
      <c r="K67" s="153">
        <v>132</v>
      </c>
      <c r="L67" s="153">
        <v>107</v>
      </c>
      <c r="M67" s="153">
        <v>239</v>
      </c>
    </row>
    <row r="68" spans="1:13" s="3" customFormat="1" ht="14.4">
      <c r="A68" s="79" t="s">
        <v>43</v>
      </c>
      <c r="B68" s="77" t="s">
        <v>44</v>
      </c>
      <c r="C68" s="78">
        <f>C66-C67</f>
        <v>379</v>
      </c>
      <c r="D68" s="78">
        <f>D66-D67</f>
        <v>626</v>
      </c>
      <c r="E68" s="81">
        <f t="shared" si="5"/>
        <v>1005</v>
      </c>
      <c r="F68" s="2"/>
      <c r="G68" s="111"/>
      <c r="H68" s="123"/>
      <c r="I68" s="174" t="s">
        <v>39</v>
      </c>
      <c r="J68" s="174" t="s">
        <v>828</v>
      </c>
      <c r="K68" s="153">
        <v>255</v>
      </c>
      <c r="L68" s="153">
        <v>424</v>
      </c>
      <c r="M68" s="153">
        <v>679</v>
      </c>
    </row>
    <row r="69" spans="1:13" s="3" customFormat="1">
      <c r="A69" s="79"/>
      <c r="B69" s="77"/>
      <c r="C69" s="92"/>
      <c r="D69" s="92"/>
      <c r="E69" s="81"/>
      <c r="F69" s="2"/>
      <c r="G69" s="72"/>
      <c r="H69" s="72"/>
      <c r="I69" s="174" t="s">
        <v>41</v>
      </c>
      <c r="J69" s="174" t="s">
        <v>829</v>
      </c>
      <c r="K69" s="153">
        <v>397</v>
      </c>
      <c r="L69" s="153">
        <v>633</v>
      </c>
      <c r="M69" s="153">
        <v>1030</v>
      </c>
    </row>
    <row r="70" spans="1:13" s="3" customFormat="1" ht="14.4">
      <c r="A70" s="79" t="s">
        <v>45</v>
      </c>
      <c r="B70" s="77" t="s">
        <v>46</v>
      </c>
      <c r="C70" s="91">
        <f>C43+C50+C57+C59+C60+C68</f>
        <v>2333</v>
      </c>
      <c r="D70" s="91">
        <f>D43+D50+D57+D59+D60+D68</f>
        <v>1264</v>
      </c>
      <c r="E70" s="81">
        <f t="shared" si="5"/>
        <v>3597</v>
      </c>
      <c r="F70" s="2"/>
      <c r="G70" s="124"/>
      <c r="H70" s="112"/>
      <c r="I70" s="174" t="s">
        <v>42</v>
      </c>
      <c r="J70" s="174" t="s">
        <v>232</v>
      </c>
      <c r="K70" s="153">
        <v>-18</v>
      </c>
      <c r="L70" s="153">
        <v>-7</v>
      </c>
      <c r="M70" s="153">
        <v>-25</v>
      </c>
    </row>
    <row r="71" spans="1:13" s="3" customFormat="1">
      <c r="A71" s="79"/>
      <c r="B71" s="125"/>
      <c r="C71" s="92"/>
      <c r="D71" s="92"/>
      <c r="E71" s="81"/>
      <c r="F71" s="2"/>
      <c r="G71" s="72"/>
      <c r="H71" s="72"/>
      <c r="I71" s="174" t="s">
        <v>43</v>
      </c>
      <c r="J71" s="174" t="s">
        <v>830</v>
      </c>
      <c r="K71" s="153">
        <v>379</v>
      </c>
      <c r="L71" s="153">
        <v>626</v>
      </c>
      <c r="M71" s="153">
        <v>1005</v>
      </c>
    </row>
    <row r="72" spans="1:13" s="3" customFormat="1" ht="14.4">
      <c r="A72" s="79" t="s">
        <v>47</v>
      </c>
      <c r="B72" s="77" t="s">
        <v>48</v>
      </c>
      <c r="C72" s="78">
        <v>15</v>
      </c>
      <c r="D72" s="78">
        <v>7</v>
      </c>
      <c r="E72" s="81">
        <f t="shared" si="5"/>
        <v>22</v>
      </c>
      <c r="F72" s="68"/>
      <c r="G72" s="126"/>
      <c r="H72" s="127"/>
      <c r="I72" s="174" t="s">
        <v>45</v>
      </c>
      <c r="J72" s="174" t="s">
        <v>831</v>
      </c>
      <c r="K72" s="153">
        <v>2333</v>
      </c>
      <c r="L72" s="153">
        <v>1264</v>
      </c>
      <c r="M72" s="153">
        <v>3597</v>
      </c>
    </row>
    <row r="73" spans="1:13" s="3" customFormat="1">
      <c r="A73" s="79"/>
      <c r="B73" s="125"/>
      <c r="C73" s="92"/>
      <c r="D73" s="92"/>
      <c r="E73" s="81"/>
      <c r="F73" s="2"/>
      <c r="G73" s="72"/>
      <c r="H73" s="72"/>
      <c r="I73" s="58"/>
      <c r="J73" s="174" t="s">
        <v>697</v>
      </c>
      <c r="K73" s="57"/>
      <c r="L73" s="57"/>
      <c r="M73" s="57"/>
    </row>
    <row r="74" spans="1:13" s="3" customFormat="1">
      <c r="A74" s="79" t="s">
        <v>49</v>
      </c>
      <c r="B74" s="77" t="s">
        <v>50</v>
      </c>
      <c r="C74" s="81">
        <f>C70+C72</f>
        <v>2348</v>
      </c>
      <c r="D74" s="81">
        <f>D70+D72</f>
        <v>1271</v>
      </c>
      <c r="E74" s="81">
        <f>D74+C74</f>
        <v>3619</v>
      </c>
      <c r="F74" s="2"/>
      <c r="G74" s="72"/>
      <c r="H74" s="72"/>
      <c r="I74" s="174" t="s">
        <v>47</v>
      </c>
      <c r="J74" s="174" t="s">
        <v>48</v>
      </c>
      <c r="K74" s="153">
        <v>15</v>
      </c>
      <c r="L74" s="153">
        <v>7</v>
      </c>
      <c r="M74" s="153">
        <v>22</v>
      </c>
    </row>
    <row r="75" spans="1:13" s="3" customFormat="1">
      <c r="A75" s="79"/>
      <c r="B75" s="77" t="s">
        <v>94</v>
      </c>
      <c r="C75" s="92"/>
      <c r="D75" s="92"/>
      <c r="E75" s="81">
        <f>D75+C75</f>
        <v>0</v>
      </c>
      <c r="F75" s="2"/>
      <c r="G75" s="72"/>
      <c r="H75" s="72"/>
      <c r="I75" s="186" t="s">
        <v>832</v>
      </c>
      <c r="J75" s="174" t="s">
        <v>833</v>
      </c>
      <c r="K75" s="153">
        <v>2348</v>
      </c>
      <c r="L75" s="153">
        <v>1271</v>
      </c>
      <c r="M75" s="153">
        <v>3619</v>
      </c>
    </row>
    <row r="76" spans="1:13" s="3" customFormat="1" ht="13.8" thickBot="1">
      <c r="A76" s="128" t="s">
        <v>51</v>
      </c>
      <c r="B76" s="129" t="s">
        <v>64</v>
      </c>
      <c r="C76" s="153">
        <v>52</v>
      </c>
      <c r="D76" s="153">
        <v>23</v>
      </c>
      <c r="E76" s="81">
        <f>D76+C76</f>
        <v>75</v>
      </c>
      <c r="F76" s="2"/>
      <c r="G76" s="72"/>
      <c r="H76" s="72"/>
      <c r="I76" s="58"/>
      <c r="J76" s="174" t="s">
        <v>697</v>
      </c>
      <c r="K76" s="57"/>
      <c r="L76" s="57"/>
      <c r="M76" s="57"/>
    </row>
    <row r="77" spans="1:13" s="3" customFormat="1" ht="30.75" customHeight="1">
      <c r="A77" s="296" t="s">
        <v>56</v>
      </c>
      <c r="B77" s="297"/>
      <c r="C77" s="131">
        <f>C6+C33-C67-C74</f>
        <v>52</v>
      </c>
      <c r="D77" s="131">
        <f>D6+D33-D67-D74</f>
        <v>23</v>
      </c>
      <c r="E77" s="132">
        <f>(E6+E33)-(E67+E74)</f>
        <v>75</v>
      </c>
      <c r="F77" s="2"/>
      <c r="G77" s="72"/>
      <c r="H77" s="72"/>
      <c r="I77" s="58"/>
      <c r="J77" s="174" t="s">
        <v>834</v>
      </c>
      <c r="K77" s="153">
        <v>52</v>
      </c>
      <c r="L77" s="153">
        <v>23</v>
      </c>
      <c r="M77" s="153">
        <v>75</v>
      </c>
    </row>
    <row r="78" spans="1:13" s="3" customFormat="1" ht="16.2" customHeight="1">
      <c r="A78" s="133"/>
      <c r="B78" s="61" t="s">
        <v>67</v>
      </c>
      <c r="C78" s="134">
        <f>(C43+C57+C59+C60+C50)/(C43+C57+C59+C68+C60+C50)</f>
        <v>0.83754822117445349</v>
      </c>
      <c r="D78" s="134">
        <f t="shared" ref="D78:E78" si="35">(D43+D57+D59+D60+D50)/(D43+D57+D59+D68+D60+D50)</f>
        <v>0.504746835443038</v>
      </c>
      <c r="E78" s="134">
        <f t="shared" si="35"/>
        <v>0.72060050041701418</v>
      </c>
      <c r="F78" s="135"/>
      <c r="G78" s="72"/>
      <c r="H78" s="72"/>
      <c r="I78" s="58"/>
      <c r="J78" s="58"/>
      <c r="K78" s="57"/>
      <c r="L78" s="57"/>
      <c r="M78" s="57"/>
    </row>
    <row r="79" spans="1:13" s="3" customFormat="1" ht="16.2" customHeight="1">
      <c r="A79" s="133"/>
      <c r="B79" s="61" t="s">
        <v>68</v>
      </c>
      <c r="C79" s="134">
        <f>(C43+C57+C59+C60+C50)/(C43+C57+C59+C68+C72+C67+C60+C50)</f>
        <v>0.82586644125105668</v>
      </c>
      <c r="D79" s="134">
        <f t="shared" ref="D79:E79" si="36">(D43+D57+D59+D60+D50)/(D43+D57+D59+D68+D72+D67+D60+D50)</f>
        <v>0.49921752738654146</v>
      </c>
      <c r="E79" s="134">
        <f t="shared" si="36"/>
        <v>0.71130625686059279</v>
      </c>
      <c r="F79" s="2"/>
      <c r="G79" s="72"/>
      <c r="H79" s="72"/>
      <c r="I79" s="58"/>
      <c r="J79" s="58"/>
      <c r="K79" s="57"/>
      <c r="L79" s="57"/>
      <c r="M79" s="57"/>
    </row>
    <row r="80" spans="1:13" ht="16.2" customHeight="1">
      <c r="A80" s="133"/>
      <c r="B80" s="61" t="s">
        <v>70</v>
      </c>
      <c r="C80" s="134">
        <f>C59/C35</f>
        <v>0.39451114922813035</v>
      </c>
      <c r="D80" s="134">
        <f t="shared" ref="D80:E80" si="37">D59/D35</f>
        <v>7.3311367380560127E-2</v>
      </c>
      <c r="E80" s="134">
        <f t="shared" si="37"/>
        <v>0.28454596728708403</v>
      </c>
    </row>
    <row r="81" spans="1:13" ht="16.2" customHeight="1">
      <c r="A81" s="133"/>
      <c r="B81" s="61" t="s">
        <v>69</v>
      </c>
      <c r="C81" s="134">
        <f>D66/E66</f>
        <v>0.61456310679611648</v>
      </c>
      <c r="D81" s="134"/>
      <c r="E81" s="134"/>
    </row>
    <row r="82" spans="1:13" ht="16.2" customHeight="1">
      <c r="A82" s="133"/>
      <c r="B82" s="61" t="s">
        <v>89</v>
      </c>
      <c r="C82" s="136">
        <f>C20/C35</f>
        <v>0</v>
      </c>
      <c r="D82" s="136">
        <f t="shared" ref="D82:E82" si="38">D20/D35</f>
        <v>1.6474464579901153E-3</v>
      </c>
      <c r="E82" s="136">
        <f t="shared" si="38"/>
        <v>5.6401579244218843E-4</v>
      </c>
    </row>
    <row r="83" spans="1:13" ht="16.2" customHeight="1">
      <c r="A83" s="133"/>
      <c r="B83" s="61" t="s">
        <v>95</v>
      </c>
      <c r="C83" s="136">
        <f>(C43+C50+C57+C59+C60)/(C6+C33)</f>
        <v>0.80810587262200162</v>
      </c>
      <c r="D83" s="136">
        <f t="shared" ref="D83:E83" si="39">(D43+D50+D57+D59+D60)/(D6+D33)</f>
        <v>0.49039200614911604</v>
      </c>
      <c r="E83" s="136">
        <f t="shared" si="39"/>
        <v>0.69696154880344174</v>
      </c>
    </row>
    <row r="84" spans="1:13" ht="82.2" customHeight="1">
      <c r="A84" s="298" t="s">
        <v>57</v>
      </c>
      <c r="B84" s="299"/>
      <c r="C84" s="299"/>
      <c r="D84" s="299"/>
      <c r="E84" s="299"/>
    </row>
    <row r="85" spans="1:13">
      <c r="A85" s="137"/>
    </row>
    <row r="86" spans="1:13" s="139" customFormat="1" ht="19.5" customHeight="1">
      <c r="A86" s="138" t="s">
        <v>62</v>
      </c>
      <c r="B86" s="62"/>
      <c r="F86" s="2"/>
      <c r="G86" s="72"/>
      <c r="H86" s="72"/>
      <c r="I86" s="58"/>
      <c r="J86" s="58"/>
      <c r="K86" s="57"/>
      <c r="L86" s="57"/>
      <c r="M86" s="57"/>
    </row>
    <row r="87" spans="1:13" s="139" customFormat="1" ht="19.5" customHeight="1">
      <c r="A87" s="138"/>
      <c r="B87" s="62"/>
      <c r="F87" s="2"/>
      <c r="G87" s="72"/>
      <c r="H87" s="72"/>
      <c r="I87" s="58"/>
      <c r="J87" s="58"/>
      <c r="K87" s="57"/>
      <c r="L87" s="57"/>
      <c r="M87" s="57"/>
    </row>
    <row r="88" spans="1:13" s="139" customFormat="1" ht="19.5" customHeight="1">
      <c r="A88" s="138"/>
      <c r="B88" s="62"/>
      <c r="F88" s="2"/>
      <c r="G88" s="72"/>
      <c r="H88" s="72"/>
      <c r="I88" s="58"/>
      <c r="J88" s="58"/>
      <c r="K88" s="57"/>
      <c r="L88" s="57"/>
      <c r="M88" s="57"/>
    </row>
    <row r="89" spans="1:13" s="139" customFormat="1" ht="19.5" customHeight="1">
      <c r="A89" s="138"/>
      <c r="B89" s="62"/>
      <c r="F89" s="2"/>
      <c r="G89" s="72"/>
      <c r="H89" s="72"/>
      <c r="I89" s="58"/>
      <c r="J89" s="58"/>
      <c r="K89" s="57"/>
      <c r="L89" s="57"/>
      <c r="M89" s="57"/>
    </row>
    <row r="90" spans="1:13" s="139" customFormat="1" ht="19.5" customHeight="1">
      <c r="A90" s="138"/>
      <c r="B90" s="62"/>
      <c r="F90" s="2"/>
      <c r="G90" s="72"/>
      <c r="H90" s="72"/>
      <c r="I90" s="58"/>
      <c r="J90" s="58"/>
      <c r="K90" s="57"/>
      <c r="L90" s="57"/>
      <c r="M90" s="57"/>
    </row>
    <row r="91" spans="1:13" s="139" customFormat="1" ht="19.5" customHeight="1">
      <c r="A91" s="138"/>
      <c r="B91" s="62"/>
      <c r="F91" s="2"/>
      <c r="G91" s="72"/>
      <c r="H91" s="72"/>
      <c r="I91" s="58"/>
      <c r="J91" s="58"/>
      <c r="K91" s="57"/>
      <c r="L91" s="57"/>
      <c r="M91" s="57"/>
    </row>
    <row r="92" spans="1:13" s="139" customFormat="1" ht="19.5" customHeight="1">
      <c r="A92" s="138"/>
      <c r="B92" s="62"/>
      <c r="F92" s="2"/>
      <c r="G92" s="72"/>
      <c r="H92" s="72"/>
      <c r="I92" s="58"/>
      <c r="J92" s="58"/>
      <c r="K92" s="57"/>
      <c r="L92" s="57"/>
      <c r="M92" s="57"/>
    </row>
    <row r="93" spans="1:13" s="139" customFormat="1" ht="19.5" customHeight="1">
      <c r="A93" s="138"/>
      <c r="B93" s="1" t="s">
        <v>65</v>
      </c>
      <c r="C93" s="139">
        <f>(C74-C68)/C74</f>
        <v>0.83858603066439519</v>
      </c>
      <c r="D93" s="1" t="s">
        <v>66</v>
      </c>
      <c r="E93" s="139">
        <f>(D74-D68)/D74</f>
        <v>0.50747442958300548</v>
      </c>
      <c r="F93" s="2"/>
      <c r="G93" s="72"/>
      <c r="H93" s="72"/>
      <c r="I93" s="58"/>
      <c r="J93" s="58"/>
      <c r="K93" s="57"/>
      <c r="L93" s="57"/>
      <c r="M93" s="57"/>
    </row>
    <row r="94" spans="1:13" ht="68.25" customHeight="1">
      <c r="A94" s="300" t="s">
        <v>52</v>
      </c>
      <c r="B94" s="300"/>
      <c r="C94" s="300"/>
      <c r="D94" s="300"/>
      <c r="E94" s="300"/>
    </row>
    <row r="95" spans="1:13" ht="25.5" customHeight="1"/>
    <row r="96" spans="1:13"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I80" sqref="I80"/>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sqref="A1:XFD1048576"/>
    </sheetView>
  </sheetViews>
  <sheetFormatPr defaultRowHeight="13.2"/>
  <cols>
    <col min="1" max="1" width="3.33203125" style="57" customWidth="1"/>
    <col min="2" max="2" width="28.6640625" style="58" customWidth="1"/>
    <col min="3" max="5" width="8.88671875" style="57"/>
    <col min="6" max="6" width="7.88671875" style="2" customWidth="1"/>
    <col min="7" max="8" width="7.88671875" style="72" customWidth="1"/>
    <col min="9" max="9" width="8.109375" style="72" customWidth="1"/>
    <col min="10" max="10" width="3" style="3" customWidth="1"/>
    <col min="11" max="11" width="8.88671875" style="3"/>
    <col min="12" max="16384" width="8.88671875" style="57"/>
  </cols>
  <sheetData>
    <row r="1" spans="1:9" s="3" customFormat="1">
      <c r="A1" s="57"/>
      <c r="B1" s="65" t="s">
        <v>90</v>
      </c>
      <c r="C1" s="57"/>
      <c r="D1" s="57"/>
      <c r="E1" s="57"/>
      <c r="F1" s="2" t="s">
        <v>91</v>
      </c>
      <c r="G1" s="66"/>
      <c r="H1" s="67"/>
      <c r="I1" s="67"/>
    </row>
    <row r="2" spans="1:9" s="3" customFormat="1" ht="15.6">
      <c r="A2" s="57"/>
      <c r="B2" s="65" t="s">
        <v>92</v>
      </c>
      <c r="C2" s="57"/>
      <c r="D2" s="57"/>
      <c r="E2" s="57"/>
      <c r="F2" s="68" t="s">
        <v>93</v>
      </c>
      <c r="G2" s="69"/>
      <c r="H2" s="70"/>
      <c r="I2" s="70"/>
    </row>
    <row r="3" spans="1:9" s="3" customFormat="1" ht="13.8" thickBot="1">
      <c r="A3" s="71"/>
      <c r="B3" s="58"/>
      <c r="C3" s="57"/>
      <c r="D3" s="57"/>
      <c r="E3" s="57"/>
      <c r="F3" s="2"/>
      <c r="G3" s="72"/>
      <c r="H3" s="72"/>
      <c r="I3" s="72"/>
    </row>
    <row r="4" spans="1:9" s="3" customFormat="1">
      <c r="A4" s="73"/>
      <c r="B4" s="60"/>
      <c r="C4" s="74" t="s">
        <v>0</v>
      </c>
      <c r="D4" s="74" t="s">
        <v>1</v>
      </c>
      <c r="E4" s="75" t="s">
        <v>2</v>
      </c>
      <c r="F4" s="2"/>
      <c r="G4" s="72"/>
      <c r="H4" s="72"/>
      <c r="I4" s="72"/>
    </row>
    <row r="5" spans="1:9" s="3" customFormat="1">
      <c r="A5" s="76"/>
      <c r="B5" s="77"/>
      <c r="C5" s="78"/>
      <c r="D5" s="78"/>
      <c r="E5" s="78"/>
      <c r="F5" s="4"/>
      <c r="G5" s="72"/>
      <c r="H5" s="72"/>
      <c r="I5" s="72"/>
    </row>
    <row r="6" spans="1:9" s="3" customFormat="1" ht="15.6">
      <c r="A6" s="79" t="s">
        <v>3</v>
      </c>
      <c r="B6" s="77" t="s">
        <v>63</v>
      </c>
      <c r="C6" s="80"/>
      <c r="D6" s="80"/>
      <c r="E6" s="81">
        <f>D6+C6</f>
        <v>0</v>
      </c>
      <c r="F6" s="68"/>
      <c r="G6" s="82"/>
      <c r="H6" s="70"/>
      <c r="I6" s="70"/>
    </row>
    <row r="7" spans="1:9" s="3" customFormat="1" ht="15.6">
      <c r="A7" s="79"/>
      <c r="B7" s="77"/>
      <c r="C7" s="83"/>
      <c r="D7" s="83"/>
      <c r="E7" s="81"/>
      <c r="F7" s="68"/>
      <c r="G7" s="82"/>
      <c r="H7" s="82"/>
      <c r="I7" s="70"/>
    </row>
    <row r="8" spans="1:9" s="3" customFormat="1" ht="15.6">
      <c r="A8" s="79"/>
      <c r="B8" s="77" t="s">
        <v>4</v>
      </c>
      <c r="C8" s="83"/>
      <c r="D8" s="83"/>
      <c r="E8" s="81"/>
      <c r="F8" s="68"/>
      <c r="G8" s="82"/>
      <c r="H8" s="70"/>
      <c r="I8" s="82"/>
    </row>
    <row r="9" spans="1:9" s="3" customFormat="1" ht="15.6">
      <c r="A9" s="79"/>
      <c r="B9" s="84" t="s">
        <v>5</v>
      </c>
      <c r="C9" s="85"/>
      <c r="D9" s="85"/>
      <c r="E9" s="81"/>
      <c r="F9" s="2"/>
      <c r="G9" s="82"/>
      <c r="H9" s="86"/>
      <c r="I9" s="70"/>
    </row>
    <row r="10" spans="1:9" s="3" customFormat="1" ht="15.6">
      <c r="A10" s="79"/>
      <c r="B10" s="87" t="s">
        <v>6</v>
      </c>
      <c r="C10" s="88"/>
      <c r="D10" s="88"/>
      <c r="E10" s="81">
        <f>D10+C10</f>
        <v>0</v>
      </c>
      <c r="F10" s="89" t="e">
        <f ca="1">C10/OFFSET(C10,4,0)</f>
        <v>#DIV/0!</v>
      </c>
      <c r="G10" s="89" t="e">
        <f t="shared" ref="G10:H10" ca="1" si="0">D10/OFFSET(D10,4,0)</f>
        <v>#DIV/0!</v>
      </c>
      <c r="H10" s="89" t="e">
        <f t="shared" ca="1" si="0"/>
        <v>#DIV/0!</v>
      </c>
      <c r="I10" s="70"/>
    </row>
    <row r="11" spans="1:9" s="3" customFormat="1">
      <c r="A11" s="79"/>
      <c r="B11" s="87" t="s">
        <v>7</v>
      </c>
      <c r="C11" s="88"/>
      <c r="D11" s="88"/>
      <c r="E11" s="81">
        <f t="shared" ref="E11:E14" si="1">D11+C11</f>
        <v>0</v>
      </c>
      <c r="F11" s="89" t="e">
        <f ca="1">C11/OFFSET(C11,3,0)</f>
        <v>#DIV/0!</v>
      </c>
      <c r="G11" s="89" t="e">
        <f t="shared" ref="G11:H11" ca="1" si="2">D11/OFFSET(D11,3,0)</f>
        <v>#DIV/0!</v>
      </c>
      <c r="H11" s="89" t="e">
        <f t="shared" ca="1" si="2"/>
        <v>#DIV/0!</v>
      </c>
      <c r="I11" s="72"/>
    </row>
    <row r="12" spans="1:9" s="3" customFormat="1">
      <c r="A12" s="79"/>
      <c r="B12" s="87" t="s">
        <v>8</v>
      </c>
      <c r="C12" s="88"/>
      <c r="D12" s="88"/>
      <c r="E12" s="81">
        <f t="shared" si="1"/>
        <v>0</v>
      </c>
      <c r="F12" s="89" t="e">
        <f ca="1">C12/OFFSET(C12,2,0)</f>
        <v>#DIV/0!</v>
      </c>
      <c r="G12" s="89" t="e">
        <f t="shared" ref="G12:H12" ca="1" si="3">D12/OFFSET(D12,2,0)</f>
        <v>#DIV/0!</v>
      </c>
      <c r="H12" s="89" t="e">
        <f t="shared" ca="1" si="3"/>
        <v>#DIV/0!</v>
      </c>
      <c r="I12" s="72"/>
    </row>
    <row r="13" spans="1:9" s="3" customFormat="1">
      <c r="A13" s="79"/>
      <c r="B13" s="87" t="s">
        <v>9</v>
      </c>
      <c r="C13" s="88"/>
      <c r="D13" s="88"/>
      <c r="E13" s="81">
        <f t="shared" si="1"/>
        <v>0</v>
      </c>
      <c r="F13" s="89" t="e">
        <f ca="1">C13/OFFSET(C13,1,0)</f>
        <v>#DIV/0!</v>
      </c>
      <c r="G13" s="89" t="e">
        <f t="shared" ref="G13:H13" ca="1" si="4">D13/OFFSET(D13,1,0)</f>
        <v>#DIV/0!</v>
      </c>
      <c r="H13" s="89" t="e">
        <f t="shared" ca="1" si="4"/>
        <v>#DIV/0!</v>
      </c>
      <c r="I13" s="72"/>
    </row>
    <row r="14" spans="1:9" s="3" customFormat="1">
      <c r="A14" s="79" t="s">
        <v>10</v>
      </c>
      <c r="B14" s="90" t="s">
        <v>11</v>
      </c>
      <c r="C14" s="91">
        <f>SUM(C10:C13)</f>
        <v>0</v>
      </c>
      <c r="D14" s="91">
        <f>SUM(D10:D13)</f>
        <v>0</v>
      </c>
      <c r="E14" s="81">
        <f t="shared" si="1"/>
        <v>0</v>
      </c>
      <c r="F14" s="89"/>
      <c r="G14" s="89"/>
      <c r="H14" s="89"/>
      <c r="I14" s="72"/>
    </row>
    <row r="15" spans="1:9" s="3" customFormat="1">
      <c r="A15" s="79"/>
      <c r="B15" s="84" t="s">
        <v>58</v>
      </c>
      <c r="C15" s="92"/>
      <c r="D15" s="92"/>
      <c r="E15" s="81"/>
      <c r="F15" s="2"/>
      <c r="G15" s="72"/>
      <c r="H15" s="72"/>
      <c r="I15" s="72"/>
    </row>
    <row r="16" spans="1:9" s="3" customFormat="1">
      <c r="A16" s="79"/>
      <c r="B16" s="87" t="s">
        <v>6</v>
      </c>
      <c r="C16" s="92"/>
      <c r="D16" s="92"/>
      <c r="E16" s="81">
        <f t="shared" ref="E16:E72" si="5">D16+C16</f>
        <v>0</v>
      </c>
      <c r="F16" s="89" t="e">
        <f ca="1">C16/OFFSET(C16,4,0)</f>
        <v>#DIV/0!</v>
      </c>
      <c r="G16" s="89" t="e">
        <f t="shared" ref="G16:H16" ca="1" si="6">D16/OFFSET(D16,4,0)</f>
        <v>#DIV/0!</v>
      </c>
      <c r="H16" s="89" t="e">
        <f t="shared" ca="1" si="6"/>
        <v>#DIV/0!</v>
      </c>
      <c r="I16" s="72"/>
    </row>
    <row r="17" spans="1:9" s="3" customFormat="1">
      <c r="A17" s="79"/>
      <c r="B17" s="87" t="s">
        <v>7</v>
      </c>
      <c r="C17" s="92"/>
      <c r="D17" s="92"/>
      <c r="E17" s="81">
        <f t="shared" si="5"/>
        <v>0</v>
      </c>
      <c r="F17" s="89" t="e">
        <f ca="1">C17/OFFSET(C17,3,0)</f>
        <v>#DIV/0!</v>
      </c>
      <c r="G17" s="89" t="e">
        <f t="shared" ref="G17:H17" ca="1" si="7">D17/OFFSET(D17,3,0)</f>
        <v>#DIV/0!</v>
      </c>
      <c r="H17" s="89" t="e">
        <f t="shared" ca="1" si="7"/>
        <v>#DIV/0!</v>
      </c>
      <c r="I17" s="72"/>
    </row>
    <row r="18" spans="1:9" s="3" customFormat="1" ht="15.6">
      <c r="A18" s="79"/>
      <c r="B18" s="87" t="s">
        <v>8</v>
      </c>
      <c r="C18" s="92"/>
      <c r="D18" s="92"/>
      <c r="E18" s="81">
        <f t="shared" si="5"/>
        <v>0</v>
      </c>
      <c r="F18" s="89" t="e">
        <f ca="1">C18/OFFSET(C18,2,0)</f>
        <v>#DIV/0!</v>
      </c>
      <c r="G18" s="89" t="e">
        <f t="shared" ref="G18:H18" ca="1" si="8">D18/OFFSET(D18,2,0)</f>
        <v>#DIV/0!</v>
      </c>
      <c r="H18" s="89" t="e">
        <f t="shared" ca="1" si="8"/>
        <v>#DIV/0!</v>
      </c>
      <c r="I18" s="93"/>
    </row>
    <row r="19" spans="1:9" s="3" customFormat="1">
      <c r="A19" s="79"/>
      <c r="B19" s="87" t="s">
        <v>9</v>
      </c>
      <c r="C19" s="92"/>
      <c r="D19" s="92"/>
      <c r="E19" s="81">
        <f t="shared" si="5"/>
        <v>0</v>
      </c>
      <c r="F19" s="89" t="e">
        <f ca="1">C19/OFFSET(C19,1,0)</f>
        <v>#DIV/0!</v>
      </c>
      <c r="G19" s="89" t="e">
        <f t="shared" ref="G19:H19" ca="1" si="9">D19/OFFSET(D19,1,0)</f>
        <v>#DIV/0!</v>
      </c>
      <c r="H19" s="94" t="e">
        <f t="shared" ca="1" si="9"/>
        <v>#DIV/0!</v>
      </c>
      <c r="I19" s="72"/>
    </row>
    <row r="20" spans="1:9" s="3" customFormat="1">
      <c r="A20" s="79" t="s">
        <v>12</v>
      </c>
      <c r="B20" s="90" t="s">
        <v>13</v>
      </c>
      <c r="C20" s="81">
        <f>SUM(C16:C19)</f>
        <v>0</v>
      </c>
      <c r="D20" s="81">
        <f>SUM(D16:D19)</f>
        <v>0</v>
      </c>
      <c r="E20" s="81">
        <f t="shared" si="5"/>
        <v>0</v>
      </c>
      <c r="F20" s="89"/>
      <c r="G20" s="89"/>
      <c r="H20" s="89"/>
      <c r="I20" s="72"/>
    </row>
    <row r="21" spans="1:9" s="3" customFormat="1">
      <c r="A21" s="79"/>
      <c r="B21" s="84" t="s">
        <v>59</v>
      </c>
      <c r="C21" s="92"/>
      <c r="D21" s="92"/>
      <c r="E21" s="81"/>
      <c r="F21" s="2"/>
      <c r="G21" s="72"/>
      <c r="H21" s="72"/>
      <c r="I21" s="72"/>
    </row>
    <row r="22" spans="1:9" s="3" customFormat="1" ht="15.6">
      <c r="A22" s="79"/>
      <c r="B22" s="87" t="s">
        <v>6</v>
      </c>
      <c r="C22" s="95"/>
      <c r="D22" s="95"/>
      <c r="E22" s="81">
        <f t="shared" si="5"/>
        <v>0</v>
      </c>
      <c r="F22" s="89" t="e">
        <f ca="1">C22/OFFSET(C22,4,0)</f>
        <v>#DIV/0!</v>
      </c>
      <c r="G22" s="89" t="e">
        <f t="shared" ref="G22:H22" ca="1" si="10">D22/OFFSET(D22,4,0)</f>
        <v>#DIV/0!</v>
      </c>
      <c r="H22" s="89" t="e">
        <f t="shared" ca="1" si="10"/>
        <v>#DIV/0!</v>
      </c>
      <c r="I22" s="93"/>
    </row>
    <row r="23" spans="1:9" s="3" customFormat="1">
      <c r="A23" s="79"/>
      <c r="B23" s="87" t="s">
        <v>7</v>
      </c>
      <c r="C23" s="95"/>
      <c r="D23" s="95"/>
      <c r="E23" s="81">
        <f t="shared" si="5"/>
        <v>0</v>
      </c>
      <c r="F23" s="89" t="e">
        <f ca="1">C23/OFFSET(C23,3,0)</f>
        <v>#DIV/0!</v>
      </c>
      <c r="G23" s="89" t="e">
        <f t="shared" ref="G23:H23" ca="1" si="11">D23/OFFSET(D23,3,0)</f>
        <v>#DIV/0!</v>
      </c>
      <c r="H23" s="89" t="e">
        <f t="shared" ca="1" si="11"/>
        <v>#DIV/0!</v>
      </c>
      <c r="I23" s="72"/>
    </row>
    <row r="24" spans="1:9" s="3" customFormat="1">
      <c r="A24" s="79"/>
      <c r="B24" s="87" t="s">
        <v>8</v>
      </c>
      <c r="C24" s="95"/>
      <c r="D24" s="95"/>
      <c r="E24" s="81">
        <f t="shared" si="5"/>
        <v>0</v>
      </c>
      <c r="F24" s="89" t="e">
        <f ca="1">C24/OFFSET(C24,2,0)</f>
        <v>#DIV/0!</v>
      </c>
      <c r="G24" s="89" t="e">
        <f t="shared" ref="G24:H24" ca="1" si="12">D24/OFFSET(D24,2,0)</f>
        <v>#DIV/0!</v>
      </c>
      <c r="H24" s="89" t="e">
        <f t="shared" ca="1" si="12"/>
        <v>#DIV/0!</v>
      </c>
      <c r="I24" s="72"/>
    </row>
    <row r="25" spans="1:9" s="3" customFormat="1">
      <c r="A25" s="79"/>
      <c r="B25" s="87" t="s">
        <v>9</v>
      </c>
      <c r="C25" s="95"/>
      <c r="D25" s="95"/>
      <c r="E25" s="81">
        <f t="shared" si="5"/>
        <v>0</v>
      </c>
      <c r="F25" s="89" t="e">
        <f ca="1">C25/OFFSET(C25,1,0)</f>
        <v>#DIV/0!</v>
      </c>
      <c r="G25" s="89" t="e">
        <f t="shared" ref="G25:H25" ca="1" si="13">D25/OFFSET(D25,1,0)</f>
        <v>#DIV/0!</v>
      </c>
      <c r="H25" s="94" t="e">
        <f t="shared" ca="1" si="13"/>
        <v>#DIV/0!</v>
      </c>
      <c r="I25" s="72"/>
    </row>
    <row r="26" spans="1:9" s="3" customFormat="1">
      <c r="A26" s="79" t="s">
        <v>14</v>
      </c>
      <c r="B26" s="90" t="s">
        <v>15</v>
      </c>
      <c r="C26" s="81">
        <f>SUM(C22:C25)</f>
        <v>0</v>
      </c>
      <c r="D26" s="81">
        <f>SUM(D22:D25)</f>
        <v>0</v>
      </c>
      <c r="E26" s="81">
        <f t="shared" si="5"/>
        <v>0</v>
      </c>
      <c r="F26" s="89"/>
      <c r="G26" s="89"/>
      <c r="H26" s="89"/>
      <c r="I26" s="72"/>
    </row>
    <row r="27" spans="1:9" s="3" customFormat="1">
      <c r="A27" s="79"/>
      <c r="B27" s="84" t="s">
        <v>16</v>
      </c>
      <c r="C27" s="92"/>
      <c r="D27" s="92"/>
      <c r="E27" s="81"/>
      <c r="F27" s="2"/>
      <c r="G27" s="72"/>
      <c r="H27" s="72"/>
      <c r="I27" s="72"/>
    </row>
    <row r="28" spans="1:9" s="3" customFormat="1">
      <c r="A28" s="79"/>
      <c r="B28" s="87" t="s">
        <v>6</v>
      </c>
      <c r="C28" s="92"/>
      <c r="D28" s="92"/>
      <c r="E28" s="81">
        <f t="shared" si="5"/>
        <v>0</v>
      </c>
      <c r="F28" s="89" t="e">
        <f ca="1">C28/OFFSET(C28,4,0)</f>
        <v>#DIV/0!</v>
      </c>
      <c r="G28" s="89" t="e">
        <f t="shared" ref="G28:H28" ca="1" si="14">D28/OFFSET(D28,4,0)</f>
        <v>#DIV/0!</v>
      </c>
      <c r="H28" s="89" t="e">
        <f t="shared" ca="1" si="14"/>
        <v>#DIV/0!</v>
      </c>
      <c r="I28" s="72"/>
    </row>
    <row r="29" spans="1:9" s="3" customFormat="1" ht="15.6">
      <c r="A29" s="79"/>
      <c r="B29" s="87" t="s">
        <v>7</v>
      </c>
      <c r="C29" s="92"/>
      <c r="D29" s="92"/>
      <c r="E29" s="81">
        <f t="shared" si="5"/>
        <v>0</v>
      </c>
      <c r="F29" s="89" t="e">
        <f ca="1">C29/OFFSET(C29,3,0)</f>
        <v>#DIV/0!</v>
      </c>
      <c r="G29" s="89" t="e">
        <f t="shared" ref="G29:H29" ca="1" si="15">D29/OFFSET(D29,3,0)</f>
        <v>#DIV/0!</v>
      </c>
      <c r="H29" s="89" t="e">
        <f t="shared" ca="1" si="15"/>
        <v>#DIV/0!</v>
      </c>
      <c r="I29" s="70"/>
    </row>
    <row r="30" spans="1:9" s="3" customFormat="1">
      <c r="A30" s="79"/>
      <c r="B30" s="87" t="s">
        <v>8</v>
      </c>
      <c r="C30" s="92"/>
      <c r="D30" s="92"/>
      <c r="E30" s="81">
        <f t="shared" si="5"/>
        <v>0</v>
      </c>
      <c r="F30" s="89" t="e">
        <f ca="1">C30/OFFSET(C30,2,0)</f>
        <v>#DIV/0!</v>
      </c>
      <c r="G30" s="89" t="e">
        <f t="shared" ref="G30:H30" ca="1" si="16">D30/OFFSET(D30,2,0)</f>
        <v>#DIV/0!</v>
      </c>
      <c r="H30" s="89" t="e">
        <f t="shared" ca="1" si="16"/>
        <v>#DIV/0!</v>
      </c>
      <c r="I30" s="72"/>
    </row>
    <row r="31" spans="1:9" s="3" customFormat="1" ht="15.6">
      <c r="A31" s="79"/>
      <c r="B31" s="87" t="s">
        <v>9</v>
      </c>
      <c r="C31" s="92"/>
      <c r="D31" s="92"/>
      <c r="E31" s="81">
        <f t="shared" si="5"/>
        <v>0</v>
      </c>
      <c r="F31" s="89" t="e">
        <f ca="1">C31/OFFSET(C31,1,0)</f>
        <v>#DIV/0!</v>
      </c>
      <c r="G31" s="89" t="e">
        <f t="shared" ref="G31:H31" ca="1" si="17">D31/OFFSET(D31,1,0)</f>
        <v>#DIV/0!</v>
      </c>
      <c r="H31" s="94" t="e">
        <f t="shared" ca="1" si="17"/>
        <v>#DIV/0!</v>
      </c>
      <c r="I31" s="70"/>
    </row>
    <row r="32" spans="1:9" s="3" customFormat="1">
      <c r="A32" s="79" t="s">
        <v>17</v>
      </c>
      <c r="B32" s="90" t="s">
        <v>18</v>
      </c>
      <c r="C32" s="81">
        <f>SUM(C28:C31)</f>
        <v>0</v>
      </c>
      <c r="D32" s="81">
        <f>SUM(D28:D31)</f>
        <v>0</v>
      </c>
      <c r="E32" s="81">
        <f t="shared" si="5"/>
        <v>0</v>
      </c>
      <c r="F32" s="2"/>
      <c r="G32" s="72"/>
      <c r="H32" s="72"/>
      <c r="I32" s="72"/>
    </row>
    <row r="33" spans="1:9" s="3" customFormat="1">
      <c r="A33" s="79" t="s">
        <v>19</v>
      </c>
      <c r="B33" s="96" t="s">
        <v>54</v>
      </c>
      <c r="C33" s="78">
        <f>C14+C20+C26+C32</f>
        <v>0</v>
      </c>
      <c r="D33" s="78">
        <f>D14+D20+D26+D32</f>
        <v>0</v>
      </c>
      <c r="E33" s="81">
        <f t="shared" si="5"/>
        <v>0</v>
      </c>
      <c r="F33" s="68"/>
      <c r="G33" s="72"/>
      <c r="H33" s="72"/>
      <c r="I33" s="72"/>
    </row>
    <row r="34" spans="1:9" s="3" customFormat="1" ht="15.6">
      <c r="A34" s="97" t="s">
        <v>20</v>
      </c>
      <c r="B34" s="98" t="s">
        <v>21</v>
      </c>
      <c r="C34" s="99"/>
      <c r="D34" s="99"/>
      <c r="E34" s="81">
        <f t="shared" si="5"/>
        <v>0</v>
      </c>
      <c r="F34" s="68"/>
      <c r="G34" s="82"/>
      <c r="H34" s="100"/>
      <c r="I34" s="82"/>
    </row>
    <row r="35" spans="1:9" s="3" customFormat="1" ht="15.6">
      <c r="A35" s="79" t="s">
        <v>22</v>
      </c>
      <c r="B35" s="77" t="s">
        <v>23</v>
      </c>
      <c r="C35" s="78">
        <f>C33-C34</f>
        <v>0</v>
      </c>
      <c r="D35" s="78">
        <f>D33-D34</f>
        <v>0</v>
      </c>
      <c r="E35" s="81">
        <f t="shared" si="5"/>
        <v>0</v>
      </c>
      <c r="F35" s="68"/>
      <c r="G35" s="101"/>
      <c r="H35" s="102"/>
      <c r="I35" s="101"/>
    </row>
    <row r="36" spans="1:9" s="3" customFormat="1" ht="16.2" thickBot="1">
      <c r="A36" s="103"/>
      <c r="B36" s="104"/>
      <c r="C36" s="92"/>
      <c r="D36" s="92"/>
      <c r="E36" s="81"/>
      <c r="F36" s="68"/>
      <c r="G36" s="93"/>
      <c r="H36" s="70"/>
      <c r="I36" s="82"/>
    </row>
    <row r="37" spans="1:9" s="3" customFormat="1" ht="13.8" thickTop="1">
      <c r="A37" s="105"/>
      <c r="B37" s="106"/>
      <c r="C37" s="92"/>
      <c r="D37" s="92"/>
      <c r="E37" s="81"/>
      <c r="F37" s="2"/>
      <c r="G37" s="72"/>
      <c r="H37" s="72"/>
      <c r="I37" s="72"/>
    </row>
    <row r="38" spans="1:9" s="3" customFormat="1" ht="15.6">
      <c r="A38" s="79"/>
      <c r="B38" s="77" t="s">
        <v>24</v>
      </c>
      <c r="C38" s="92"/>
      <c r="D38" s="92"/>
      <c r="E38" s="81"/>
      <c r="F38" s="68"/>
      <c r="G38" s="70"/>
      <c r="H38" s="82"/>
      <c r="I38" s="82"/>
    </row>
    <row r="39" spans="1:9" s="3" customFormat="1">
      <c r="A39" s="79"/>
      <c r="B39" s="87" t="s">
        <v>6</v>
      </c>
      <c r="C39" s="107"/>
      <c r="D39" s="107"/>
      <c r="E39" s="81">
        <f t="shared" si="5"/>
        <v>0</v>
      </c>
      <c r="F39" s="89" t="e">
        <f ca="1">C39/OFFSET(C39,4,0)</f>
        <v>#DIV/0!</v>
      </c>
      <c r="G39" s="89" t="e">
        <f t="shared" ref="G39:H39" ca="1" si="18">D39/OFFSET(D39,4,0)</f>
        <v>#DIV/0!</v>
      </c>
      <c r="H39" s="89" t="e">
        <f t="shared" ca="1" si="18"/>
        <v>#DIV/0!</v>
      </c>
      <c r="I39" s="72"/>
    </row>
    <row r="40" spans="1:9" s="3" customFormat="1">
      <c r="A40" s="79"/>
      <c r="B40" s="87" t="s">
        <v>7</v>
      </c>
      <c r="C40" s="107"/>
      <c r="D40" s="107"/>
      <c r="E40" s="81">
        <f t="shared" si="5"/>
        <v>0</v>
      </c>
      <c r="F40" s="89" t="e">
        <f ca="1">C40/OFFSET(C40,3,0)</f>
        <v>#DIV/0!</v>
      </c>
      <c r="G40" s="89" t="e">
        <f t="shared" ref="G40:H40" ca="1" si="19">D40/OFFSET(D40,3,0)</f>
        <v>#DIV/0!</v>
      </c>
      <c r="H40" s="89" t="e">
        <f t="shared" ca="1" si="19"/>
        <v>#DIV/0!</v>
      </c>
      <c r="I40" s="72"/>
    </row>
    <row r="41" spans="1:9" s="3" customFormat="1">
      <c r="A41" s="79"/>
      <c r="B41" s="87" t="s">
        <v>8</v>
      </c>
      <c r="C41" s="107"/>
      <c r="D41" s="107"/>
      <c r="E41" s="81">
        <f t="shared" si="5"/>
        <v>0</v>
      </c>
      <c r="F41" s="89" t="e">
        <f ca="1">C41/OFFSET(C41,2,0)</f>
        <v>#DIV/0!</v>
      </c>
      <c r="G41" s="89" t="e">
        <f t="shared" ref="G41:H41" ca="1" si="20">D41/OFFSET(D41,2,0)</f>
        <v>#DIV/0!</v>
      </c>
      <c r="H41" s="89" t="e">
        <f t="shared" ca="1" si="20"/>
        <v>#DIV/0!</v>
      </c>
      <c r="I41" s="72"/>
    </row>
    <row r="42" spans="1:9" s="3" customFormat="1">
      <c r="A42" s="79"/>
      <c r="B42" s="87" t="s">
        <v>9</v>
      </c>
      <c r="C42" s="107"/>
      <c r="D42" s="107"/>
      <c r="E42" s="81">
        <f t="shared" si="5"/>
        <v>0</v>
      </c>
      <c r="F42" s="89" t="e">
        <f ca="1">C42/OFFSET(C42,1,0)</f>
        <v>#DIV/0!</v>
      </c>
      <c r="G42" s="89" t="e">
        <f t="shared" ref="G42:H42" ca="1" si="21">D42/OFFSET(D42,1,0)</f>
        <v>#DIV/0!</v>
      </c>
      <c r="H42" s="94" t="e">
        <f t="shared" ca="1" si="21"/>
        <v>#DIV/0!</v>
      </c>
      <c r="I42" s="72"/>
    </row>
    <row r="43" spans="1:9" s="3" customFormat="1">
      <c r="A43" s="79" t="s">
        <v>25</v>
      </c>
      <c r="B43" s="90" t="s">
        <v>26</v>
      </c>
      <c r="C43" s="78">
        <f>SUM(C39:C42)</f>
        <v>0</v>
      </c>
      <c r="D43" s="78">
        <f>SUM(D39:D42)</f>
        <v>0</v>
      </c>
      <c r="E43" s="81">
        <f t="shared" si="5"/>
        <v>0</v>
      </c>
      <c r="F43" s="89"/>
      <c r="G43" s="89"/>
      <c r="H43" s="89"/>
      <c r="I43" s="72"/>
    </row>
    <row r="44" spans="1:9" s="3" customFormat="1">
      <c r="A44" s="79"/>
      <c r="B44" s="77"/>
      <c r="C44" s="92"/>
      <c r="D44" s="92"/>
      <c r="E44" s="81"/>
      <c r="F44" s="2"/>
      <c r="G44" s="72"/>
      <c r="H44" s="72"/>
      <c r="I44" s="72"/>
    </row>
    <row r="45" spans="1:9" s="3" customFormat="1">
      <c r="A45" s="79"/>
      <c r="B45" s="77" t="s">
        <v>60</v>
      </c>
      <c r="C45" s="92"/>
      <c r="D45" s="92"/>
      <c r="E45" s="81"/>
      <c r="F45" s="2"/>
      <c r="G45" s="72"/>
      <c r="H45" s="72"/>
      <c r="I45" s="72"/>
    </row>
    <row r="46" spans="1:9" s="3" customFormat="1">
      <c r="A46" s="79"/>
      <c r="B46" s="87" t="s">
        <v>6</v>
      </c>
      <c r="C46" s="108"/>
      <c r="D46" s="108"/>
      <c r="E46" s="81">
        <f t="shared" si="5"/>
        <v>0</v>
      </c>
      <c r="F46" s="89" t="e">
        <f ca="1">C46/OFFSET(C46,4,0)</f>
        <v>#DIV/0!</v>
      </c>
      <c r="G46" s="89" t="e">
        <f t="shared" ref="G46:H46" ca="1" si="22">D46/OFFSET(D46,4,0)</f>
        <v>#DIV/0!</v>
      </c>
      <c r="H46" s="89" t="e">
        <f t="shared" ca="1" si="22"/>
        <v>#DIV/0!</v>
      </c>
      <c r="I46" s="72"/>
    </row>
    <row r="47" spans="1:9" s="3" customFormat="1">
      <c r="A47" s="79"/>
      <c r="B47" s="87" t="s">
        <v>7</v>
      </c>
      <c r="C47" s="108"/>
      <c r="D47" s="108"/>
      <c r="E47" s="81">
        <f t="shared" si="5"/>
        <v>0</v>
      </c>
      <c r="F47" s="89" t="e">
        <f ca="1">C47/OFFSET(C47,3,0)</f>
        <v>#DIV/0!</v>
      </c>
      <c r="G47" s="89" t="e">
        <f t="shared" ref="G47:H47" ca="1" si="23">D47/OFFSET(D47,3,0)</f>
        <v>#DIV/0!</v>
      </c>
      <c r="H47" s="89" t="e">
        <f t="shared" ca="1" si="23"/>
        <v>#DIV/0!</v>
      </c>
      <c r="I47" s="72"/>
    </row>
    <row r="48" spans="1:9" s="3" customFormat="1">
      <c r="A48" s="79"/>
      <c r="B48" s="87" t="s">
        <v>8</v>
      </c>
      <c r="C48" s="108"/>
      <c r="D48" s="108"/>
      <c r="E48" s="81">
        <f t="shared" si="5"/>
        <v>0</v>
      </c>
      <c r="F48" s="89" t="e">
        <f ca="1">C48/OFFSET(C48,2,0)</f>
        <v>#DIV/0!</v>
      </c>
      <c r="G48" s="89" t="e">
        <f t="shared" ref="G48:H48" ca="1" si="24">D48/OFFSET(D48,2,0)</f>
        <v>#DIV/0!</v>
      </c>
      <c r="H48" s="89" t="e">
        <f t="shared" ca="1" si="24"/>
        <v>#DIV/0!</v>
      </c>
      <c r="I48" s="72"/>
    </row>
    <row r="49" spans="1:9" s="3" customFormat="1" ht="14.4">
      <c r="A49" s="79"/>
      <c r="B49" s="87" t="s">
        <v>9</v>
      </c>
      <c r="C49" s="108"/>
      <c r="D49" s="108"/>
      <c r="E49" s="81">
        <f t="shared" si="5"/>
        <v>0</v>
      </c>
      <c r="F49" s="89" t="e">
        <f ca="1">C49/OFFSET(C49,1,0)</f>
        <v>#DIV/0!</v>
      </c>
      <c r="G49" s="89" t="e">
        <f t="shared" ref="G49:H49" ca="1" si="25">D49/OFFSET(D49,1,0)</f>
        <v>#DIV/0!</v>
      </c>
      <c r="H49" s="94" t="e">
        <f t="shared" ca="1" si="25"/>
        <v>#DIV/0!</v>
      </c>
      <c r="I49" s="109"/>
    </row>
    <row r="50" spans="1:9" s="3" customFormat="1">
      <c r="A50" s="79" t="s">
        <v>27</v>
      </c>
      <c r="B50" s="77" t="s">
        <v>28</v>
      </c>
      <c r="C50" s="78">
        <f>SUM(C46:C49)</f>
        <v>0</v>
      </c>
      <c r="D50" s="78">
        <f>SUM(D46:D49)</f>
        <v>0</v>
      </c>
      <c r="E50" s="81">
        <f t="shared" si="5"/>
        <v>0</v>
      </c>
      <c r="F50" s="57"/>
      <c r="G50" s="57"/>
      <c r="H50" s="57"/>
      <c r="I50" s="72"/>
    </row>
    <row r="51" spans="1:9" s="3" customFormat="1" ht="14.4">
      <c r="A51" s="79"/>
      <c r="B51" s="77"/>
      <c r="C51" s="92"/>
      <c r="D51" s="92"/>
      <c r="E51" s="81"/>
      <c r="F51" s="68"/>
      <c r="G51" s="109"/>
      <c r="H51" s="110"/>
      <c r="I51" s="111"/>
    </row>
    <row r="52" spans="1:9" s="3" customFormat="1" ht="15.6">
      <c r="A52" s="79"/>
      <c r="B52" s="77" t="s">
        <v>61</v>
      </c>
      <c r="C52" s="92"/>
      <c r="D52" s="92"/>
      <c r="E52" s="81"/>
      <c r="F52" s="2"/>
      <c r="G52" s="112"/>
      <c r="H52" s="111"/>
      <c r="I52" s="113"/>
    </row>
    <row r="53" spans="1:9" s="3" customFormat="1" ht="14.4">
      <c r="A53" s="79"/>
      <c r="B53" s="87" t="s">
        <v>6</v>
      </c>
      <c r="C53" s="114"/>
      <c r="D53" s="114"/>
      <c r="E53" s="81">
        <f t="shared" si="5"/>
        <v>0</v>
      </c>
      <c r="F53" s="89" t="e">
        <f ca="1">C53/OFFSET(C53,4,0)</f>
        <v>#DIV/0!</v>
      </c>
      <c r="G53" s="89" t="e">
        <f t="shared" ref="G53:H53" ca="1" si="26">D53/OFFSET(D53,4,0)</f>
        <v>#DIV/0!</v>
      </c>
      <c r="H53" s="89" t="e">
        <f t="shared" ca="1" si="26"/>
        <v>#DIV/0!</v>
      </c>
      <c r="I53" s="109"/>
    </row>
    <row r="54" spans="1:9" s="3" customFormat="1">
      <c r="A54" s="79"/>
      <c r="B54" s="87" t="s">
        <v>7</v>
      </c>
      <c r="C54" s="92"/>
      <c r="D54" s="92"/>
      <c r="E54" s="81">
        <f t="shared" si="5"/>
        <v>0</v>
      </c>
      <c r="F54" s="89" t="e">
        <f ca="1">C54/OFFSET(C54,3,0)</f>
        <v>#DIV/0!</v>
      </c>
      <c r="G54" s="89" t="e">
        <f t="shared" ref="G54:H54" ca="1" si="27">D54/OFFSET(D54,3,0)</f>
        <v>#DIV/0!</v>
      </c>
      <c r="H54" s="89" t="e">
        <f t="shared" ca="1" si="27"/>
        <v>#DIV/0!</v>
      </c>
      <c r="I54" s="72"/>
    </row>
    <row r="55" spans="1:9" s="3" customFormat="1">
      <c r="A55" s="79"/>
      <c r="B55" s="87" t="s">
        <v>8</v>
      </c>
      <c r="C55" s="92"/>
      <c r="D55" s="92"/>
      <c r="E55" s="81">
        <f t="shared" si="5"/>
        <v>0</v>
      </c>
      <c r="F55" s="89" t="e">
        <f ca="1">C55/OFFSET(C55,2,0)</f>
        <v>#DIV/0!</v>
      </c>
      <c r="G55" s="89" t="e">
        <f t="shared" ref="G55:H55" ca="1" si="28">D55/OFFSET(D55,2,0)</f>
        <v>#DIV/0!</v>
      </c>
      <c r="H55" s="89" t="e">
        <f t="shared" ca="1" si="28"/>
        <v>#DIV/0!</v>
      </c>
      <c r="I55" s="115"/>
    </row>
    <row r="56" spans="1:9" s="3" customFormat="1">
      <c r="A56" s="79"/>
      <c r="B56" s="87" t="s">
        <v>9</v>
      </c>
      <c r="C56" s="116"/>
      <c r="D56" s="116"/>
      <c r="E56" s="81">
        <f t="shared" si="5"/>
        <v>0</v>
      </c>
      <c r="F56" s="89" t="e">
        <f ca="1">C56/OFFSET(C56,1,0)</f>
        <v>#DIV/0!</v>
      </c>
      <c r="G56" s="89" t="e">
        <f t="shared" ref="G56:H56" ca="1" si="29">D56/OFFSET(D56,1,0)</f>
        <v>#DIV/0!</v>
      </c>
      <c r="H56" s="94" t="e">
        <f t="shared" ca="1" si="29"/>
        <v>#DIV/0!</v>
      </c>
      <c r="I56" s="72"/>
    </row>
    <row r="57" spans="1:9" s="3" customFormat="1">
      <c r="A57" s="79" t="s">
        <v>29</v>
      </c>
      <c r="B57" s="77" t="s">
        <v>30</v>
      </c>
      <c r="C57" s="78">
        <f>SUM(C53:C56)</f>
        <v>0</v>
      </c>
      <c r="D57" s="78">
        <f>SUM(D53:D56)</f>
        <v>0</v>
      </c>
      <c r="E57" s="81">
        <f t="shared" si="5"/>
        <v>0</v>
      </c>
      <c r="F57" s="57"/>
      <c r="G57" s="57"/>
      <c r="H57" s="57"/>
      <c r="I57" s="72"/>
    </row>
    <row r="58" spans="1:9" s="3" customFormat="1">
      <c r="A58" s="79"/>
      <c r="B58" s="77"/>
      <c r="C58" s="92"/>
      <c r="D58" s="92"/>
      <c r="E58" s="81"/>
      <c r="F58" s="2"/>
      <c r="G58" s="72"/>
      <c r="H58" s="72"/>
      <c r="I58" s="72"/>
    </row>
    <row r="59" spans="1:9" s="3" customFormat="1">
      <c r="A59" s="117" t="s">
        <v>72</v>
      </c>
      <c r="B59" s="77" t="s">
        <v>31</v>
      </c>
      <c r="C59" s="118"/>
      <c r="D59" s="118"/>
      <c r="E59" s="81">
        <f t="shared" si="5"/>
        <v>0</v>
      </c>
      <c r="F59" s="2"/>
      <c r="G59" s="72"/>
      <c r="H59" s="72"/>
      <c r="I59" s="72"/>
    </row>
    <row r="60" spans="1:9" s="3" customFormat="1">
      <c r="A60" s="117" t="s">
        <v>73</v>
      </c>
      <c r="B60" s="119" t="s">
        <v>71</v>
      </c>
      <c r="C60" s="120"/>
      <c r="D60" s="120"/>
      <c r="E60" s="81">
        <f t="shared" si="5"/>
        <v>0</v>
      </c>
      <c r="F60" s="2"/>
      <c r="G60" s="72"/>
      <c r="H60" s="72"/>
      <c r="I60" s="72"/>
    </row>
    <row r="61" spans="1:9" s="3" customFormat="1" ht="14.4">
      <c r="A61" s="79"/>
      <c r="B61" s="77" t="s">
        <v>32</v>
      </c>
      <c r="C61" s="92"/>
      <c r="D61" s="92"/>
      <c r="E61" s="81"/>
      <c r="F61" s="2"/>
      <c r="G61" s="72"/>
      <c r="H61" s="110"/>
      <c r="I61" s="109"/>
    </row>
    <row r="62" spans="1:9" s="3" customFormat="1" ht="14.4">
      <c r="A62" s="79" t="s">
        <v>33</v>
      </c>
      <c r="B62" s="121" t="s">
        <v>34</v>
      </c>
      <c r="C62" s="122"/>
      <c r="D62" s="122"/>
      <c r="E62" s="81">
        <f t="shared" si="5"/>
        <v>0</v>
      </c>
      <c r="F62" s="89" t="e">
        <f ca="1">C62/OFFSET(C62,4,0)</f>
        <v>#DIV/0!</v>
      </c>
      <c r="G62" s="89" t="e">
        <f t="shared" ref="G62:H62" ca="1" si="30">D62/OFFSET(D62,4,0)</f>
        <v>#DIV/0!</v>
      </c>
      <c r="H62" s="89" t="e">
        <f t="shared" ca="1" si="30"/>
        <v>#DIV/0!</v>
      </c>
      <c r="I62" s="112"/>
    </row>
    <row r="63" spans="1:9" s="3" customFormat="1">
      <c r="A63" s="79" t="s">
        <v>35</v>
      </c>
      <c r="B63" s="121" t="s">
        <v>36</v>
      </c>
      <c r="C63" s="122"/>
      <c r="D63" s="122"/>
      <c r="E63" s="81">
        <f t="shared" si="5"/>
        <v>0</v>
      </c>
      <c r="F63" s="89" t="e">
        <f ca="1">C63/OFFSET(C63,3,0)</f>
        <v>#DIV/0!</v>
      </c>
      <c r="G63" s="89" t="e">
        <f t="shared" ref="G63:H63" ca="1" si="31">D63/OFFSET(D63,3,0)</f>
        <v>#DIV/0!</v>
      </c>
      <c r="H63" s="89" t="e">
        <f t="shared" ca="1" si="31"/>
        <v>#DIV/0!</v>
      </c>
      <c r="I63" s="72"/>
    </row>
    <row r="64" spans="1:9" s="3" customFormat="1">
      <c r="A64" s="79" t="s">
        <v>37</v>
      </c>
      <c r="B64" s="121" t="s">
        <v>38</v>
      </c>
      <c r="C64" s="122"/>
      <c r="D64" s="122"/>
      <c r="E64" s="81">
        <f t="shared" si="5"/>
        <v>0</v>
      </c>
      <c r="F64" s="89" t="e">
        <f ca="1">C64/OFFSET(C64,2,0)</f>
        <v>#DIV/0!</v>
      </c>
      <c r="G64" s="89" t="e">
        <f t="shared" ref="G64:H64" ca="1" si="32">D64/OFFSET(D64,2,0)</f>
        <v>#DIV/0!</v>
      </c>
      <c r="H64" s="89" t="e">
        <f t="shared" ca="1" si="32"/>
        <v>#DIV/0!</v>
      </c>
    </row>
    <row r="65" spans="1:9" s="3" customFormat="1">
      <c r="A65" s="79" t="s">
        <v>39</v>
      </c>
      <c r="B65" s="121" t="s">
        <v>40</v>
      </c>
      <c r="C65" s="122"/>
      <c r="D65" s="122"/>
      <c r="E65" s="81">
        <f t="shared" si="5"/>
        <v>0</v>
      </c>
      <c r="F65" s="89" t="e">
        <f ca="1">C65/OFFSET(C65,1,0)</f>
        <v>#DIV/0!</v>
      </c>
      <c r="G65" s="89" t="e">
        <f t="shared" ref="G65:H65" ca="1" si="33">D65/OFFSET(D65,1,0)</f>
        <v>#DIV/0!</v>
      </c>
      <c r="H65" s="94" t="e">
        <f t="shared" ca="1" si="33"/>
        <v>#DIV/0!</v>
      </c>
    </row>
    <row r="66" spans="1:9" s="3" customFormat="1">
      <c r="A66" s="79" t="s">
        <v>41</v>
      </c>
      <c r="B66" s="96" t="s">
        <v>55</v>
      </c>
      <c r="C66" s="78">
        <f>SUM(C62:C65)</f>
        <v>0</v>
      </c>
      <c r="D66" s="78">
        <f>SUM(D62:D65)</f>
        <v>0</v>
      </c>
      <c r="E66" s="81">
        <f t="shared" si="5"/>
        <v>0</v>
      </c>
      <c r="F66" s="89" t="e">
        <f>C66/C33</f>
        <v>#DIV/0!</v>
      </c>
      <c r="G66" s="89" t="e">
        <f t="shared" ref="G66:H66" si="34">D66/D33</f>
        <v>#DIV/0!</v>
      </c>
      <c r="H66" s="89" t="e">
        <f t="shared" si="34"/>
        <v>#DIV/0!</v>
      </c>
    </row>
    <row r="67" spans="1:9" s="3" customFormat="1">
      <c r="A67" s="97" t="s">
        <v>42</v>
      </c>
      <c r="B67" s="98" t="s">
        <v>21</v>
      </c>
      <c r="C67" s="99"/>
      <c r="D67" s="99"/>
      <c r="E67" s="81">
        <f t="shared" si="5"/>
        <v>0</v>
      </c>
      <c r="F67" s="2"/>
      <c r="G67" s="72"/>
      <c r="H67" s="72"/>
    </row>
    <row r="68" spans="1:9" s="3" customFormat="1" ht="14.4">
      <c r="A68" s="79" t="s">
        <v>43</v>
      </c>
      <c r="B68" s="77" t="s">
        <v>44</v>
      </c>
      <c r="C68" s="78">
        <f>C66-C67</f>
        <v>0</v>
      </c>
      <c r="D68" s="78">
        <f>D66-D67</f>
        <v>0</v>
      </c>
      <c r="E68" s="81">
        <f t="shared" si="5"/>
        <v>0</v>
      </c>
      <c r="F68" s="2"/>
      <c r="G68" s="111"/>
      <c r="H68" s="123"/>
    </row>
    <row r="69" spans="1:9" s="3" customFormat="1">
      <c r="A69" s="79"/>
      <c r="B69" s="77"/>
      <c r="C69" s="92"/>
      <c r="D69" s="92"/>
      <c r="E69" s="81"/>
      <c r="F69" s="2"/>
      <c r="G69" s="72"/>
      <c r="H69" s="72"/>
    </row>
    <row r="70" spans="1:9" s="3" customFormat="1" ht="14.4">
      <c r="A70" s="79" t="s">
        <v>45</v>
      </c>
      <c r="B70" s="77" t="s">
        <v>46</v>
      </c>
      <c r="C70" s="91">
        <f>C43+C50+C57+C59+C60+C68</f>
        <v>0</v>
      </c>
      <c r="D70" s="91">
        <f>D43+D50+D57+D59+D60+D68</f>
        <v>0</v>
      </c>
      <c r="E70" s="81">
        <f t="shared" si="5"/>
        <v>0</v>
      </c>
      <c r="F70" s="2"/>
      <c r="G70" s="124"/>
      <c r="H70" s="112"/>
    </row>
    <row r="71" spans="1:9" s="3" customFormat="1">
      <c r="A71" s="79"/>
      <c r="B71" s="125"/>
      <c r="C71" s="92"/>
      <c r="D71" s="92"/>
      <c r="E71" s="81"/>
      <c r="F71" s="2"/>
      <c r="G71" s="72"/>
      <c r="H71" s="72"/>
    </row>
    <row r="72" spans="1:9" s="3" customFormat="1" ht="14.4">
      <c r="A72" s="79" t="s">
        <v>47</v>
      </c>
      <c r="B72" s="77" t="s">
        <v>48</v>
      </c>
      <c r="C72" s="78"/>
      <c r="D72" s="78"/>
      <c r="E72" s="81">
        <f t="shared" si="5"/>
        <v>0</v>
      </c>
      <c r="F72" s="68"/>
      <c r="G72" s="126"/>
      <c r="H72" s="127"/>
    </row>
    <row r="73" spans="1:9" s="3" customFormat="1">
      <c r="A73" s="79"/>
      <c r="B73" s="125"/>
      <c r="C73" s="92"/>
      <c r="D73" s="92"/>
      <c r="E73" s="81"/>
      <c r="F73" s="2"/>
      <c r="G73" s="72"/>
      <c r="H73" s="72"/>
      <c r="I73" s="72"/>
    </row>
    <row r="74" spans="1:9" s="3" customFormat="1">
      <c r="A74" s="79" t="s">
        <v>49</v>
      </c>
      <c r="B74" s="77" t="s">
        <v>50</v>
      </c>
      <c r="C74" s="81">
        <f>C70+C72</f>
        <v>0</v>
      </c>
      <c r="D74" s="81">
        <f>D70+D72</f>
        <v>0</v>
      </c>
      <c r="E74" s="81">
        <f>D74+C74</f>
        <v>0</v>
      </c>
      <c r="F74" s="2"/>
      <c r="G74" s="72"/>
      <c r="H74" s="72"/>
      <c r="I74" s="72"/>
    </row>
    <row r="75" spans="1:9" s="3" customFormat="1">
      <c r="A75" s="79"/>
      <c r="B75" s="77" t="s">
        <v>94</v>
      </c>
      <c r="C75" s="92"/>
      <c r="D75" s="92"/>
      <c r="E75" s="81">
        <f>D75+C75</f>
        <v>0</v>
      </c>
      <c r="F75" s="2"/>
      <c r="G75" s="72"/>
      <c r="H75" s="72"/>
      <c r="I75" s="72"/>
    </row>
    <row r="76" spans="1:9" s="3" customFormat="1" ht="13.8" thickBot="1">
      <c r="A76" s="128" t="s">
        <v>51</v>
      </c>
      <c r="B76" s="129" t="s">
        <v>64</v>
      </c>
      <c r="C76" s="130"/>
      <c r="D76" s="130"/>
      <c r="E76" s="81">
        <f>D76+C76</f>
        <v>0</v>
      </c>
      <c r="F76" s="2"/>
      <c r="G76" s="72"/>
      <c r="H76" s="72"/>
      <c r="I76" s="72"/>
    </row>
    <row r="77" spans="1:9" s="3" customFormat="1" ht="30.75" customHeight="1">
      <c r="A77" s="296" t="s">
        <v>56</v>
      </c>
      <c r="B77" s="297"/>
      <c r="C77" s="131">
        <f>C6+C33-C67-C74</f>
        <v>0</v>
      </c>
      <c r="D77" s="131">
        <f>D6+D33-D67-D74</f>
        <v>0</v>
      </c>
      <c r="E77" s="132">
        <f>(E6+E33)-(E67+E74)</f>
        <v>0</v>
      </c>
      <c r="F77" s="2"/>
      <c r="G77" s="72"/>
      <c r="H77" s="72"/>
      <c r="I77" s="72"/>
    </row>
    <row r="78" spans="1:9" s="3" customFormat="1" ht="16.2" customHeight="1">
      <c r="A78" s="133"/>
      <c r="B78" s="61" t="s">
        <v>67</v>
      </c>
      <c r="C78" s="134" t="e">
        <f>(C43+C57+C59+C60+C50)/(C43+C57+C59+C68+C60+C50)</f>
        <v>#DIV/0!</v>
      </c>
      <c r="D78" s="134" t="e">
        <f t="shared" ref="D78:E78" si="35">(D43+D57+D59+D60+D50)/(D43+D57+D59+D68+D60+D50)</f>
        <v>#DIV/0!</v>
      </c>
      <c r="E78" s="134" t="e">
        <f t="shared" si="35"/>
        <v>#DIV/0!</v>
      </c>
      <c r="F78" s="135"/>
      <c r="G78" s="72"/>
      <c r="H78" s="72"/>
      <c r="I78" s="72"/>
    </row>
    <row r="79" spans="1:9" s="3" customFormat="1" ht="16.2" customHeight="1">
      <c r="A79" s="133"/>
      <c r="B79" s="61" t="s">
        <v>68</v>
      </c>
      <c r="C79" s="134" t="e">
        <f>(C43+C57+C59+C60+C50)/(C43+C57+C59+C68+C72+C67+C60+C50)</f>
        <v>#DIV/0!</v>
      </c>
      <c r="D79" s="134" t="e">
        <f t="shared" ref="D79:E79" si="36">(D43+D57+D59+D60+D50)/(D43+D57+D59+D68+D72+D67+D60+D50)</f>
        <v>#DIV/0!</v>
      </c>
      <c r="E79" s="134" t="e">
        <f t="shared" si="36"/>
        <v>#DIV/0!</v>
      </c>
      <c r="F79" s="2"/>
      <c r="G79" s="72"/>
      <c r="H79" s="72"/>
      <c r="I79" s="72"/>
    </row>
    <row r="80" spans="1:9" ht="16.2" customHeight="1">
      <c r="A80" s="133"/>
      <c r="B80" s="61" t="s">
        <v>70</v>
      </c>
      <c r="C80" s="134" t="e">
        <f>C59/C35</f>
        <v>#DIV/0!</v>
      </c>
      <c r="D80" s="134" t="e">
        <f t="shared" ref="D80:E80" si="37">D59/D35</f>
        <v>#DIV/0!</v>
      </c>
      <c r="E80" s="134" t="e">
        <f t="shared" si="37"/>
        <v>#DIV/0!</v>
      </c>
    </row>
    <row r="81" spans="1:11" ht="16.2" customHeight="1">
      <c r="A81" s="133"/>
      <c r="B81" s="61" t="s">
        <v>69</v>
      </c>
      <c r="C81" s="134" t="e">
        <f>D66/E66</f>
        <v>#DIV/0!</v>
      </c>
      <c r="D81" s="134"/>
      <c r="E81" s="134"/>
    </row>
    <row r="82" spans="1:11" ht="16.2" customHeight="1">
      <c r="A82" s="133"/>
      <c r="B82" s="61" t="s">
        <v>89</v>
      </c>
      <c r="C82" s="136" t="e">
        <f>C20/C35</f>
        <v>#DIV/0!</v>
      </c>
      <c r="D82" s="136" t="e">
        <f t="shared" ref="D82:E82" si="38">D20/D35</f>
        <v>#DIV/0!</v>
      </c>
      <c r="E82" s="136" t="e">
        <f t="shared" si="38"/>
        <v>#DIV/0!</v>
      </c>
    </row>
    <row r="83" spans="1:11" ht="16.2" customHeight="1">
      <c r="A83" s="133"/>
      <c r="B83" s="61" t="s">
        <v>95</v>
      </c>
      <c r="C83" s="136" t="e">
        <f>(C43+C50+C57+C59+C60)/(C6+C33)</f>
        <v>#DIV/0!</v>
      </c>
      <c r="D83" s="136" t="e">
        <f t="shared" ref="D83:E83" si="39">(D43+D50+D57+D59+D60)/(D6+D33)</f>
        <v>#DIV/0!</v>
      </c>
      <c r="E83" s="136" t="e">
        <f t="shared" si="39"/>
        <v>#DIV/0!</v>
      </c>
    </row>
    <row r="84" spans="1:11" ht="82.2" customHeight="1">
      <c r="A84" s="298" t="s">
        <v>57</v>
      </c>
      <c r="B84" s="299"/>
      <c r="C84" s="299"/>
      <c r="D84" s="299"/>
      <c r="E84" s="299"/>
    </row>
    <row r="85" spans="1:11">
      <c r="A85" s="137"/>
    </row>
    <row r="86" spans="1:11" s="139" customFormat="1" ht="19.5" customHeight="1">
      <c r="A86" s="138" t="s">
        <v>62</v>
      </c>
      <c r="B86" s="62"/>
      <c r="F86" s="2"/>
      <c r="G86" s="72"/>
      <c r="H86" s="72"/>
      <c r="I86" s="72"/>
      <c r="J86" s="5"/>
      <c r="K86" s="5"/>
    </row>
    <row r="87" spans="1:11" s="139" customFormat="1" ht="19.5" customHeight="1">
      <c r="A87" s="138"/>
      <c r="B87" s="62"/>
      <c r="F87" s="2"/>
      <c r="G87" s="72"/>
      <c r="H87" s="72"/>
      <c r="I87" s="72"/>
      <c r="J87" s="5"/>
      <c r="K87" s="5"/>
    </row>
    <row r="88" spans="1:11" s="139" customFormat="1" ht="19.5" customHeight="1">
      <c r="A88" s="138"/>
      <c r="B88" s="62"/>
      <c r="F88" s="2"/>
      <c r="G88" s="72"/>
      <c r="H88" s="72"/>
      <c r="I88" s="72"/>
      <c r="J88" s="5"/>
      <c r="K88" s="5"/>
    </row>
    <row r="89" spans="1:11" s="139" customFormat="1" ht="19.5" customHeight="1">
      <c r="A89" s="138"/>
      <c r="B89" s="62"/>
      <c r="F89" s="2"/>
      <c r="G89" s="72"/>
      <c r="H89" s="72"/>
      <c r="I89" s="72"/>
      <c r="J89" s="5"/>
      <c r="K89" s="5"/>
    </row>
    <row r="90" spans="1:11" s="139" customFormat="1" ht="19.5" customHeight="1">
      <c r="A90" s="138"/>
      <c r="B90" s="62"/>
      <c r="F90" s="2"/>
      <c r="G90" s="72"/>
      <c r="H90" s="72"/>
      <c r="I90" s="72"/>
      <c r="J90" s="5"/>
      <c r="K90" s="5"/>
    </row>
    <row r="91" spans="1:11" s="139" customFormat="1" ht="19.5" customHeight="1">
      <c r="A91" s="138"/>
      <c r="B91" s="62"/>
      <c r="F91" s="2"/>
      <c r="G91" s="72"/>
      <c r="H91" s="72"/>
      <c r="I91" s="72"/>
      <c r="J91" s="5"/>
      <c r="K91" s="5"/>
    </row>
    <row r="92" spans="1:11" s="139" customFormat="1" ht="19.5" customHeight="1">
      <c r="A92" s="138"/>
      <c r="B92" s="62"/>
      <c r="F92" s="2"/>
      <c r="G92" s="72"/>
      <c r="H92" s="72"/>
      <c r="I92" s="72"/>
      <c r="J92" s="5"/>
      <c r="K92" s="5"/>
    </row>
    <row r="93" spans="1:11" s="139" customFormat="1" ht="19.5" customHeight="1">
      <c r="A93" s="138"/>
      <c r="B93" s="1" t="s">
        <v>65</v>
      </c>
      <c r="C93" s="139" t="e">
        <f>(C74-C68)/C74</f>
        <v>#DIV/0!</v>
      </c>
      <c r="D93" s="1" t="s">
        <v>66</v>
      </c>
      <c r="E93" s="139" t="e">
        <f>(D74-D68)/D74</f>
        <v>#DIV/0!</v>
      </c>
      <c r="F93" s="2"/>
      <c r="G93" s="72"/>
      <c r="H93" s="72"/>
      <c r="I93" s="72"/>
      <c r="J93" s="5"/>
      <c r="K93" s="5"/>
    </row>
    <row r="94" spans="1:11" ht="68.25" customHeight="1">
      <c r="A94" s="300" t="s">
        <v>52</v>
      </c>
      <c r="B94" s="300"/>
      <c r="C94" s="300"/>
      <c r="D94" s="300"/>
      <c r="E94" s="300"/>
    </row>
    <row r="95" spans="1:11" ht="25.5" customHeight="1"/>
    <row r="96" spans="1:11" ht="18.75" customHeight="1">
      <c r="A96" s="140" t="s">
        <v>53</v>
      </c>
    </row>
  </sheetData>
  <mergeCells count="3">
    <mergeCell ref="A77:B77"/>
    <mergeCell ref="A84:E84"/>
    <mergeCell ref="A94:E94"/>
  </mergeCells>
  <pageMargins left="0.27" right="0.25" top="0.3" bottom="0.22" header="0.25" footer="0.18"/>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122</vt:i4>
      </vt:variant>
    </vt:vector>
  </HeadingPairs>
  <TitlesOfParts>
    <vt:vector size="122" baseType="lpstr">
      <vt:lpstr>2006-a</vt:lpstr>
      <vt:lpstr>2007-a</vt:lpstr>
      <vt:lpstr>2008-a</vt:lpstr>
      <vt:lpstr>2009-a</vt:lpstr>
      <vt:lpstr>2010-a</vt:lpstr>
      <vt:lpstr>2011-a</vt:lpstr>
      <vt:lpstr>2012-a</vt:lpstr>
      <vt:lpstr>2013-a</vt:lpstr>
      <vt:lpstr>2014-a</vt:lpstr>
      <vt:lpstr>2006-1</vt:lpstr>
      <vt:lpstr>2007-1</vt:lpstr>
      <vt:lpstr>2008-1</vt:lpstr>
      <vt:lpstr>2009-1</vt:lpstr>
      <vt:lpstr>2010-1</vt:lpstr>
      <vt:lpstr>2011-1</vt:lpstr>
      <vt:lpstr>2012-1</vt:lpstr>
      <vt:lpstr>2013-1</vt:lpstr>
      <vt:lpstr>2014-1</vt:lpstr>
      <vt:lpstr>2006-2</vt:lpstr>
      <vt:lpstr>2007-2</vt:lpstr>
      <vt:lpstr>2008-2</vt:lpstr>
      <vt:lpstr>2009-2</vt:lpstr>
      <vt:lpstr>2010-2</vt:lpstr>
      <vt:lpstr>2011-2</vt:lpstr>
      <vt:lpstr>2012-2</vt:lpstr>
      <vt:lpstr>2013-2</vt:lpstr>
      <vt:lpstr>2014-2</vt:lpstr>
      <vt:lpstr>2006-3</vt:lpstr>
      <vt:lpstr>2007-3</vt:lpstr>
      <vt:lpstr>2008-3</vt:lpstr>
      <vt:lpstr>2009-3</vt:lpstr>
      <vt:lpstr>2010-3</vt:lpstr>
      <vt:lpstr>2011-3</vt:lpstr>
      <vt:lpstr>2012-3</vt:lpstr>
      <vt:lpstr>2013-3</vt:lpstr>
      <vt:lpstr>2014-3</vt:lpstr>
      <vt:lpstr>2006-4</vt:lpstr>
      <vt:lpstr>2007-4</vt:lpstr>
      <vt:lpstr>2008-4</vt:lpstr>
      <vt:lpstr>2009-4</vt:lpstr>
      <vt:lpstr>2010-4</vt:lpstr>
      <vt:lpstr>2011-4</vt:lpstr>
      <vt:lpstr>2012-4</vt:lpstr>
      <vt:lpstr>2013-4</vt:lpstr>
      <vt:lpstr>2014-4</vt:lpstr>
      <vt:lpstr>2006-5</vt:lpstr>
      <vt:lpstr>2007-5</vt:lpstr>
      <vt:lpstr>2008-5</vt:lpstr>
      <vt:lpstr>2009-5</vt:lpstr>
      <vt:lpstr>2010-5</vt:lpstr>
      <vt:lpstr>2011-5</vt:lpstr>
      <vt:lpstr>2012-5</vt:lpstr>
      <vt:lpstr>2013-5</vt:lpstr>
      <vt:lpstr>2014-5</vt:lpstr>
      <vt:lpstr>2006-6</vt:lpstr>
      <vt:lpstr>2007-6</vt:lpstr>
      <vt:lpstr>2008-6</vt:lpstr>
      <vt:lpstr>2009-6</vt:lpstr>
      <vt:lpstr>2010-6</vt:lpstr>
      <vt:lpstr>2011-6</vt:lpstr>
      <vt:lpstr>2012-6</vt:lpstr>
      <vt:lpstr>2013-6</vt:lpstr>
      <vt:lpstr>2014-6</vt:lpstr>
      <vt:lpstr>2006-7</vt:lpstr>
      <vt:lpstr>2007-7</vt:lpstr>
      <vt:lpstr>2008-7</vt:lpstr>
      <vt:lpstr>2009-7</vt:lpstr>
      <vt:lpstr>2010-7</vt:lpstr>
      <vt:lpstr>2011-7</vt:lpstr>
      <vt:lpstr>2012-7</vt:lpstr>
      <vt:lpstr>2013-7</vt:lpstr>
      <vt:lpstr>2014-7</vt:lpstr>
      <vt:lpstr>2006-8</vt:lpstr>
      <vt:lpstr>2007-8</vt:lpstr>
      <vt:lpstr>2008-8</vt:lpstr>
      <vt:lpstr>2009-8</vt:lpstr>
      <vt:lpstr>2010-8</vt:lpstr>
      <vt:lpstr>2011-8</vt:lpstr>
      <vt:lpstr>2012-8</vt:lpstr>
      <vt:lpstr>2013-8</vt:lpstr>
      <vt:lpstr>2014-8</vt:lpstr>
      <vt:lpstr>2006-9</vt:lpstr>
      <vt:lpstr>2007-9</vt:lpstr>
      <vt:lpstr>2008-9</vt:lpstr>
      <vt:lpstr>2009-9</vt:lpstr>
      <vt:lpstr>2010-9</vt:lpstr>
      <vt:lpstr>2011-9</vt:lpstr>
      <vt:lpstr>2012-9</vt:lpstr>
      <vt:lpstr>2013-9</vt:lpstr>
      <vt:lpstr>2014-9</vt:lpstr>
      <vt:lpstr>2006-10</vt:lpstr>
      <vt:lpstr>2007-10</vt:lpstr>
      <vt:lpstr>2008-10</vt:lpstr>
      <vt:lpstr>2009-10</vt:lpstr>
      <vt:lpstr>2010-10</vt:lpstr>
      <vt:lpstr>2011-10</vt:lpstr>
      <vt:lpstr>2012-10</vt:lpstr>
      <vt:lpstr>2013-10</vt:lpstr>
      <vt:lpstr>2014-10</vt:lpstr>
      <vt:lpstr>2006-11</vt:lpstr>
      <vt:lpstr>2007-11</vt:lpstr>
      <vt:lpstr>2008-11</vt:lpstr>
      <vt:lpstr>2009-11</vt:lpstr>
      <vt:lpstr>2010-11</vt:lpstr>
      <vt:lpstr>2011-11</vt:lpstr>
      <vt:lpstr>2012-11</vt:lpstr>
      <vt:lpstr>2013-11</vt:lpstr>
      <vt:lpstr>2014-11</vt:lpstr>
      <vt:lpstr>2006-12</vt:lpstr>
      <vt:lpstr>2007-12</vt:lpstr>
      <vt:lpstr>2008-12</vt:lpstr>
      <vt:lpstr>2009-12</vt:lpstr>
      <vt:lpstr>2010-12</vt:lpstr>
      <vt:lpstr>2011-12</vt:lpstr>
      <vt:lpstr>2012-12</vt:lpstr>
      <vt:lpstr>2013-12</vt:lpstr>
      <vt:lpstr>2014-12</vt:lpstr>
      <vt:lpstr>template</vt:lpstr>
      <vt:lpstr>sn</vt:lpstr>
      <vt:lpstr>all</vt:lpstr>
      <vt:lpstr>sources</vt:lpstr>
      <vt:lpstr>population</vt:lpstr>
    </vt:vector>
  </TitlesOfParts>
  <Company>Duffield Foundation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user</cp:lastModifiedBy>
  <cp:lastPrinted>2009-07-20T21:36:32Z</cp:lastPrinted>
  <dcterms:created xsi:type="dcterms:W3CDTF">2007-03-19T20:27:15Z</dcterms:created>
  <dcterms:modified xsi:type="dcterms:W3CDTF">2014-03-23T15:52:12Z</dcterms:modified>
</cp:coreProperties>
</file>