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Reader\"/>
    </mc:Choice>
  </mc:AlternateContent>
  <bookViews>
    <workbookView xWindow="120" yWindow="48" windowWidth="15180" windowHeight="8580" firstSheet="11" activeTab="16"/>
  </bookViews>
  <sheets>
    <sheet name="1999" sheetId="18" r:id="rId1"/>
    <sheet name="2000" sheetId="14" r:id="rId2"/>
    <sheet name="2001" sheetId="15" r:id="rId3"/>
    <sheet name="2002" sheetId="16" r:id="rId4"/>
    <sheet name="2003" sheetId="17" r:id="rId5"/>
    <sheet name="2004" sheetId="12" r:id="rId6"/>
    <sheet name="2005" sheetId="13" r:id="rId7"/>
    <sheet name="2006" sheetId="10" r:id="rId8"/>
    <sheet name="2007" sheetId="8" r:id="rId9"/>
    <sheet name="2008" sheetId="7" r:id="rId10"/>
    <sheet name="2009" sheetId="6" r:id="rId11"/>
    <sheet name="2010" sheetId="1" r:id="rId12"/>
    <sheet name="2011" sheetId="4" r:id="rId13"/>
    <sheet name="2012" sheetId="11" r:id="rId14"/>
    <sheet name="template" sheetId="3" r:id="rId15"/>
    <sheet name="sn" sheetId="5" r:id="rId16"/>
    <sheet name="all" sheetId="9" r:id="rId17"/>
  </sheets>
  <calcPr calcId="152511"/>
</workbook>
</file>

<file path=xl/calcChain.xml><?xml version="1.0" encoding="utf-8"?>
<calcChain xmlns="http://schemas.openxmlformats.org/spreadsheetml/2006/main">
  <c r="K69" i="5" l="1"/>
  <c r="J39" i="9"/>
  <c r="K39" i="9"/>
  <c r="L39" i="9"/>
  <c r="M39" i="9"/>
  <c r="N39" i="9"/>
  <c r="O39" i="9"/>
  <c r="J7" i="9"/>
  <c r="K7" i="9"/>
  <c r="L7" i="9"/>
  <c r="M7" i="9"/>
  <c r="N7" i="9"/>
  <c r="O7" i="9"/>
  <c r="K3" i="5"/>
  <c r="L3" i="5"/>
  <c r="M3" i="5"/>
  <c r="N3" i="5"/>
  <c r="O3" i="5"/>
  <c r="J3" i="5"/>
  <c r="O18" i="5"/>
  <c r="N18" i="5"/>
  <c r="M18" i="5"/>
  <c r="L18" i="5"/>
  <c r="K18" i="5"/>
  <c r="O17" i="5"/>
  <c r="N17" i="5"/>
  <c r="M17" i="5"/>
  <c r="L17" i="5"/>
  <c r="K17" i="5"/>
  <c r="O14" i="5"/>
  <c r="N14" i="5"/>
  <c r="M14" i="5"/>
  <c r="L14" i="5"/>
  <c r="K14" i="5"/>
  <c r="J14" i="5"/>
  <c r="O2" i="5"/>
  <c r="N2" i="5"/>
  <c r="M2" i="5"/>
  <c r="L2" i="5"/>
  <c r="K2" i="5"/>
  <c r="J2" i="5"/>
  <c r="O69" i="5" l="1"/>
  <c r="O70" i="5"/>
  <c r="O66" i="5"/>
  <c r="L69" i="5"/>
  <c r="M69" i="5"/>
  <c r="N69" i="5"/>
  <c r="L70" i="5"/>
  <c r="M70" i="5"/>
  <c r="N70" i="5"/>
  <c r="K70" i="5"/>
  <c r="K66" i="5"/>
  <c r="L66" i="5"/>
  <c r="M66" i="5"/>
  <c r="N66" i="5"/>
  <c r="J66" i="5"/>
  <c r="O48" i="9" l="1"/>
  <c r="O51" i="9" s="1"/>
  <c r="O6" i="9"/>
  <c r="O5" i="9"/>
  <c r="O8" i="9"/>
  <c r="H41" i="9" l="1"/>
  <c r="G41" i="9"/>
  <c r="F41" i="9"/>
  <c r="C80" i="17"/>
  <c r="D80" i="17"/>
  <c r="E80" i="17"/>
  <c r="H66" i="13" l="1"/>
  <c r="G66" i="13"/>
  <c r="F66" i="13"/>
  <c r="H57" i="13"/>
  <c r="G57" i="13"/>
  <c r="F57" i="13"/>
  <c r="H50" i="13"/>
  <c r="G50" i="13"/>
  <c r="F50" i="13"/>
  <c r="H31" i="13"/>
  <c r="G31" i="13"/>
  <c r="F31" i="13"/>
  <c r="H30" i="13"/>
  <c r="G30" i="13"/>
  <c r="F30" i="13"/>
  <c r="H29" i="13"/>
  <c r="G29" i="13"/>
  <c r="F29" i="13"/>
  <c r="H28" i="13"/>
  <c r="G28" i="13"/>
  <c r="F28" i="13"/>
  <c r="H25" i="13"/>
  <c r="G25" i="13"/>
  <c r="F25" i="13"/>
  <c r="H24" i="13"/>
  <c r="G24" i="13"/>
  <c r="F24" i="13"/>
  <c r="H23" i="13"/>
  <c r="G23" i="13"/>
  <c r="F23" i="13"/>
  <c r="H22" i="13"/>
  <c r="G22" i="13"/>
  <c r="F22" i="13"/>
  <c r="H19" i="13"/>
  <c r="G19" i="13"/>
  <c r="F19" i="13"/>
  <c r="H18" i="13"/>
  <c r="G18" i="13"/>
  <c r="F18" i="13"/>
  <c r="H17" i="13"/>
  <c r="G17" i="13"/>
  <c r="F17" i="13"/>
  <c r="H16" i="13"/>
  <c r="G16" i="13"/>
  <c r="F16" i="13"/>
  <c r="H13" i="13"/>
  <c r="G13" i="13"/>
  <c r="F13" i="13"/>
  <c r="H12" i="13"/>
  <c r="G12" i="13"/>
  <c r="F12" i="13"/>
  <c r="H11" i="13"/>
  <c r="G11" i="13"/>
  <c r="F11" i="13"/>
  <c r="H10" i="13"/>
  <c r="G10" i="13"/>
  <c r="F10" i="13"/>
  <c r="H66" i="10"/>
  <c r="G66" i="10"/>
  <c r="F66" i="10"/>
  <c r="H57" i="10"/>
  <c r="G57" i="10"/>
  <c r="F57" i="10"/>
  <c r="H50" i="10"/>
  <c r="G50" i="10"/>
  <c r="F50" i="10"/>
  <c r="H31" i="10"/>
  <c r="G31" i="10"/>
  <c r="F31" i="10"/>
  <c r="H30" i="10"/>
  <c r="G30" i="10"/>
  <c r="F30" i="10"/>
  <c r="H29" i="10"/>
  <c r="G29" i="10"/>
  <c r="F29" i="10"/>
  <c r="H28" i="10"/>
  <c r="G28" i="10"/>
  <c r="F28" i="10"/>
  <c r="H25" i="10"/>
  <c r="G25" i="10"/>
  <c r="F25" i="10"/>
  <c r="H24" i="10"/>
  <c r="G24" i="10"/>
  <c r="F24" i="10"/>
  <c r="H23" i="10"/>
  <c r="G23" i="10"/>
  <c r="F23" i="10"/>
  <c r="H22" i="10"/>
  <c r="G22" i="10"/>
  <c r="F22" i="10"/>
  <c r="H19" i="10"/>
  <c r="G19" i="10"/>
  <c r="F19" i="10"/>
  <c r="H18" i="10"/>
  <c r="G18" i="10"/>
  <c r="F18" i="10"/>
  <c r="H17" i="10"/>
  <c r="G17" i="10"/>
  <c r="F17" i="10"/>
  <c r="H16" i="10"/>
  <c r="G16" i="10"/>
  <c r="F16" i="10"/>
  <c r="H13" i="10"/>
  <c r="G13" i="10"/>
  <c r="F13" i="10"/>
  <c r="H12" i="10"/>
  <c r="G12" i="10"/>
  <c r="F12" i="10"/>
  <c r="H11" i="10"/>
  <c r="G11" i="10"/>
  <c r="F11" i="10"/>
  <c r="H10" i="10"/>
  <c r="G10" i="10"/>
  <c r="F10" i="10"/>
  <c r="H66" i="8"/>
  <c r="G66" i="8"/>
  <c r="F66" i="8"/>
  <c r="H57" i="8"/>
  <c r="G57" i="8"/>
  <c r="F57" i="8"/>
  <c r="H50" i="8"/>
  <c r="G50" i="8"/>
  <c r="F50" i="8"/>
  <c r="H31" i="8"/>
  <c r="G31" i="8"/>
  <c r="F31" i="8"/>
  <c r="H30" i="8"/>
  <c r="G30" i="8"/>
  <c r="F30" i="8"/>
  <c r="H29" i="8"/>
  <c r="G29" i="8"/>
  <c r="F29" i="8"/>
  <c r="H28" i="8"/>
  <c r="G28" i="8"/>
  <c r="F28" i="8"/>
  <c r="H25" i="8"/>
  <c r="G25" i="8"/>
  <c r="F25" i="8"/>
  <c r="H24" i="8"/>
  <c r="G24" i="8"/>
  <c r="F24" i="8"/>
  <c r="H23" i="8"/>
  <c r="G23" i="8"/>
  <c r="F23" i="8"/>
  <c r="H22" i="8"/>
  <c r="G22" i="8"/>
  <c r="F22" i="8"/>
  <c r="H19" i="8"/>
  <c r="G19" i="8"/>
  <c r="F19" i="8"/>
  <c r="H18" i="8"/>
  <c r="G18" i="8"/>
  <c r="F18" i="8"/>
  <c r="H17" i="8"/>
  <c r="G17" i="8"/>
  <c r="F17" i="8"/>
  <c r="H16" i="8"/>
  <c r="G16" i="8"/>
  <c r="F16" i="8"/>
  <c r="H13" i="8"/>
  <c r="G13" i="8"/>
  <c r="F13" i="8"/>
  <c r="H12" i="8"/>
  <c r="G12" i="8"/>
  <c r="F12" i="8"/>
  <c r="H11" i="8"/>
  <c r="G11" i="8"/>
  <c r="F11" i="8"/>
  <c r="H10" i="8"/>
  <c r="G10" i="8"/>
  <c r="F10" i="8"/>
  <c r="H66" i="6"/>
  <c r="G66" i="6"/>
  <c r="F66" i="6"/>
  <c r="H57" i="6"/>
  <c r="G57" i="6"/>
  <c r="F57" i="6"/>
  <c r="H50" i="6"/>
  <c r="G50" i="6"/>
  <c r="F50" i="6"/>
  <c r="H31" i="6"/>
  <c r="G31" i="6"/>
  <c r="F31" i="6"/>
  <c r="H30" i="6"/>
  <c r="G30" i="6"/>
  <c r="F30" i="6"/>
  <c r="H29" i="6"/>
  <c r="G29" i="6"/>
  <c r="F29" i="6"/>
  <c r="H28" i="6"/>
  <c r="G28" i="6"/>
  <c r="F28" i="6"/>
  <c r="H25" i="6"/>
  <c r="G25" i="6"/>
  <c r="F25" i="6"/>
  <c r="H24" i="6"/>
  <c r="G24" i="6"/>
  <c r="F24" i="6"/>
  <c r="H23" i="6"/>
  <c r="G23" i="6"/>
  <c r="F23" i="6"/>
  <c r="H22" i="6"/>
  <c r="G22" i="6"/>
  <c r="F22" i="6"/>
  <c r="H19" i="6"/>
  <c r="G19" i="6"/>
  <c r="F19" i="6"/>
  <c r="H18" i="6"/>
  <c r="G18" i="6"/>
  <c r="F18" i="6"/>
  <c r="H17" i="6"/>
  <c r="G17" i="6"/>
  <c r="F17" i="6"/>
  <c r="H16" i="6"/>
  <c r="G16" i="6"/>
  <c r="F16" i="6"/>
  <c r="H13" i="6"/>
  <c r="G13" i="6"/>
  <c r="F13" i="6"/>
  <c r="H12" i="6"/>
  <c r="G12" i="6"/>
  <c r="F12" i="6"/>
  <c r="H11" i="6"/>
  <c r="G11" i="6"/>
  <c r="F11" i="6"/>
  <c r="H10" i="6"/>
  <c r="G10" i="6"/>
  <c r="F10" i="6"/>
  <c r="H66" i="7"/>
  <c r="G66" i="7"/>
  <c r="F66" i="7"/>
  <c r="H57" i="7"/>
  <c r="G57" i="7"/>
  <c r="F57" i="7"/>
  <c r="H50" i="7"/>
  <c r="G50" i="7"/>
  <c r="F50" i="7"/>
  <c r="H31" i="7"/>
  <c r="G31" i="7"/>
  <c r="F31" i="7"/>
  <c r="H30" i="7"/>
  <c r="G30" i="7"/>
  <c r="F30" i="7"/>
  <c r="H29" i="7"/>
  <c r="G29" i="7"/>
  <c r="F29" i="7"/>
  <c r="H28" i="7"/>
  <c r="G28" i="7"/>
  <c r="F28" i="7"/>
  <c r="H25" i="7"/>
  <c r="G25" i="7"/>
  <c r="F25" i="7"/>
  <c r="H24" i="7"/>
  <c r="G24" i="7"/>
  <c r="F24" i="7"/>
  <c r="H23" i="7"/>
  <c r="G23" i="7"/>
  <c r="F23" i="7"/>
  <c r="H22" i="7"/>
  <c r="G22" i="7"/>
  <c r="F22" i="7"/>
  <c r="H19" i="7"/>
  <c r="G19" i="7"/>
  <c r="F19" i="7"/>
  <c r="H18" i="7"/>
  <c r="G18" i="7"/>
  <c r="F18" i="7"/>
  <c r="H17" i="7"/>
  <c r="G17" i="7"/>
  <c r="F17" i="7"/>
  <c r="H16" i="7"/>
  <c r="G16" i="7"/>
  <c r="F16" i="7"/>
  <c r="H13" i="7"/>
  <c r="G13" i="7"/>
  <c r="F13" i="7"/>
  <c r="H12" i="7"/>
  <c r="G12" i="7"/>
  <c r="F12" i="7"/>
  <c r="H11" i="7"/>
  <c r="G11" i="7"/>
  <c r="F11" i="7"/>
  <c r="H10" i="7"/>
  <c r="G10" i="7"/>
  <c r="F10" i="7"/>
  <c r="H13" i="17"/>
  <c r="G13" i="17"/>
  <c r="F13" i="17"/>
  <c r="H12" i="17"/>
  <c r="G12" i="17"/>
  <c r="F12" i="17"/>
  <c r="H11" i="17"/>
  <c r="G11" i="17"/>
  <c r="F11" i="17"/>
  <c r="H10" i="17"/>
  <c r="G10" i="17"/>
  <c r="F10" i="17"/>
  <c r="H13" i="1"/>
  <c r="G13" i="1"/>
  <c r="F13" i="1"/>
  <c r="H12" i="1"/>
  <c r="G12" i="1"/>
  <c r="F12" i="1"/>
  <c r="H11" i="1"/>
  <c r="G11" i="1"/>
  <c r="F11" i="1"/>
  <c r="H10" i="1"/>
  <c r="G10" i="1"/>
  <c r="F10" i="1"/>
  <c r="G66" i="4"/>
  <c r="H66" i="4"/>
  <c r="F66" i="4"/>
  <c r="H31" i="4"/>
  <c r="G31" i="4"/>
  <c r="F31" i="4"/>
  <c r="H30" i="4"/>
  <c r="G30" i="4"/>
  <c r="F30" i="4"/>
  <c r="H29" i="4"/>
  <c r="G29" i="4"/>
  <c r="F29" i="4"/>
  <c r="H28" i="4"/>
  <c r="G28" i="4"/>
  <c r="F28" i="4"/>
  <c r="H25" i="4"/>
  <c r="G25" i="4"/>
  <c r="F25" i="4"/>
  <c r="H24" i="4"/>
  <c r="G24" i="4"/>
  <c r="F24" i="4"/>
  <c r="H23" i="4"/>
  <c r="G23" i="4"/>
  <c r="F23" i="4"/>
  <c r="H22" i="4"/>
  <c r="G22" i="4"/>
  <c r="F22" i="4"/>
  <c r="H19" i="4"/>
  <c r="G19" i="4"/>
  <c r="F19" i="4"/>
  <c r="H18" i="4"/>
  <c r="G18" i="4"/>
  <c r="F18" i="4"/>
  <c r="H17" i="4"/>
  <c r="G17" i="4"/>
  <c r="F17" i="4"/>
  <c r="H16" i="4"/>
  <c r="G16" i="4"/>
  <c r="F16" i="4"/>
  <c r="G10" i="4"/>
  <c r="H10" i="4"/>
  <c r="G11" i="4"/>
  <c r="H11" i="4"/>
  <c r="G12" i="4"/>
  <c r="H12" i="4"/>
  <c r="G13" i="4"/>
  <c r="H13" i="4"/>
  <c r="F13" i="4"/>
  <c r="F12" i="4"/>
  <c r="F10" i="4"/>
  <c r="F11" i="4"/>
  <c r="H57" i="4"/>
  <c r="G57" i="4"/>
  <c r="F57" i="4"/>
  <c r="H50" i="4"/>
  <c r="G50" i="4"/>
  <c r="F50" i="4"/>
  <c r="H5" i="9" l="1"/>
  <c r="N48" i="9" l="1"/>
  <c r="N51" i="9" s="1"/>
  <c r="B48" i="9"/>
  <c r="C48" i="9"/>
  <c r="D48" i="9"/>
  <c r="E48" i="9"/>
  <c r="F48" i="9"/>
  <c r="G48" i="9"/>
  <c r="H48" i="9"/>
  <c r="I48" i="9"/>
  <c r="J48" i="9"/>
  <c r="K48" i="9"/>
  <c r="L48" i="9"/>
  <c r="M48" i="9"/>
  <c r="N40" i="9"/>
  <c r="O40" i="9"/>
  <c r="O38" i="9"/>
  <c r="N38" i="9"/>
  <c r="D38" i="9"/>
  <c r="C38" i="9"/>
  <c r="B38" i="9"/>
  <c r="E37" i="9"/>
  <c r="D37" i="9"/>
  <c r="C37" i="9"/>
  <c r="B37" i="9"/>
  <c r="I6" i="9"/>
  <c r="E6" i="9"/>
  <c r="D6" i="9"/>
  <c r="C6" i="9"/>
  <c r="B6" i="9"/>
  <c r="E5" i="9"/>
  <c r="D5" i="9"/>
  <c r="C5" i="9"/>
  <c r="B5" i="9"/>
  <c r="E76" i="18"/>
  <c r="E72" i="18"/>
  <c r="E67" i="18"/>
  <c r="D66" i="18"/>
  <c r="C66" i="18"/>
  <c r="C68" i="18" s="1"/>
  <c r="E65" i="18"/>
  <c r="E64" i="18"/>
  <c r="E63" i="18"/>
  <c r="E62" i="18"/>
  <c r="E60" i="18"/>
  <c r="E59" i="18"/>
  <c r="D57" i="18"/>
  <c r="E57" i="18" s="1"/>
  <c r="C57" i="18"/>
  <c r="E56" i="18"/>
  <c r="E55" i="18"/>
  <c r="E54" i="18"/>
  <c r="E53" i="18"/>
  <c r="D50" i="18"/>
  <c r="E50" i="18" s="1"/>
  <c r="C50" i="18"/>
  <c r="E49" i="18"/>
  <c r="E48" i="18"/>
  <c r="E47" i="18"/>
  <c r="E46" i="18"/>
  <c r="D43" i="18"/>
  <c r="C43" i="18"/>
  <c r="C70" i="18" s="1"/>
  <c r="C74" i="18" s="1"/>
  <c r="C92" i="18" s="1"/>
  <c r="E42" i="18"/>
  <c r="E41" i="18"/>
  <c r="E40" i="18"/>
  <c r="E39" i="18"/>
  <c r="E34" i="18"/>
  <c r="D32" i="18"/>
  <c r="E32" i="18" s="1"/>
  <c r="C32" i="18"/>
  <c r="E31" i="18"/>
  <c r="E30" i="18"/>
  <c r="E29" i="18"/>
  <c r="E28" i="18"/>
  <c r="D26" i="18"/>
  <c r="E26" i="18" s="1"/>
  <c r="C26" i="18"/>
  <c r="E25" i="18"/>
  <c r="E24" i="18"/>
  <c r="E23" i="18"/>
  <c r="E22" i="18"/>
  <c r="D20" i="18"/>
  <c r="E20" i="18" s="1"/>
  <c r="C20" i="18"/>
  <c r="E19" i="18"/>
  <c r="E18" i="18"/>
  <c r="E17" i="18"/>
  <c r="E16" i="18"/>
  <c r="E14" i="18"/>
  <c r="D14" i="18"/>
  <c r="D33" i="18" s="1"/>
  <c r="C14" i="18"/>
  <c r="C33" i="18" s="1"/>
  <c r="E13" i="18"/>
  <c r="E12" i="18"/>
  <c r="E11" i="18"/>
  <c r="E10" i="18"/>
  <c r="E6" i="18"/>
  <c r="E76" i="14"/>
  <c r="E72" i="14"/>
  <c r="E67" i="14"/>
  <c r="D66" i="14"/>
  <c r="C66" i="14"/>
  <c r="C68" i="14" s="1"/>
  <c r="E65" i="14"/>
  <c r="E64" i="14"/>
  <c r="E63" i="14"/>
  <c r="E62" i="14"/>
  <c r="E60" i="14"/>
  <c r="E59" i="14"/>
  <c r="D57" i="14"/>
  <c r="E57" i="14" s="1"/>
  <c r="C57" i="14"/>
  <c r="E56" i="14"/>
  <c r="E55" i="14"/>
  <c r="E54" i="14"/>
  <c r="E53" i="14"/>
  <c r="D50" i="14"/>
  <c r="E50" i="14" s="1"/>
  <c r="C50" i="14"/>
  <c r="E49" i="14"/>
  <c r="E48" i="14"/>
  <c r="E47" i="14"/>
  <c r="E46" i="14"/>
  <c r="D43" i="14"/>
  <c r="C43" i="14"/>
  <c r="C70" i="14" s="1"/>
  <c r="C74" i="14" s="1"/>
  <c r="C92" i="14" s="1"/>
  <c r="E42" i="14"/>
  <c r="E41" i="14"/>
  <c r="E40" i="14"/>
  <c r="E39" i="14"/>
  <c r="E34" i="14"/>
  <c r="D32" i="14"/>
  <c r="E32" i="14" s="1"/>
  <c r="C32" i="14"/>
  <c r="E31" i="14"/>
  <c r="E30" i="14"/>
  <c r="E29" i="14"/>
  <c r="E28" i="14"/>
  <c r="D26" i="14"/>
  <c r="E26" i="14" s="1"/>
  <c r="C26" i="14"/>
  <c r="E25" i="14"/>
  <c r="E24" i="14"/>
  <c r="E23" i="14"/>
  <c r="E22" i="14"/>
  <c r="D20" i="14"/>
  <c r="E20" i="14" s="1"/>
  <c r="C20" i="14"/>
  <c r="E19" i="14"/>
  <c r="E18" i="14"/>
  <c r="E17" i="14"/>
  <c r="E16" i="14"/>
  <c r="E14" i="14"/>
  <c r="D14" i="14"/>
  <c r="D33" i="14" s="1"/>
  <c r="C14" i="14"/>
  <c r="C33" i="14" s="1"/>
  <c r="E13" i="14"/>
  <c r="E12" i="14"/>
  <c r="E11" i="14"/>
  <c r="E10" i="14"/>
  <c r="E6" i="14"/>
  <c r="E76" i="15"/>
  <c r="E72" i="15"/>
  <c r="E67" i="15"/>
  <c r="D66" i="15"/>
  <c r="C66" i="15"/>
  <c r="C68" i="15" s="1"/>
  <c r="E65" i="15"/>
  <c r="E64" i="15"/>
  <c r="E63" i="15"/>
  <c r="E62" i="15"/>
  <c r="E60" i="15"/>
  <c r="E59" i="15"/>
  <c r="D57" i="15"/>
  <c r="E57" i="15" s="1"/>
  <c r="C57" i="15"/>
  <c r="E56" i="15"/>
  <c r="E55" i="15"/>
  <c r="E54" i="15"/>
  <c r="E53" i="15"/>
  <c r="D50" i="15"/>
  <c r="E50" i="15" s="1"/>
  <c r="C50" i="15"/>
  <c r="E49" i="15"/>
  <c r="E48" i="15"/>
  <c r="E47" i="15"/>
  <c r="E46" i="15"/>
  <c r="D43" i="15"/>
  <c r="C43" i="15"/>
  <c r="C70" i="15" s="1"/>
  <c r="C74" i="15" s="1"/>
  <c r="C92" i="15" s="1"/>
  <c r="E42" i="15"/>
  <c r="E41" i="15"/>
  <c r="E40" i="15"/>
  <c r="E39" i="15"/>
  <c r="E34" i="15"/>
  <c r="D32" i="15"/>
  <c r="E32" i="15" s="1"/>
  <c r="C32" i="15"/>
  <c r="E31" i="15"/>
  <c r="E30" i="15"/>
  <c r="E29" i="15"/>
  <c r="E28" i="15"/>
  <c r="D26" i="15"/>
  <c r="E26" i="15" s="1"/>
  <c r="C26" i="15"/>
  <c r="E25" i="15"/>
  <c r="E24" i="15"/>
  <c r="E23" i="15"/>
  <c r="E22" i="15"/>
  <c r="D20" i="15"/>
  <c r="E20" i="15" s="1"/>
  <c r="C20" i="15"/>
  <c r="E19" i="15"/>
  <c r="E18" i="15"/>
  <c r="E17" i="15"/>
  <c r="E16" i="15"/>
  <c r="E14" i="15"/>
  <c r="D14" i="15"/>
  <c r="D33" i="15" s="1"/>
  <c r="C14" i="15"/>
  <c r="C33" i="15" s="1"/>
  <c r="E13" i="15"/>
  <c r="E12" i="15"/>
  <c r="E11" i="15"/>
  <c r="E10" i="15"/>
  <c r="E6" i="15"/>
  <c r="E76" i="16"/>
  <c r="E72" i="16"/>
  <c r="E67" i="16"/>
  <c r="D66" i="16"/>
  <c r="C66" i="16"/>
  <c r="C68" i="16" s="1"/>
  <c r="E65" i="16"/>
  <c r="E64" i="16"/>
  <c r="E63" i="16"/>
  <c r="E62" i="16"/>
  <c r="E60" i="16"/>
  <c r="E59" i="16"/>
  <c r="D57" i="16"/>
  <c r="E57" i="16" s="1"/>
  <c r="C57" i="16"/>
  <c r="E56" i="16"/>
  <c r="E55" i="16"/>
  <c r="E54" i="16"/>
  <c r="E53" i="16"/>
  <c r="D50" i="16"/>
  <c r="E50" i="16" s="1"/>
  <c r="C50" i="16"/>
  <c r="E49" i="16"/>
  <c r="E48" i="16"/>
  <c r="E47" i="16"/>
  <c r="E46" i="16"/>
  <c r="D43" i="16"/>
  <c r="C43" i="16"/>
  <c r="C70" i="16" s="1"/>
  <c r="C74" i="16" s="1"/>
  <c r="C92" i="16" s="1"/>
  <c r="E42" i="16"/>
  <c r="E41" i="16"/>
  <c r="E40" i="16"/>
  <c r="E39" i="16"/>
  <c r="E34" i="16"/>
  <c r="D32" i="16"/>
  <c r="E32" i="16" s="1"/>
  <c r="C32" i="16"/>
  <c r="E31" i="16"/>
  <c r="E30" i="16"/>
  <c r="E29" i="16"/>
  <c r="E28" i="16"/>
  <c r="D26" i="16"/>
  <c r="E26" i="16" s="1"/>
  <c r="C26" i="16"/>
  <c r="E25" i="16"/>
  <c r="E24" i="16"/>
  <c r="E23" i="16"/>
  <c r="E22" i="16"/>
  <c r="D20" i="16"/>
  <c r="E20" i="16" s="1"/>
  <c r="C20" i="16"/>
  <c r="E19" i="16"/>
  <c r="E18" i="16"/>
  <c r="E17" i="16"/>
  <c r="E16" i="16"/>
  <c r="E14" i="16"/>
  <c r="D14" i="16"/>
  <c r="D33" i="16" s="1"/>
  <c r="C14" i="16"/>
  <c r="C33" i="16" s="1"/>
  <c r="E13" i="16"/>
  <c r="E12" i="16"/>
  <c r="E11" i="16"/>
  <c r="E10" i="16"/>
  <c r="E6" i="16"/>
  <c r="E76" i="17"/>
  <c r="E72" i="17"/>
  <c r="E67" i="17"/>
  <c r="D66" i="17"/>
  <c r="F6" i="9" s="1"/>
  <c r="C66" i="17"/>
  <c r="C68" i="17" s="1"/>
  <c r="E65" i="17"/>
  <c r="E64" i="17"/>
  <c r="E63" i="17"/>
  <c r="E62" i="17"/>
  <c r="E60" i="17"/>
  <c r="E59" i="17"/>
  <c r="D57" i="17"/>
  <c r="E57" i="17" s="1"/>
  <c r="C57" i="17"/>
  <c r="E56" i="17"/>
  <c r="E55" i="17"/>
  <c r="E54" i="17"/>
  <c r="E53" i="17"/>
  <c r="D50" i="17"/>
  <c r="C50" i="17"/>
  <c r="E49" i="17"/>
  <c r="E48" i="17"/>
  <c r="E47" i="17"/>
  <c r="E46" i="17"/>
  <c r="D43" i="17"/>
  <c r="C43" i="17"/>
  <c r="E42" i="17"/>
  <c r="E41" i="17"/>
  <c r="E40" i="17"/>
  <c r="E39" i="17"/>
  <c r="E34" i="17"/>
  <c r="D32" i="17"/>
  <c r="E32" i="17" s="1"/>
  <c r="C32" i="17"/>
  <c r="E31" i="17"/>
  <c r="E30" i="17"/>
  <c r="E29" i="17"/>
  <c r="E28" i="17"/>
  <c r="D26" i="17"/>
  <c r="C26" i="17"/>
  <c r="E25" i="17"/>
  <c r="E24" i="17"/>
  <c r="E23" i="17"/>
  <c r="E22" i="17"/>
  <c r="D20" i="17"/>
  <c r="E20" i="17" s="1"/>
  <c r="C20" i="17"/>
  <c r="E19" i="17"/>
  <c r="E18" i="17"/>
  <c r="E17" i="17"/>
  <c r="E16" i="17"/>
  <c r="D14" i="17"/>
  <c r="E14" i="17" s="1"/>
  <c r="C14" i="17"/>
  <c r="C33" i="17" s="1"/>
  <c r="F37" i="9" s="1"/>
  <c r="E13" i="17"/>
  <c r="E12" i="17"/>
  <c r="E11" i="17"/>
  <c r="E10" i="17"/>
  <c r="E6" i="17"/>
  <c r="E76" i="12"/>
  <c r="E72" i="12"/>
  <c r="E67" i="12"/>
  <c r="D66" i="12"/>
  <c r="C66" i="12"/>
  <c r="C68" i="12" s="1"/>
  <c r="E65" i="12"/>
  <c r="E64" i="12"/>
  <c r="E63" i="12"/>
  <c r="E62" i="12"/>
  <c r="E60" i="12"/>
  <c r="E59" i="12"/>
  <c r="D57" i="12"/>
  <c r="E57" i="12" s="1"/>
  <c r="C57" i="12"/>
  <c r="E56" i="12"/>
  <c r="E55" i="12"/>
  <c r="E54" i="12"/>
  <c r="E53" i="12"/>
  <c r="D50" i="12"/>
  <c r="E50" i="12" s="1"/>
  <c r="C50" i="12"/>
  <c r="E49" i="12"/>
  <c r="E48" i="12"/>
  <c r="E47" i="12"/>
  <c r="E46" i="12"/>
  <c r="D43" i="12"/>
  <c r="C43" i="12"/>
  <c r="C70" i="12" s="1"/>
  <c r="C74" i="12" s="1"/>
  <c r="C92" i="12" s="1"/>
  <c r="E42" i="12"/>
  <c r="E41" i="12"/>
  <c r="E40" i="12"/>
  <c r="E39" i="12"/>
  <c r="E34" i="12"/>
  <c r="D32" i="12"/>
  <c r="E32" i="12" s="1"/>
  <c r="C32" i="12"/>
  <c r="E31" i="12"/>
  <c r="E30" i="12"/>
  <c r="E29" i="12"/>
  <c r="E28" i="12"/>
  <c r="D26" i="12"/>
  <c r="E26" i="12" s="1"/>
  <c r="C26" i="12"/>
  <c r="E25" i="12"/>
  <c r="E24" i="12"/>
  <c r="E23" i="12"/>
  <c r="E22" i="12"/>
  <c r="D20" i="12"/>
  <c r="E20" i="12" s="1"/>
  <c r="C20" i="12"/>
  <c r="E19" i="12"/>
  <c r="E18" i="12"/>
  <c r="E17" i="12"/>
  <c r="E16" i="12"/>
  <c r="E14" i="12"/>
  <c r="D14" i="12"/>
  <c r="D33" i="12" s="1"/>
  <c r="C14" i="12"/>
  <c r="C33" i="12" s="1"/>
  <c r="E13" i="12"/>
  <c r="E12" i="12"/>
  <c r="E11" i="12"/>
  <c r="E10" i="12"/>
  <c r="E6" i="12"/>
  <c r="E76" i="13"/>
  <c r="E72" i="13"/>
  <c r="E67" i="13"/>
  <c r="D66" i="13"/>
  <c r="H6" i="9" s="1"/>
  <c r="C66" i="13"/>
  <c r="C68" i="13" s="1"/>
  <c r="E65" i="13"/>
  <c r="E64" i="13"/>
  <c r="E63" i="13"/>
  <c r="E62" i="13"/>
  <c r="E60" i="13"/>
  <c r="E59" i="13"/>
  <c r="E57" i="13"/>
  <c r="D57" i="13"/>
  <c r="C57" i="13"/>
  <c r="E56" i="13"/>
  <c r="E55" i="13"/>
  <c r="E54" i="13"/>
  <c r="E53" i="13"/>
  <c r="D50" i="13"/>
  <c r="C50" i="13"/>
  <c r="E49" i="13"/>
  <c r="E48" i="13"/>
  <c r="E47" i="13"/>
  <c r="E46" i="13"/>
  <c r="D43" i="13"/>
  <c r="C43" i="13"/>
  <c r="E42" i="13"/>
  <c r="E41" i="13"/>
  <c r="E40" i="13"/>
  <c r="E39" i="13"/>
  <c r="E34" i="13"/>
  <c r="D32" i="13"/>
  <c r="E32" i="13" s="1"/>
  <c r="C32" i="13"/>
  <c r="E31" i="13"/>
  <c r="E30" i="13"/>
  <c r="E29" i="13"/>
  <c r="E28" i="13"/>
  <c r="D26" i="13"/>
  <c r="E26" i="13" s="1"/>
  <c r="C26" i="13"/>
  <c r="E25" i="13"/>
  <c r="E24" i="13"/>
  <c r="E23" i="13"/>
  <c r="E22" i="13"/>
  <c r="D20" i="13"/>
  <c r="C20" i="13"/>
  <c r="E19" i="13"/>
  <c r="E18" i="13"/>
  <c r="E17" i="13"/>
  <c r="E16" i="13"/>
  <c r="D14" i="13"/>
  <c r="C14" i="13"/>
  <c r="E13" i="13"/>
  <c r="E12" i="13"/>
  <c r="E11" i="13"/>
  <c r="E10" i="13"/>
  <c r="E6" i="13"/>
  <c r="E76" i="10"/>
  <c r="E72" i="10"/>
  <c r="E67" i="10"/>
  <c r="D66" i="10"/>
  <c r="C66" i="10"/>
  <c r="C68" i="10" s="1"/>
  <c r="E65" i="10"/>
  <c r="E64" i="10"/>
  <c r="E63" i="10"/>
  <c r="E62" i="10"/>
  <c r="E60" i="10"/>
  <c r="E59" i="10"/>
  <c r="D57" i="10"/>
  <c r="C57" i="10"/>
  <c r="E56" i="10"/>
  <c r="E55" i="10"/>
  <c r="E54" i="10"/>
  <c r="E53" i="10"/>
  <c r="D50" i="10"/>
  <c r="C50" i="10"/>
  <c r="E49" i="10"/>
  <c r="E48" i="10"/>
  <c r="E47" i="10"/>
  <c r="E46" i="10"/>
  <c r="D43" i="10"/>
  <c r="C43" i="10"/>
  <c r="C70" i="10" s="1"/>
  <c r="C74" i="10" s="1"/>
  <c r="C92" i="10" s="1"/>
  <c r="E42" i="10"/>
  <c r="E41" i="10"/>
  <c r="E40" i="10"/>
  <c r="E39" i="10"/>
  <c r="E34" i="10"/>
  <c r="D32" i="10"/>
  <c r="C32" i="10"/>
  <c r="E31" i="10"/>
  <c r="E30" i="10"/>
  <c r="E29" i="10"/>
  <c r="E28" i="10"/>
  <c r="D26" i="10"/>
  <c r="E26" i="10" s="1"/>
  <c r="C26" i="10"/>
  <c r="E25" i="10"/>
  <c r="E24" i="10"/>
  <c r="E23" i="10"/>
  <c r="E22" i="10"/>
  <c r="D20" i="10"/>
  <c r="E20" i="10" s="1"/>
  <c r="C20" i="10"/>
  <c r="E19" i="10"/>
  <c r="E18" i="10"/>
  <c r="E17" i="10"/>
  <c r="E16" i="10"/>
  <c r="E14" i="10"/>
  <c r="D14" i="10"/>
  <c r="C14" i="10"/>
  <c r="E13" i="10"/>
  <c r="E12" i="10"/>
  <c r="E11" i="10"/>
  <c r="E10" i="10"/>
  <c r="E6" i="10"/>
  <c r="E76" i="8"/>
  <c r="E72" i="8"/>
  <c r="E67" i="8"/>
  <c r="D66" i="8"/>
  <c r="C66" i="8"/>
  <c r="C68" i="8" s="1"/>
  <c r="E65" i="8"/>
  <c r="E64" i="8"/>
  <c r="E63" i="8"/>
  <c r="E62" i="8"/>
  <c r="E60" i="8"/>
  <c r="E59" i="8"/>
  <c r="D57" i="8"/>
  <c r="E57" i="8" s="1"/>
  <c r="C57" i="8"/>
  <c r="E56" i="8"/>
  <c r="E55" i="8"/>
  <c r="E54" i="8"/>
  <c r="E53" i="8"/>
  <c r="D50" i="8"/>
  <c r="E50" i="8" s="1"/>
  <c r="C50" i="8"/>
  <c r="E49" i="8"/>
  <c r="E48" i="8"/>
  <c r="E47" i="8"/>
  <c r="E46" i="8"/>
  <c r="D43" i="8"/>
  <c r="C43" i="8"/>
  <c r="C70" i="8" s="1"/>
  <c r="C74" i="8" s="1"/>
  <c r="C92" i="8" s="1"/>
  <c r="E42" i="8"/>
  <c r="E41" i="8"/>
  <c r="E40" i="8"/>
  <c r="E39" i="8"/>
  <c r="E34" i="8"/>
  <c r="D32" i="8"/>
  <c r="E32" i="8" s="1"/>
  <c r="C32" i="8"/>
  <c r="E31" i="8"/>
  <c r="E30" i="8"/>
  <c r="E29" i="8"/>
  <c r="E28" i="8"/>
  <c r="D26" i="8"/>
  <c r="E26" i="8" s="1"/>
  <c r="C26" i="8"/>
  <c r="E25" i="8"/>
  <c r="E24" i="8"/>
  <c r="E23" i="8"/>
  <c r="E22" i="8"/>
  <c r="D20" i="8"/>
  <c r="C20" i="8"/>
  <c r="E19" i="8"/>
  <c r="E18" i="8"/>
  <c r="E17" i="8"/>
  <c r="E16" i="8"/>
  <c r="D14" i="8"/>
  <c r="E14" i="8" s="1"/>
  <c r="C14" i="8"/>
  <c r="E13" i="8"/>
  <c r="E12" i="8"/>
  <c r="E11" i="8"/>
  <c r="E10" i="8"/>
  <c r="E6" i="8"/>
  <c r="E76" i="7"/>
  <c r="E72" i="7"/>
  <c r="E67" i="7"/>
  <c r="D66" i="7"/>
  <c r="C66" i="7"/>
  <c r="C68" i="7" s="1"/>
  <c r="E65" i="7"/>
  <c r="E64" i="7"/>
  <c r="E63" i="7"/>
  <c r="E62" i="7"/>
  <c r="E60" i="7"/>
  <c r="E59" i="7"/>
  <c r="D57" i="7"/>
  <c r="E57" i="7" s="1"/>
  <c r="C57" i="7"/>
  <c r="E56" i="7"/>
  <c r="E55" i="7"/>
  <c r="E54" i="7"/>
  <c r="E53" i="7"/>
  <c r="D50" i="7"/>
  <c r="C50" i="7"/>
  <c r="E49" i="7"/>
  <c r="E48" i="7"/>
  <c r="E47" i="7"/>
  <c r="E46" i="7"/>
  <c r="D43" i="7"/>
  <c r="C43" i="7"/>
  <c r="C70" i="7" s="1"/>
  <c r="C74" i="7" s="1"/>
  <c r="C92" i="7" s="1"/>
  <c r="E42" i="7"/>
  <c r="E41" i="7"/>
  <c r="E40" i="7"/>
  <c r="E39" i="7"/>
  <c r="E34" i="7"/>
  <c r="D32" i="7"/>
  <c r="C32" i="7"/>
  <c r="E31" i="7"/>
  <c r="E30" i="7"/>
  <c r="E29" i="7"/>
  <c r="E28" i="7"/>
  <c r="D26" i="7"/>
  <c r="C26" i="7"/>
  <c r="E25" i="7"/>
  <c r="E24" i="7"/>
  <c r="E23" i="7"/>
  <c r="E22" i="7"/>
  <c r="D20" i="7"/>
  <c r="C20" i="7"/>
  <c r="E19" i="7"/>
  <c r="E18" i="7"/>
  <c r="E17" i="7"/>
  <c r="E16" i="7"/>
  <c r="D14" i="7"/>
  <c r="C14" i="7"/>
  <c r="E13" i="7"/>
  <c r="E12" i="7"/>
  <c r="E11" i="7"/>
  <c r="E10" i="7"/>
  <c r="E6" i="7"/>
  <c r="E76" i="6"/>
  <c r="E72" i="6"/>
  <c r="E67" i="6"/>
  <c r="D66" i="6"/>
  <c r="D68" i="6" s="1"/>
  <c r="C66" i="6"/>
  <c r="C68" i="6" s="1"/>
  <c r="E65" i="6"/>
  <c r="E64" i="6"/>
  <c r="E63" i="6"/>
  <c r="E62" i="6"/>
  <c r="E60" i="6"/>
  <c r="E59" i="6"/>
  <c r="D57" i="6"/>
  <c r="E57" i="6" s="1"/>
  <c r="C57" i="6"/>
  <c r="E56" i="6"/>
  <c r="E55" i="6"/>
  <c r="E54" i="6"/>
  <c r="E53" i="6"/>
  <c r="D50" i="6"/>
  <c r="E50" i="6" s="1"/>
  <c r="C50" i="6"/>
  <c r="E49" i="6"/>
  <c r="E48" i="6"/>
  <c r="E47" i="6"/>
  <c r="E46" i="6"/>
  <c r="D43" i="6"/>
  <c r="C43" i="6"/>
  <c r="E42" i="6"/>
  <c r="E41" i="6"/>
  <c r="E40" i="6"/>
  <c r="E39" i="6"/>
  <c r="E34" i="6"/>
  <c r="D32" i="6"/>
  <c r="E32" i="6" s="1"/>
  <c r="C32" i="6"/>
  <c r="E31" i="6"/>
  <c r="E30" i="6"/>
  <c r="E29" i="6"/>
  <c r="E28" i="6"/>
  <c r="D26" i="6"/>
  <c r="C26" i="6"/>
  <c r="E25" i="6"/>
  <c r="E24" i="6"/>
  <c r="E23" i="6"/>
  <c r="E22" i="6"/>
  <c r="D20" i="6"/>
  <c r="C20" i="6"/>
  <c r="E19" i="6"/>
  <c r="E18" i="6"/>
  <c r="E17" i="6"/>
  <c r="E16" i="6"/>
  <c r="D14" i="6"/>
  <c r="C14" i="6"/>
  <c r="E13" i="6"/>
  <c r="E12" i="6"/>
  <c r="E11" i="6"/>
  <c r="E10" i="6"/>
  <c r="E6" i="6"/>
  <c r="E76" i="1"/>
  <c r="E72" i="1"/>
  <c r="E67" i="1"/>
  <c r="D66" i="1"/>
  <c r="C66" i="1"/>
  <c r="C68" i="1" s="1"/>
  <c r="E65" i="1"/>
  <c r="E64" i="1"/>
  <c r="E63" i="1"/>
  <c r="E62" i="1"/>
  <c r="E60" i="1"/>
  <c r="E59" i="1"/>
  <c r="D57" i="1"/>
  <c r="C57" i="1"/>
  <c r="E56" i="1"/>
  <c r="E55" i="1"/>
  <c r="E54" i="1"/>
  <c r="E53" i="1"/>
  <c r="D50" i="1"/>
  <c r="E50" i="1" s="1"/>
  <c r="C50" i="1"/>
  <c r="E49" i="1"/>
  <c r="E48" i="1"/>
  <c r="E47" i="1"/>
  <c r="E46" i="1"/>
  <c r="D43" i="1"/>
  <c r="C43" i="1"/>
  <c r="C70" i="1" s="1"/>
  <c r="C74" i="1" s="1"/>
  <c r="C92" i="1" s="1"/>
  <c r="E42" i="1"/>
  <c r="E41" i="1"/>
  <c r="E40" i="1"/>
  <c r="E39" i="1"/>
  <c r="E34" i="1"/>
  <c r="D32" i="1"/>
  <c r="E32" i="1" s="1"/>
  <c r="C32" i="1"/>
  <c r="E31" i="1"/>
  <c r="E30" i="1"/>
  <c r="E29" i="1"/>
  <c r="E28" i="1"/>
  <c r="D26" i="1"/>
  <c r="C26" i="1"/>
  <c r="E25" i="1"/>
  <c r="E24" i="1"/>
  <c r="E23" i="1"/>
  <c r="E22" i="1"/>
  <c r="D20" i="1"/>
  <c r="C20" i="1"/>
  <c r="E19" i="1"/>
  <c r="E18" i="1"/>
  <c r="E17" i="1"/>
  <c r="E16" i="1"/>
  <c r="D14" i="1"/>
  <c r="C14" i="1"/>
  <c r="C33" i="1" s="1"/>
  <c r="E13" i="1"/>
  <c r="E12" i="1"/>
  <c r="E11" i="1"/>
  <c r="E10" i="1"/>
  <c r="E6" i="1"/>
  <c r="E76" i="4"/>
  <c r="E72" i="4"/>
  <c r="E67" i="4"/>
  <c r="D66" i="4"/>
  <c r="N6" i="9" s="1"/>
  <c r="C66" i="4"/>
  <c r="C68" i="4" s="1"/>
  <c r="E65" i="4"/>
  <c r="E64" i="4"/>
  <c r="E63" i="4"/>
  <c r="E62" i="4"/>
  <c r="E60" i="4"/>
  <c r="E59" i="4"/>
  <c r="D57" i="4"/>
  <c r="E57" i="4" s="1"/>
  <c r="C57" i="4"/>
  <c r="E56" i="4"/>
  <c r="E55" i="4"/>
  <c r="E54" i="4"/>
  <c r="E53" i="4"/>
  <c r="D50" i="4"/>
  <c r="C50" i="4"/>
  <c r="E49" i="4"/>
  <c r="E48" i="4"/>
  <c r="E47" i="4"/>
  <c r="E46" i="4"/>
  <c r="D43" i="4"/>
  <c r="C43" i="4"/>
  <c r="C70" i="4" s="1"/>
  <c r="C74" i="4" s="1"/>
  <c r="C92" i="4" s="1"/>
  <c r="E42" i="4"/>
  <c r="E41" i="4"/>
  <c r="E40" i="4"/>
  <c r="E39" i="4"/>
  <c r="E34" i="4"/>
  <c r="D32" i="4"/>
  <c r="C32" i="4"/>
  <c r="E31" i="4"/>
  <c r="E30" i="4"/>
  <c r="E29" i="4"/>
  <c r="E28" i="4"/>
  <c r="D26" i="4"/>
  <c r="C26" i="4"/>
  <c r="E25" i="4"/>
  <c r="E24" i="4"/>
  <c r="E23" i="4"/>
  <c r="E22" i="4"/>
  <c r="D20" i="4"/>
  <c r="C20" i="4"/>
  <c r="E19" i="4"/>
  <c r="E18" i="4"/>
  <c r="E17" i="4"/>
  <c r="E16" i="4"/>
  <c r="D14" i="4"/>
  <c r="C14" i="4"/>
  <c r="E13" i="4"/>
  <c r="E12" i="4"/>
  <c r="E11" i="4"/>
  <c r="E10" i="4"/>
  <c r="E6" i="4"/>
  <c r="E76" i="11"/>
  <c r="E72" i="11"/>
  <c r="E67" i="11"/>
  <c r="D66" i="11"/>
  <c r="C66" i="11"/>
  <c r="C68" i="11" s="1"/>
  <c r="E65" i="11"/>
  <c r="E64" i="11"/>
  <c r="E63" i="11"/>
  <c r="E62" i="11"/>
  <c r="E60" i="11"/>
  <c r="E59" i="11"/>
  <c r="D57" i="11"/>
  <c r="C57" i="11"/>
  <c r="E57" i="11" s="1"/>
  <c r="E56" i="11"/>
  <c r="E55" i="11"/>
  <c r="E54" i="11"/>
  <c r="E53" i="11"/>
  <c r="D50" i="11"/>
  <c r="C50" i="11"/>
  <c r="E49" i="11"/>
  <c r="E48" i="11"/>
  <c r="E47" i="11"/>
  <c r="E46" i="11"/>
  <c r="D43" i="11"/>
  <c r="C43" i="11"/>
  <c r="E42" i="11"/>
  <c r="E41" i="11"/>
  <c r="E40" i="11"/>
  <c r="E39" i="11"/>
  <c r="E34" i="11"/>
  <c r="E32" i="11"/>
  <c r="D32" i="11"/>
  <c r="C32" i="11"/>
  <c r="E31" i="11"/>
  <c r="E30" i="11"/>
  <c r="E29" i="11"/>
  <c r="E28" i="11"/>
  <c r="D26" i="11"/>
  <c r="C26" i="11"/>
  <c r="E25" i="11"/>
  <c r="E24" i="11"/>
  <c r="E23" i="11"/>
  <c r="E22" i="11"/>
  <c r="D20" i="11"/>
  <c r="C20" i="11"/>
  <c r="E19" i="11"/>
  <c r="E18" i="11"/>
  <c r="E17" i="11"/>
  <c r="E16" i="11"/>
  <c r="D14" i="11"/>
  <c r="C14" i="11"/>
  <c r="E13" i="11"/>
  <c r="E12" i="11"/>
  <c r="E11" i="11"/>
  <c r="E10" i="11"/>
  <c r="E6" i="11"/>
  <c r="E82" i="3"/>
  <c r="D82" i="3"/>
  <c r="C82" i="3"/>
  <c r="C81" i="3"/>
  <c r="E80" i="3"/>
  <c r="D80" i="3"/>
  <c r="C80" i="3"/>
  <c r="E79" i="3"/>
  <c r="D79" i="3"/>
  <c r="C79" i="3"/>
  <c r="E78" i="3"/>
  <c r="D78" i="3"/>
  <c r="C78" i="3"/>
  <c r="O10" i="9" l="1"/>
  <c r="O47" i="9"/>
  <c r="O50" i="9" s="1"/>
  <c r="E38" i="9"/>
  <c r="C70" i="11"/>
  <c r="C74" i="11" s="1"/>
  <c r="C92" i="11" s="1"/>
  <c r="E50" i="11"/>
  <c r="E26" i="11"/>
  <c r="E20" i="11"/>
  <c r="C33" i="11"/>
  <c r="O37" i="9" s="1"/>
  <c r="E14" i="11"/>
  <c r="E68" i="6"/>
  <c r="E26" i="6"/>
  <c r="E20" i="6"/>
  <c r="C33" i="6"/>
  <c r="C35" i="6" s="1"/>
  <c r="C80" i="6" s="1"/>
  <c r="E14" i="6"/>
  <c r="E20" i="8"/>
  <c r="C33" i="8"/>
  <c r="C35" i="8" s="1"/>
  <c r="C80" i="8" s="1"/>
  <c r="J41" i="9" s="1"/>
  <c r="I38" i="9"/>
  <c r="E57" i="10"/>
  <c r="E50" i="10"/>
  <c r="C33" i="10"/>
  <c r="I37" i="9" s="1"/>
  <c r="I9" i="9" s="1"/>
  <c r="E32" i="10"/>
  <c r="D33" i="10"/>
  <c r="I5" i="9" s="1"/>
  <c r="H38" i="9"/>
  <c r="E50" i="13"/>
  <c r="C70" i="13"/>
  <c r="C74" i="13" s="1"/>
  <c r="C92" i="13" s="1"/>
  <c r="C33" i="13"/>
  <c r="H37" i="9" s="1"/>
  <c r="G37" i="9" s="1"/>
  <c r="E20" i="13"/>
  <c r="E14" i="13"/>
  <c r="N47" i="9"/>
  <c r="N50" i="9" s="1"/>
  <c r="E50" i="4"/>
  <c r="E32" i="4"/>
  <c r="D33" i="4"/>
  <c r="N5" i="9" s="1"/>
  <c r="E26" i="4"/>
  <c r="E20" i="4"/>
  <c r="C33" i="4"/>
  <c r="N37" i="9" s="1"/>
  <c r="N9" i="9" s="1"/>
  <c r="E14" i="4"/>
  <c r="E57" i="1"/>
  <c r="D33" i="1"/>
  <c r="E26" i="1"/>
  <c r="E20" i="1"/>
  <c r="E14" i="1"/>
  <c r="F38" i="9"/>
  <c r="E50" i="17"/>
  <c r="C70" i="17"/>
  <c r="C74" i="17" s="1"/>
  <c r="C92" i="17" s="1"/>
  <c r="E26" i="17"/>
  <c r="E50" i="7"/>
  <c r="E32" i="7"/>
  <c r="E26" i="7"/>
  <c r="E20" i="7"/>
  <c r="C33" i="7"/>
  <c r="C35" i="7" s="1"/>
  <c r="D33" i="7"/>
  <c r="D35" i="7" s="1"/>
  <c r="E14" i="7"/>
  <c r="N10" i="9"/>
  <c r="C81" i="18"/>
  <c r="C77" i="18"/>
  <c r="C35" i="18"/>
  <c r="D35" i="18"/>
  <c r="E33" i="18"/>
  <c r="D68" i="18"/>
  <c r="E68" i="18" s="1"/>
  <c r="C79" i="18"/>
  <c r="E66" i="18"/>
  <c r="C78" i="18"/>
  <c r="D79" i="18"/>
  <c r="E43" i="18"/>
  <c r="C81" i="14"/>
  <c r="C77" i="14"/>
  <c r="C35" i="14"/>
  <c r="D35" i="14"/>
  <c r="E33" i="14"/>
  <c r="D68" i="14"/>
  <c r="E68" i="14" s="1"/>
  <c r="C79" i="14"/>
  <c r="E66" i="14"/>
  <c r="C78" i="14"/>
  <c r="D79" i="14"/>
  <c r="E43" i="14"/>
  <c r="D78" i="15"/>
  <c r="C77" i="15"/>
  <c r="C35" i="15"/>
  <c r="D35" i="15"/>
  <c r="E33" i="15"/>
  <c r="D68" i="15"/>
  <c r="E68" i="15" s="1"/>
  <c r="C79" i="15"/>
  <c r="E66" i="15"/>
  <c r="C81" i="15" s="1"/>
  <c r="C78" i="15"/>
  <c r="D79" i="15"/>
  <c r="E43" i="15"/>
  <c r="C81" i="16"/>
  <c r="C77" i="16"/>
  <c r="C35" i="16"/>
  <c r="D35" i="16"/>
  <c r="E33" i="16"/>
  <c r="D68" i="16"/>
  <c r="E68" i="16" s="1"/>
  <c r="C79" i="16"/>
  <c r="E66" i="16"/>
  <c r="C78" i="16"/>
  <c r="D79" i="16"/>
  <c r="E43" i="16"/>
  <c r="C35" i="17"/>
  <c r="D68" i="17"/>
  <c r="E68" i="17" s="1"/>
  <c r="C79" i="17"/>
  <c r="E66" i="17"/>
  <c r="C81" i="17" s="1"/>
  <c r="C78" i="17"/>
  <c r="D79" i="17"/>
  <c r="D33" i="17"/>
  <c r="F5" i="9" s="1"/>
  <c r="G5" i="9" s="1"/>
  <c r="E43" i="17"/>
  <c r="C81" i="12"/>
  <c r="C77" i="12"/>
  <c r="C35" i="12"/>
  <c r="D35" i="12"/>
  <c r="E33" i="12"/>
  <c r="D68" i="12"/>
  <c r="E68" i="12" s="1"/>
  <c r="C79" i="12"/>
  <c r="E66" i="12"/>
  <c r="C78" i="12"/>
  <c r="D79" i="12"/>
  <c r="E43" i="12"/>
  <c r="C77" i="13"/>
  <c r="C35" i="13"/>
  <c r="C80" i="13" s="1"/>
  <c r="D68" i="13"/>
  <c r="E68" i="13" s="1"/>
  <c r="C79" i="13"/>
  <c r="E66" i="13"/>
  <c r="C81" i="13" s="1"/>
  <c r="C78" i="13"/>
  <c r="D79" i="13"/>
  <c r="D33" i="13"/>
  <c r="E43" i="13"/>
  <c r="C81" i="10"/>
  <c r="C77" i="10"/>
  <c r="C35" i="10"/>
  <c r="D35" i="10"/>
  <c r="E33" i="10"/>
  <c r="D68" i="10"/>
  <c r="E68" i="10" s="1"/>
  <c r="C79" i="10"/>
  <c r="E66" i="10"/>
  <c r="C78" i="10"/>
  <c r="D79" i="10"/>
  <c r="E43" i="10"/>
  <c r="C77" i="8"/>
  <c r="D68" i="8"/>
  <c r="E68" i="8" s="1"/>
  <c r="C79" i="8"/>
  <c r="E66" i="8"/>
  <c r="C81" i="8" s="1"/>
  <c r="C78" i="8"/>
  <c r="D79" i="8"/>
  <c r="D33" i="8"/>
  <c r="E43" i="8"/>
  <c r="C77" i="7"/>
  <c r="D68" i="7"/>
  <c r="E68" i="7" s="1"/>
  <c r="C79" i="7"/>
  <c r="E66" i="7"/>
  <c r="C81" i="7" s="1"/>
  <c r="C78" i="7"/>
  <c r="D79" i="7"/>
  <c r="E43" i="7"/>
  <c r="C78" i="6"/>
  <c r="D70" i="6"/>
  <c r="E66" i="6"/>
  <c r="D79" i="6"/>
  <c r="D33" i="6"/>
  <c r="E43" i="6"/>
  <c r="C70" i="6"/>
  <c r="C74" i="6" s="1"/>
  <c r="C92" i="6" s="1"/>
  <c r="D78" i="6"/>
  <c r="C81" i="6"/>
  <c r="C79" i="6"/>
  <c r="C77" i="1"/>
  <c r="C35" i="1"/>
  <c r="D35" i="1"/>
  <c r="E33" i="1"/>
  <c r="D68" i="1"/>
  <c r="E68" i="1" s="1"/>
  <c r="C79" i="1"/>
  <c r="E66" i="1"/>
  <c r="C81" i="1" s="1"/>
  <c r="C78" i="1"/>
  <c r="D79" i="1"/>
  <c r="E43" i="1"/>
  <c r="C81" i="4"/>
  <c r="C77" i="4"/>
  <c r="C35" i="4"/>
  <c r="D35" i="4"/>
  <c r="E33" i="4"/>
  <c r="D68" i="4"/>
  <c r="E68" i="4" s="1"/>
  <c r="C79" i="4"/>
  <c r="E66" i="4"/>
  <c r="C78" i="4"/>
  <c r="D79" i="4"/>
  <c r="E43" i="4"/>
  <c r="D68" i="11"/>
  <c r="E68" i="11" s="1"/>
  <c r="C79" i="11"/>
  <c r="E66" i="11"/>
  <c r="C81" i="11" s="1"/>
  <c r="C78" i="11"/>
  <c r="D79" i="11"/>
  <c r="D33" i="11"/>
  <c r="E43" i="11"/>
  <c r="O9" i="9" l="1"/>
  <c r="O46" i="9"/>
  <c r="O49" i="9" s="1"/>
  <c r="N46" i="9"/>
  <c r="N49" i="9" s="1"/>
  <c r="D78" i="11"/>
  <c r="D70" i="11"/>
  <c r="D74" i="11" s="1"/>
  <c r="D77" i="11" s="1"/>
  <c r="C35" i="11"/>
  <c r="C80" i="11" s="1"/>
  <c r="O41" i="9" s="1"/>
  <c r="C77" i="11"/>
  <c r="C77" i="6"/>
  <c r="D78" i="8"/>
  <c r="D70" i="8"/>
  <c r="D78" i="13"/>
  <c r="D70" i="13"/>
  <c r="D74" i="13" s="1"/>
  <c r="D77" i="13" s="1"/>
  <c r="D78" i="17"/>
  <c r="D70" i="17"/>
  <c r="E70" i="17" s="1"/>
  <c r="C77" i="17"/>
  <c r="E33" i="7"/>
  <c r="D82" i="18"/>
  <c r="D80" i="18"/>
  <c r="E35" i="18"/>
  <c r="D70" i="18"/>
  <c r="D78" i="18"/>
  <c r="E79" i="18"/>
  <c r="E78" i="18"/>
  <c r="C82" i="18"/>
  <c r="C80" i="18"/>
  <c r="D82" i="14"/>
  <c r="D80" i="14"/>
  <c r="E35" i="14"/>
  <c r="D70" i="14"/>
  <c r="D78" i="14"/>
  <c r="E79" i="14"/>
  <c r="E78" i="14"/>
  <c r="C82" i="14"/>
  <c r="C80" i="14"/>
  <c r="E79" i="15"/>
  <c r="E78" i="15"/>
  <c r="C82" i="15"/>
  <c r="C80" i="15"/>
  <c r="D82" i="15"/>
  <c r="D80" i="15"/>
  <c r="E35" i="15"/>
  <c r="D70" i="15"/>
  <c r="E79" i="16"/>
  <c r="E78" i="16"/>
  <c r="C82" i="16"/>
  <c r="C80" i="16"/>
  <c r="D82" i="16"/>
  <c r="D80" i="16"/>
  <c r="E35" i="16"/>
  <c r="D70" i="16"/>
  <c r="D78" i="16"/>
  <c r="D74" i="17"/>
  <c r="D77" i="17" s="1"/>
  <c r="E78" i="17"/>
  <c r="E79" i="17"/>
  <c r="E33" i="17"/>
  <c r="D35" i="17"/>
  <c r="C82" i="17"/>
  <c r="E79" i="12"/>
  <c r="E78" i="12"/>
  <c r="C82" i="12"/>
  <c r="C80" i="12"/>
  <c r="D82" i="12"/>
  <c r="D80" i="12"/>
  <c r="E35" i="12"/>
  <c r="D70" i="12"/>
  <c r="D78" i="12"/>
  <c r="E70" i="13"/>
  <c r="E78" i="13"/>
  <c r="E79" i="13"/>
  <c r="E33" i="13"/>
  <c r="D35" i="13"/>
  <c r="C82" i="13"/>
  <c r="E79" i="10"/>
  <c r="E78" i="10"/>
  <c r="C82" i="10"/>
  <c r="C80" i="10"/>
  <c r="D82" i="10"/>
  <c r="D80" i="10"/>
  <c r="E35" i="10"/>
  <c r="D70" i="10"/>
  <c r="D78" i="10"/>
  <c r="D74" i="8"/>
  <c r="E70" i="8"/>
  <c r="E78" i="8"/>
  <c r="E79" i="8"/>
  <c r="D77" i="8"/>
  <c r="E33" i="8"/>
  <c r="D35" i="8"/>
  <c r="C82" i="8"/>
  <c r="D82" i="7"/>
  <c r="D80" i="7"/>
  <c r="E35" i="7"/>
  <c r="D70" i="7"/>
  <c r="D78" i="7"/>
  <c r="E79" i="7"/>
  <c r="E78" i="7"/>
  <c r="C82" i="7"/>
  <c r="C80" i="7"/>
  <c r="K41" i="9" s="1"/>
  <c r="E78" i="6"/>
  <c r="E79" i="6"/>
  <c r="C82" i="6"/>
  <c r="D74" i="6"/>
  <c r="E70" i="6"/>
  <c r="E33" i="6"/>
  <c r="D35" i="6"/>
  <c r="D82" i="1"/>
  <c r="D80" i="1"/>
  <c r="E35" i="1"/>
  <c r="D70" i="1"/>
  <c r="D78" i="1"/>
  <c r="E79" i="1"/>
  <c r="E78" i="1"/>
  <c r="C82" i="1"/>
  <c r="C80" i="1"/>
  <c r="D82" i="4"/>
  <c r="D80" i="4"/>
  <c r="E35" i="4"/>
  <c r="D70" i="4"/>
  <c r="D78" i="4"/>
  <c r="E79" i="4"/>
  <c r="E78" i="4"/>
  <c r="C82" i="4"/>
  <c r="C80" i="4"/>
  <c r="N41" i="9" s="1"/>
  <c r="E70" i="11"/>
  <c r="E78" i="11"/>
  <c r="E79" i="11"/>
  <c r="E33" i="11"/>
  <c r="D35" i="11"/>
  <c r="C82" i="11"/>
  <c r="O52" i="9" l="1"/>
  <c r="I41" i="9"/>
  <c r="E82" i="18"/>
  <c r="E80" i="18"/>
  <c r="E70" i="18"/>
  <c r="D74" i="18"/>
  <c r="E82" i="14"/>
  <c r="E80" i="14"/>
  <c r="E70" i="14"/>
  <c r="D74" i="14"/>
  <c r="E70" i="15"/>
  <c r="D74" i="15"/>
  <c r="E80" i="15"/>
  <c r="E82" i="15"/>
  <c r="E70" i="16"/>
  <c r="D74" i="16"/>
  <c r="E82" i="16"/>
  <c r="E80" i="16"/>
  <c r="E35" i="17"/>
  <c r="D82" i="17"/>
  <c r="E92" i="17"/>
  <c r="E74" i="17"/>
  <c r="E77" i="17" s="1"/>
  <c r="E70" i="12"/>
  <c r="D74" i="12"/>
  <c r="E82" i="12"/>
  <c r="E80" i="12"/>
  <c r="E35" i="13"/>
  <c r="D82" i="13"/>
  <c r="D80" i="13"/>
  <c r="E92" i="13"/>
  <c r="E74" i="13"/>
  <c r="E77" i="13" s="1"/>
  <c r="E70" i="10"/>
  <c r="D74" i="10"/>
  <c r="E82" i="10"/>
  <c r="E80" i="10"/>
  <c r="E35" i="8"/>
  <c r="D82" i="8"/>
  <c r="D80" i="8"/>
  <c r="E92" i="8"/>
  <c r="E74" i="8"/>
  <c r="E77" i="8" s="1"/>
  <c r="E82" i="7"/>
  <c r="E80" i="7"/>
  <c r="E70" i="7"/>
  <c r="D74" i="7"/>
  <c r="E92" i="6"/>
  <c r="E74" i="6"/>
  <c r="D77" i="6"/>
  <c r="E35" i="6"/>
  <c r="D82" i="6"/>
  <c r="D80" i="6"/>
  <c r="E77" i="6"/>
  <c r="E82" i="1"/>
  <c r="E80" i="1"/>
  <c r="E70" i="1"/>
  <c r="D74" i="1"/>
  <c r="E82" i="4"/>
  <c r="E80" i="4"/>
  <c r="E70" i="4"/>
  <c r="D74" i="4"/>
  <c r="E35" i="11"/>
  <c r="D82" i="11"/>
  <c r="D80" i="11"/>
  <c r="E92" i="11"/>
  <c r="E74" i="11"/>
  <c r="E77" i="11" s="1"/>
  <c r="E74" i="18" l="1"/>
  <c r="E77" i="18" s="1"/>
  <c r="E92" i="18"/>
  <c r="D77" i="18"/>
  <c r="E74" i="14"/>
  <c r="E77" i="14" s="1"/>
  <c r="E92" i="14"/>
  <c r="D77" i="14"/>
  <c r="E74" i="15"/>
  <c r="E77" i="15" s="1"/>
  <c r="E92" i="15"/>
  <c r="D77" i="15"/>
  <c r="E74" i="16"/>
  <c r="E77" i="16" s="1"/>
  <c r="E92" i="16"/>
  <c r="D77" i="16"/>
  <c r="E82" i="17"/>
  <c r="E74" i="12"/>
  <c r="E77" i="12" s="1"/>
  <c r="E92" i="12"/>
  <c r="D77" i="12"/>
  <c r="E82" i="13"/>
  <c r="E80" i="13"/>
  <c r="E74" i="10"/>
  <c r="E77" i="10" s="1"/>
  <c r="E92" i="10"/>
  <c r="D77" i="10"/>
  <c r="E82" i="8"/>
  <c r="E80" i="8"/>
  <c r="E74" i="7"/>
  <c r="E77" i="7" s="1"/>
  <c r="E92" i="7"/>
  <c r="D77" i="7"/>
  <c r="E80" i="6"/>
  <c r="E82" i="6"/>
  <c r="E74" i="1"/>
  <c r="E77" i="1" s="1"/>
  <c r="E92" i="1"/>
  <c r="D77" i="1"/>
  <c r="E74" i="4"/>
  <c r="E77" i="4" s="1"/>
  <c r="E92" i="4"/>
  <c r="D77" i="4"/>
  <c r="E82" i="11"/>
  <c r="E80" i="11"/>
  <c r="J5" i="9"/>
  <c r="K5" i="9"/>
  <c r="L5" i="9"/>
  <c r="M5" i="9"/>
  <c r="J6" i="9"/>
  <c r="K6" i="9"/>
  <c r="L6" i="9"/>
  <c r="M6" i="9"/>
  <c r="J37" i="9" l="1"/>
  <c r="J9" i="9" s="1"/>
  <c r="K37" i="9"/>
  <c r="K9" i="9" s="1"/>
  <c r="L37" i="9"/>
  <c r="L9" i="9" s="1"/>
  <c r="M37" i="9"/>
  <c r="M9" i="9" s="1"/>
  <c r="J38" i="9"/>
  <c r="J10" i="9" s="1"/>
  <c r="K38" i="9"/>
  <c r="K10" i="9" s="1"/>
  <c r="L38" i="9"/>
  <c r="L10" i="9" s="1"/>
  <c r="M38" i="9"/>
  <c r="M10" i="9" s="1"/>
  <c r="C46" i="9" l="1"/>
  <c r="D46" i="9"/>
  <c r="E46" i="9"/>
  <c r="F46" i="9"/>
  <c r="G46" i="9"/>
  <c r="H46" i="9"/>
  <c r="H49" i="9" s="1"/>
  <c r="I46" i="9"/>
  <c r="I49" i="9" s="1"/>
  <c r="C47" i="9"/>
  <c r="D47" i="9"/>
  <c r="E47" i="9"/>
  <c r="F47" i="9"/>
  <c r="G47" i="9"/>
  <c r="H47" i="9"/>
  <c r="H50" i="9" s="1"/>
  <c r="I47" i="9"/>
  <c r="I50" i="9" s="1"/>
  <c r="B47" i="9"/>
  <c r="C9" i="9"/>
  <c r="D9" i="9"/>
  <c r="E9" i="9"/>
  <c r="F9" i="9"/>
  <c r="G9" i="9"/>
  <c r="H9" i="9"/>
  <c r="B9" i="9"/>
  <c r="F10" i="9"/>
  <c r="G10" i="9"/>
  <c r="H10" i="9"/>
  <c r="I10" i="9"/>
  <c r="E10" i="9"/>
  <c r="D10" i="9"/>
  <c r="C10" i="9"/>
  <c r="B10" i="9"/>
  <c r="M41" i="9"/>
  <c r="L41" i="9"/>
  <c r="K51" i="9" l="1"/>
  <c r="B8" i="9"/>
  <c r="D51" i="9"/>
  <c r="H51" i="9"/>
  <c r="G51" i="9"/>
  <c r="C51" i="9"/>
  <c r="L51" i="9"/>
  <c r="I52" i="9"/>
  <c r="J51" i="9"/>
  <c r="F51" i="9"/>
  <c r="M51" i="9"/>
  <c r="M8" i="9"/>
  <c r="I51" i="9"/>
  <c r="I8" i="9"/>
  <c r="E51" i="9"/>
  <c r="E8" i="9"/>
  <c r="F8" i="9"/>
  <c r="J40" i="9"/>
  <c r="J8" i="9"/>
  <c r="B51" i="9"/>
  <c r="K8" i="9"/>
  <c r="N8" i="9" l="1"/>
  <c r="M40" i="9"/>
  <c r="L8" i="9"/>
  <c r="L40" i="9"/>
  <c r="C8" i="9"/>
  <c r="D8" i="9"/>
  <c r="K40" i="9"/>
  <c r="G8" i="9"/>
  <c r="H8" i="9"/>
  <c r="E76" i="3" l="1"/>
  <c r="E72" i="3"/>
  <c r="E67" i="3"/>
  <c r="D66" i="3"/>
  <c r="C66" i="3"/>
  <c r="E65" i="3"/>
  <c r="E64" i="3"/>
  <c r="E63" i="3"/>
  <c r="E62" i="3"/>
  <c r="E60" i="3"/>
  <c r="E59" i="3"/>
  <c r="D57" i="3"/>
  <c r="C57" i="3"/>
  <c r="E56" i="3"/>
  <c r="E55" i="3"/>
  <c r="E54" i="3"/>
  <c r="E53" i="3"/>
  <c r="D50" i="3"/>
  <c r="C50" i="3"/>
  <c r="E49" i="3"/>
  <c r="E48" i="3"/>
  <c r="E47" i="3"/>
  <c r="E46" i="3"/>
  <c r="D43" i="3"/>
  <c r="E43" i="3" s="1"/>
  <c r="C43" i="3"/>
  <c r="E42" i="3"/>
  <c r="E41" i="3"/>
  <c r="E40" i="3"/>
  <c r="E39" i="3"/>
  <c r="E34" i="3"/>
  <c r="D32" i="3"/>
  <c r="E32" i="3" s="1"/>
  <c r="C32" i="3"/>
  <c r="E31" i="3"/>
  <c r="E30" i="3"/>
  <c r="E29" i="3"/>
  <c r="E28" i="3"/>
  <c r="D26" i="3"/>
  <c r="C26" i="3"/>
  <c r="E25" i="3"/>
  <c r="E24" i="3"/>
  <c r="E23" i="3"/>
  <c r="E22" i="3"/>
  <c r="D20" i="3"/>
  <c r="E20" i="3" s="1"/>
  <c r="C20" i="3"/>
  <c r="E19" i="3"/>
  <c r="E18" i="3"/>
  <c r="E17" i="3"/>
  <c r="E16" i="3"/>
  <c r="D14" i="3"/>
  <c r="C14" i="3"/>
  <c r="E13" i="3"/>
  <c r="E12" i="3"/>
  <c r="E11" i="3"/>
  <c r="E10" i="3"/>
  <c r="E6" i="3"/>
  <c r="E14" i="3" l="1"/>
  <c r="M47" i="9"/>
  <c r="M50" i="9" s="1"/>
  <c r="K47" i="9"/>
  <c r="K50" i="9" s="1"/>
  <c r="E26" i="3"/>
  <c r="E50" i="3"/>
  <c r="C33" i="3"/>
  <c r="C35" i="3" s="1"/>
  <c r="D33" i="3"/>
  <c r="C68" i="3"/>
  <c r="C70" i="3" s="1"/>
  <c r="C74" i="3" s="1"/>
  <c r="C92" i="3" s="1"/>
  <c r="E57" i="3"/>
  <c r="D68" i="3"/>
  <c r="D70" i="3" s="1"/>
  <c r="E66" i="3"/>
  <c r="J47" i="9" l="1"/>
  <c r="J50" i="9" s="1"/>
  <c r="L47" i="9"/>
  <c r="L50" i="9" s="1"/>
  <c r="M46" i="9"/>
  <c r="M49" i="9" s="1"/>
  <c r="N52" i="9" s="1"/>
  <c r="L46" i="9"/>
  <c r="L49" i="9" s="1"/>
  <c r="E33" i="3"/>
  <c r="C77" i="3"/>
  <c r="D35" i="3"/>
  <c r="E68" i="3"/>
  <c r="E70" i="3"/>
  <c r="D74" i="3"/>
  <c r="J46" i="9" l="1"/>
  <c r="J49" i="9" s="1"/>
  <c r="J52" i="9" s="1"/>
  <c r="K46" i="9"/>
  <c r="K49" i="9" s="1"/>
  <c r="L52" i="9" s="1"/>
  <c r="M52" i="9"/>
  <c r="E35" i="3"/>
  <c r="E92" i="3"/>
  <c r="E74" i="3"/>
  <c r="E77" i="3" s="1"/>
  <c r="D77" i="3"/>
  <c r="D50" i="9" l="1"/>
  <c r="C50" i="9"/>
  <c r="K52" i="9"/>
  <c r="B50" i="9"/>
  <c r="C49" i="9"/>
  <c r="B46" i="9" l="1"/>
  <c r="B49" i="9" s="1"/>
  <c r="C52" i="9" s="1"/>
  <c r="F50" i="9" l="1"/>
  <c r="D49" i="9"/>
  <c r="D52" i="9" s="1"/>
  <c r="E49" i="9" l="1"/>
  <c r="E52" i="9" s="1"/>
  <c r="E50" i="9"/>
  <c r="G50" i="9" l="1"/>
  <c r="F49" i="9" l="1"/>
  <c r="F52" i="9" l="1"/>
  <c r="G49" i="9"/>
  <c r="H52" i="9" s="1"/>
  <c r="G52" i="9" l="1"/>
</calcChain>
</file>

<file path=xl/sharedStrings.xml><?xml version="1.0" encoding="utf-8"?>
<sst xmlns="http://schemas.openxmlformats.org/spreadsheetml/2006/main" count="1652" uniqueCount="159">
  <si>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</si>
  <si>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</si>
  <si>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</si>
  <si>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</si>
  <si>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</si>
  <si>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</si>
  <si>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</si>
  <si>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</si>
  <si>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</si>
  <si>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</si>
  <si>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</si>
  <si>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</si>
  <si>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</si>
  <si>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</si>
  <si>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</si>
  <si>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</si>
  <si>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</si>
  <si>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</si>
  <si>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</si>
  <si>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</si>
  <si>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</si>
  <si>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</si>
  <si>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</si>
  <si>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</si>
  <si>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</si>
  <si>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</si>
  <si>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</si>
  <si>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</si>
  <si>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</si>
  <si>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</si>
  <si>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</si>
  <si>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</si>
  <si>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</si>
  <si>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</si>
  <si>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</si>
  <si>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</si>
  <si>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</si>
  <si>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</si>
  <si>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</si>
  <si>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</si>
  <si>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</si>
  <si>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</si>
  <si>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</si>
  <si>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</si>
  <si>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</si>
  <si>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</si>
  <si>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</si>
  <si>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</si>
  <si>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</si>
  <si>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</si>
  <si>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</si>
  <si>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</si>
  <si>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</si>
  <si>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</si>
  <si>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</si>
  <si>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</si>
  <si>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</si>
  <si>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</si>
  <si>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</si>
  <si>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</si>
  <si>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</si>
  <si>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</si>
  <si>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</si>
  <si>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</si>
  <si>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</si>
  <si>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</si>
  <si>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</si>
  <si>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</si>
  <si>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</si>
  <si>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</si>
  <si>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</si>
  <si>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</si>
  <si>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</si>
  <si>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</si>
  <si>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</si>
  <si>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</si>
  <si>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</si>
  <si>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</si>
  <si>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</si>
  <si>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</si>
  <si>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</si>
  <si>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</si>
  <si>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</si>
  <si>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</si>
  <si>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</si>
  <si>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</si>
  <si>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</si>
  <si>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intake change</t>
  </si>
  <si>
    <t>s/n</t>
  </si>
  <si>
    <t>% cats intake</t>
  </si>
  <si>
    <t>% dog RTO</t>
  </si>
  <si>
    <t>computed intake totals</t>
  </si>
  <si>
    <t xml:space="preserve">NAME OF ORGANIZATION: </t>
  </si>
  <si>
    <t xml:space="preserve">DATE OF REPORT:  </t>
  </si>
  <si>
    <t>% transferred in</t>
  </si>
  <si>
    <t>Maddie's Pet Rescue Project in NYC - 2008</t>
  </si>
  <si>
    <t>Annual 2008 - Year 4</t>
  </si>
  <si>
    <t>NAME OF ORGANIZATIONS: MAYOR'S ALLIANCE FOR NYC'S ANIMALS</t>
  </si>
  <si>
    <t>Maddie's Pet Partners - MPPs ( 105 ) and  Animal Care &amp; Control</t>
  </si>
  <si>
    <t>Baseline Year  2003</t>
  </si>
  <si>
    <t>NAME OF ORGANIZATION: New York City Coalition Summary</t>
  </si>
  <si>
    <t>DATE OF REPORT:  (January 2010 - December 2010)</t>
  </si>
  <si>
    <t>DATE OF REPORT:  (January 2011 - December 2011)</t>
  </si>
  <si>
    <t>Maddie's Pet Rescue Project in NYC - 2005</t>
  </si>
  <si>
    <t>NAME OF ORGANIZATIONS: MAYOR'S ALLIANCE FOR NYC'S</t>
  </si>
  <si>
    <t>DATE OF REPORT:  (JANUARY  2006 - DECEMBER 2006)</t>
  </si>
  <si>
    <t>DATE OF REPORT:  (JANUARY  2007 - DECEMBER 2007)</t>
  </si>
  <si>
    <t>DATE OF REPORT:  (JANUARY  2009 - DECEMBER 2009)</t>
  </si>
  <si>
    <t>In 2010, total spay/neuter surgeries performed by private veterinarians and non-profit organizations that participate in the Maddie's Spay/Neuter Project in NYC totaled over 55,000, with the ASPCA alone providing close to 33,000 spay/neuter surgeries.</t>
  </si>
  <si>
    <t>from NYC 2010 Progress Report.pdf</t>
  </si>
  <si>
    <t>totals for years species breakdown not available</t>
  </si>
  <si>
    <t>s/n*</t>
  </si>
  <si>
    <t>From NYC Year 3 Annual Report.pdf</t>
  </si>
  <si>
    <t xml:space="preserve">2007 Feral Cat Initiative end of year summary: </t>
  </si>
  <si>
    <t xml:space="preserve">Total # of Cats Spayed or Neutered </t>
  </si>
  <si>
    <t>(reported by community caretakers and Feral Cat Council organizations): 2,439</t>
  </si>
  <si>
    <t>From NYC Year 5 Annual Report.pdf</t>
  </si>
  <si>
    <t>2009 Community Stray Cat Colony summary – Neighborhood Cats database:</t>
  </si>
  <si>
    <t>Number of cats S/N in the colonies (65% of cats in these colonies) 5907</t>
  </si>
  <si>
    <t>2010e</t>
  </si>
  <si>
    <t>2011p</t>
  </si>
  <si>
    <t>cats</t>
  </si>
  <si>
    <t>dogs</t>
  </si>
  <si>
    <t>from NYC Year 7 SN Application</t>
  </si>
  <si>
    <t>(2010 estimated from partial year 2011 projected)</t>
  </si>
  <si>
    <t>percent healthy</t>
  </si>
  <si>
    <t>percentage in each health</t>
  </si>
  <si>
    <t>category</t>
  </si>
  <si>
    <t>% of intake</t>
  </si>
  <si>
    <t>MAYOR'S ALLIANCE FOR NYC'S ANIMALS</t>
  </si>
  <si>
    <t>Reporting Year - January 1, 2012 - December 31, 2012</t>
  </si>
  <si>
    <t>total s/n</t>
  </si>
  <si>
    <t>community cats</t>
  </si>
  <si>
    <t>*from progress reports</t>
  </si>
  <si>
    <t>Maddie's Funded</t>
  </si>
  <si>
    <t>total</t>
  </si>
  <si>
    <t>dogs/n</t>
  </si>
  <si>
    <t>total s/n annual report</t>
  </si>
  <si>
    <t>above baseline</t>
  </si>
  <si>
    <t>http://www.maddiesfund.org/Documents/Funded%20Projects/NYC%20Community%20Cat%20SN%20Application.pdf</t>
  </si>
  <si>
    <t>Aggressive spay/neuter programs boost surgeries.</t>
  </si>
  <si>
    <t>Reducing the number of animal births has been a major contributor to our success in reducing euthanasia. Ensuring the availability of free and low-cost spay/neuter services is critical to that success. In 2012, total spay/neuter surgeries performed by private vets and non-profit organizations that report their spay/neuter statistics to the Alliance totaled close to 67,000, with the ASPCA alone providing more than 48,000 surgeries.</t>
  </si>
  <si>
    <t>Our success in reducing euthanasia in NYC depends in part on our ability to reduce the number of animal births. Ensuring the availability of free and low-cost spay/neuter services is necessary for us to be successful. In 2011, total spay/neuter surgeries performed by private veterinarians and non-profit organizations that participate in the Maddie's Spay/Neuter Project in NYC reached an all-time high of well over 67,000 spay/neuter surgeries, with the ASPCA alone providing over 42,000 surgeries.</t>
  </si>
  <si>
    <t>TNR for our community cats.</t>
  </si>
  <si>
    <t>The New York City Feral Cat Initiative of the Mayor's Alliance continued in 2011 to engage and support feral cat caretakers by providing them with information, assistance, giveaways, and TNR and specialized training (such as bottle-feeding and taming kittens). We acquired additional funding from Maddie's Fund for spay/neuter of community cats, and began a campaign to engage more private practice veterinarians in spay/neuter of feral and stray cats. The Maddie's Community Cats grant paid for more than 11,000 spay/neuter surgeries for community cats in 2011</t>
  </si>
  <si>
    <t>http://www.animalalliancenyc.org/about/progress2011.htm</t>
  </si>
  <si>
    <t>2011 was the first year of the Maddie’s Spay/Neuter Project for Stray Community Cats. This first-time-ever program for community cats in NYC was established to reduce the number of stray and free-roaming cats in NYC, and decrease the intake of these community cats at AC&amp;C shelters.</t>
  </si>
  <si>
    <t>Funds spay/neuter surgeries of community cats by non-profit organizations and private practice veterinarians.</t>
  </si>
  <si>
    <t>Project spay/neuter surgeries in 2011 totaled 11,111.</t>
  </si>
  <si>
    <t>Included 2,257 surgeries by private practice veterinarians and 8,854 by non-profit organizations.</t>
  </si>
  <si>
    <t>In 2011, 20,248 Project spay/neuter surgeries were performed.</t>
  </si>
  <si>
    <t>Since 2006, Project surgeries total more than 70,000.</t>
  </si>
  <si>
    <t>The ASPCA consistently represents the largest percentage of surgeries performed, ranging from 82% to 90% of total annual surgeries.</t>
  </si>
  <si>
    <t>2011+Progress+Report.pdf</t>
  </si>
  <si>
    <t>ASPCA</t>
  </si>
  <si>
    <t>Total spay/neuter surgeries (including 13,338 community cat surgeries): 86,625</t>
  </si>
  <si>
    <t>http://www.maddiesfund.org/Grant_Giving/Community_Collaborative/New_York_City_NY.html</t>
  </si>
  <si>
    <r>
      <t>Total Funding:</t>
    </r>
    <r>
      <rPr>
        <sz val="10"/>
        <rFont val="Arial"/>
        <family val="2"/>
      </rPr>
      <t xml:space="preserve"> $26M</t>
    </r>
  </si>
  <si>
    <r>
      <t>Funding Period:</t>
    </r>
    <r>
      <rPr>
        <sz val="10"/>
        <rFont val="Arial"/>
        <family val="2"/>
      </rPr>
      <t xml:space="preserve"> January 1, 2005 - December 31,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</si>
</sst>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 numFmtId="169" formatCode="0.0%"/>
  </numFmts>
  <fonts count="113">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b/>
      <sz val="10"/>
      <name val="Times New Roman"/>
      <family val="1"/>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b/>
      <i/>
      <sz val="10"/>
      <name val="Times New Roman"/>
      <family val="1"/>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10"/>
      <color rgb="FF000000"/>
      <name val="Calibri"/>
      <family val="2"/>
      <scheme val="minor"/>
    </font>
    <font>
      <sz val="10"/>
      <name val="Calibri"/>
      <family val="2"/>
      <scheme val="minor"/>
    </font>
    <font>
      <b/>
      <sz val="10"/>
      <name val="Calibri"/>
      <family val="2"/>
      <scheme val="minor"/>
    </font>
    <font>
      <sz val="9"/>
      <name val="Calibri"/>
      <family val="2"/>
      <scheme val="minor"/>
    </font>
    <font>
      <sz val="8"/>
      <color rgb="FF000000"/>
      <name val="Arial Bold"/>
    </font>
    <font>
      <sz val="8"/>
      <color rgb="FF000000"/>
      <name val="Arial"/>
      <family val="2"/>
    </font>
    <font>
      <sz val="8"/>
      <color rgb="FFDD0805"/>
      <name val="Arial"/>
      <family val="2"/>
    </font>
    <font>
      <sz val="8"/>
      <color rgb="FFFF0000"/>
      <name val="Times New Roman"/>
      <family val="1"/>
    </font>
    <font>
      <sz val="8"/>
      <color rgb="FFDD0805"/>
      <name val="Times New Roman"/>
      <family val="1"/>
    </font>
    <font>
      <sz val="11.5"/>
      <name val="Times New Roman"/>
      <family val="1"/>
    </font>
    <font>
      <sz val="10"/>
      <color rgb="FF000000"/>
      <name val="Arial"/>
      <family val="2"/>
    </font>
    <font>
      <sz val="8"/>
      <color rgb="FFFF000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99CC"/>
        <bgColor rgb="FFFFFFFF"/>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16394">
    <xf numFmtId="0" fontId="0" fillId="0" borderId="0"/>
    <xf numFmtId="9" fontId="46" fillId="0" borderId="0" applyFon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15" applyNumberFormat="0" applyAlignment="0" applyProtection="0"/>
    <xf numFmtId="0" fontId="55" fillId="6" borderId="16" applyNumberFormat="0" applyAlignment="0" applyProtection="0"/>
    <xf numFmtId="0" fontId="56" fillId="6" borderId="15" applyNumberFormat="0" applyAlignment="0" applyProtection="0"/>
    <xf numFmtId="0" fontId="58" fillId="7" borderId="18" applyNumberFormat="0" applyAlignment="0" applyProtection="0"/>
    <xf numFmtId="0" fontId="6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8" fillId="0" borderId="0"/>
    <xf numFmtId="0" fontId="76" fillId="0" borderId="0"/>
    <xf numFmtId="0" fontId="76" fillId="0" borderId="0"/>
    <xf numFmtId="0" fontId="77" fillId="0" borderId="0"/>
    <xf numFmtId="0" fontId="78" fillId="0" borderId="0"/>
    <xf numFmtId="0" fontId="2" fillId="0" borderId="0"/>
    <xf numFmtId="0" fontId="20"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76" fillId="0" borderId="0"/>
    <xf numFmtId="0" fontId="76" fillId="0" borderId="0"/>
    <xf numFmtId="0" fontId="77" fillId="0" borderId="0"/>
    <xf numFmtId="0" fontId="20" fillId="0" borderId="0"/>
    <xf numFmtId="0" fontId="76" fillId="0" borderId="0"/>
    <xf numFmtId="0" fontId="76" fillId="0" borderId="0"/>
    <xf numFmtId="0" fontId="76" fillId="0" borderId="0"/>
    <xf numFmtId="0" fontId="76" fillId="0" borderId="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2" fillId="0" borderId="0"/>
    <xf numFmtId="0" fontId="2" fillId="0" borderId="0"/>
    <xf numFmtId="0" fontId="78" fillId="0" borderId="0"/>
    <xf numFmtId="0" fontId="2" fillId="0" borderId="0"/>
    <xf numFmtId="0" fontId="2" fillId="0" borderId="0"/>
    <xf numFmtId="0" fontId="78" fillId="0" borderId="0"/>
    <xf numFmtId="0" fontId="76" fillId="0" borderId="0"/>
    <xf numFmtId="0" fontId="2" fillId="0" borderId="0"/>
    <xf numFmtId="0" fontId="2" fillId="0" borderId="0"/>
    <xf numFmtId="0" fontId="2" fillId="0" borderId="0"/>
    <xf numFmtId="0" fontId="78" fillId="0" borderId="0"/>
    <xf numFmtId="0" fontId="2" fillId="0" borderId="0"/>
    <xf numFmtId="0" fontId="77" fillId="0" borderId="0"/>
    <xf numFmtId="0" fontId="76" fillId="0" borderId="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8" fillId="0" borderId="0"/>
    <xf numFmtId="0" fontId="76" fillId="0" borderId="0"/>
    <xf numFmtId="0" fontId="2" fillId="0" borderId="0"/>
    <xf numFmtId="0" fontId="78" fillId="0" borderId="0"/>
    <xf numFmtId="0" fontId="2" fillId="0" borderId="0"/>
    <xf numFmtId="0" fontId="2" fillId="0" borderId="0"/>
    <xf numFmtId="0" fontId="78" fillId="0" borderId="0"/>
    <xf numFmtId="0" fontId="78" fillId="0" borderId="0"/>
    <xf numFmtId="0" fontId="2" fillId="0" borderId="0"/>
    <xf numFmtId="0" fontId="2" fillId="0" borderId="0"/>
    <xf numFmtId="0" fontId="78" fillId="0" borderId="0"/>
    <xf numFmtId="0" fontId="76" fillId="0" borderId="0"/>
    <xf numFmtId="0" fontId="78" fillId="0" borderId="0"/>
    <xf numFmtId="0" fontId="76" fillId="0" borderId="0"/>
    <xf numFmtId="0" fontId="2" fillId="0" borderId="0"/>
    <xf numFmtId="0" fontId="2" fillId="0" borderId="0"/>
    <xf numFmtId="0" fontId="2" fillId="0" borderId="0"/>
    <xf numFmtId="0" fontId="78" fillId="0" borderId="0"/>
    <xf numFmtId="0" fontId="2" fillId="0" borderId="0"/>
    <xf numFmtId="0" fontId="78" fillId="0" borderId="0"/>
    <xf numFmtId="0" fontId="2" fillId="0" borderId="0"/>
    <xf numFmtId="0" fontId="78" fillId="0" borderId="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8" fillId="0" borderId="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8" fillId="0" borderId="0"/>
    <xf numFmtId="0" fontId="76" fillId="0" borderId="0"/>
    <xf numFmtId="0" fontId="76" fillId="0" borderId="0"/>
    <xf numFmtId="0" fontId="77" fillId="0" borderId="0"/>
    <xf numFmtId="0" fontId="20"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2" fillId="0" borderId="0"/>
    <xf numFmtId="0" fontId="2" fillId="0" borderId="0"/>
    <xf numFmtId="0" fontId="2" fillId="0" borderId="0"/>
    <xf numFmtId="0" fontId="77" fillId="0" borderId="0"/>
    <xf numFmtId="0" fontId="20" fillId="0" borderId="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77" fillId="0" borderId="0"/>
    <xf numFmtId="0" fontId="80" fillId="36" borderId="0" applyNumberFormat="0" applyBorder="0" applyAlignment="0" applyProtection="0"/>
    <xf numFmtId="0" fontId="80" fillId="36" borderId="0" applyNumberFormat="0" applyBorder="0" applyAlignment="0" applyProtection="0"/>
    <xf numFmtId="0" fontId="77" fillId="0" borderId="0"/>
    <xf numFmtId="0" fontId="80" fillId="39" borderId="0" applyNumberFormat="0" applyBorder="0" applyAlignment="0" applyProtection="0"/>
    <xf numFmtId="0" fontId="80" fillId="39"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3" fillId="51" borderId="23" applyNumberFormat="0" applyAlignment="0" applyProtection="0"/>
    <xf numFmtId="0" fontId="83" fillId="51" borderId="23" applyNumberFormat="0" applyAlignment="0" applyProtection="0"/>
    <xf numFmtId="0" fontId="84" fillId="52" borderId="24" applyNumberFormat="0" applyAlignment="0" applyProtection="0"/>
    <xf numFmtId="0" fontId="84" fillId="52" borderId="24" applyNumberFormat="0" applyAlignment="0" applyProtection="0"/>
    <xf numFmtId="0" fontId="6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8" fillId="0" borderId="12" applyNumberFormat="0" applyFill="0" applyAlignment="0" applyProtection="0"/>
    <xf numFmtId="0" fontId="87" fillId="0" borderId="25" applyNumberFormat="0" applyFill="0" applyAlignment="0" applyProtection="0"/>
    <xf numFmtId="0" fontId="87" fillId="0" borderId="25" applyNumberFormat="0" applyFill="0" applyAlignment="0" applyProtection="0"/>
    <xf numFmtId="0" fontId="49" fillId="0" borderId="13"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50" fillId="0" borderId="14"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5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38" borderId="23" applyNumberFormat="0" applyAlignment="0" applyProtection="0"/>
    <xf numFmtId="0" fontId="90" fillId="38" borderId="23" applyNumberFormat="0" applyAlignment="0" applyProtection="0"/>
    <xf numFmtId="0" fontId="57" fillId="0" borderId="17"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2" fillId="53" borderId="0" applyNumberFormat="0" applyBorder="0" applyAlignment="0" applyProtection="0"/>
    <xf numFmtId="0" fontId="92" fillId="53" borderId="0" applyNumberFormat="0" applyBorder="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3" fillId="51" borderId="30" applyNumberFormat="0" applyAlignment="0" applyProtection="0"/>
    <xf numFmtId="0" fontId="93" fillId="51" borderId="30" applyNumberFormat="0" applyAlignment="0" applyProtection="0"/>
    <xf numFmtId="0" fontId="4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1" fillId="0" borderId="20"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5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6" fillId="0" borderId="0"/>
    <xf numFmtId="0" fontId="77" fillId="0" borderId="0"/>
    <xf numFmtId="0" fontId="77" fillId="0" borderId="0"/>
    <xf numFmtId="0" fontId="77" fillId="0" borderId="0"/>
    <xf numFmtId="0" fontId="2" fillId="0" borderId="0"/>
    <xf numFmtId="0" fontId="80" fillId="38" borderId="0" applyNumberFormat="0" applyBorder="0" applyAlignment="0" applyProtection="0"/>
    <xf numFmtId="0" fontId="85" fillId="0" borderId="0" applyNumberFormat="0" applyFill="0" applyBorder="0" applyAlignment="0" applyProtection="0"/>
    <xf numFmtId="0" fontId="84" fillId="52" borderId="24" applyNumberFormat="0" applyAlignment="0" applyProtection="0"/>
    <xf numFmtId="0" fontId="81" fillId="50" borderId="0" applyNumberFormat="0" applyBorder="0" applyAlignment="0" applyProtection="0"/>
    <xf numFmtId="0" fontId="81" fillId="49" borderId="0" applyNumberFormat="0" applyBorder="0" applyAlignment="0" applyProtection="0"/>
    <xf numFmtId="0" fontId="88" fillId="0" borderId="26" applyNumberFormat="0" applyFill="0" applyAlignment="0" applyProtection="0"/>
    <xf numFmtId="0" fontId="80" fillId="42" borderId="0" applyNumberFormat="0" applyBorder="0" applyAlignment="0" applyProtection="0"/>
    <xf numFmtId="0" fontId="81" fillId="46" borderId="0" applyNumberFormat="0" applyBorder="0" applyAlignment="0" applyProtection="0"/>
    <xf numFmtId="0" fontId="80" fillId="41" borderId="0" applyNumberFormat="0" applyBorder="0" applyAlignment="0" applyProtection="0"/>
    <xf numFmtId="0" fontId="95" fillId="0" borderId="31" applyNumberFormat="0" applyFill="0" applyAlignment="0" applyProtection="0"/>
    <xf numFmtId="0" fontId="81" fillId="41" borderId="0" applyNumberFormat="0" applyBorder="0" applyAlignment="0" applyProtection="0"/>
    <xf numFmtId="0" fontId="20" fillId="54" borderId="29" applyNumberFormat="0" applyFont="0" applyAlignment="0" applyProtection="0"/>
    <xf numFmtId="0" fontId="20" fillId="0" borderId="0"/>
    <xf numFmtId="0" fontId="90" fillId="38" borderId="23" applyNumberFormat="0" applyAlignment="0" applyProtection="0"/>
    <xf numFmtId="0" fontId="80"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96" fillId="0" borderId="0" applyNumberFormat="0" applyFill="0" applyBorder="0" applyAlignment="0" applyProtection="0"/>
    <xf numFmtId="0" fontId="94" fillId="0" borderId="0" applyNumberFormat="0" applyFill="0" applyBorder="0" applyAlignment="0" applyProtection="0"/>
    <xf numFmtId="0" fontId="93" fillId="51" borderId="30" applyNumberFormat="0" applyAlignment="0" applyProtection="0"/>
    <xf numFmtId="0" fontId="92" fillId="53" borderId="0" applyNumberFormat="0" applyBorder="0" applyAlignment="0" applyProtection="0"/>
    <xf numFmtId="0" fontId="91" fillId="0" borderId="28" applyNumberFormat="0" applyFill="0" applyAlignment="0" applyProtection="0"/>
    <xf numFmtId="0" fontId="89" fillId="0" borderId="0" applyNumberFormat="0" applyFill="0" applyBorder="0" applyAlignment="0" applyProtection="0"/>
    <xf numFmtId="0" fontId="89" fillId="0" borderId="27" applyNumberFormat="0" applyFill="0" applyAlignment="0" applyProtection="0"/>
    <xf numFmtId="0" fontId="87" fillId="0" borderId="25" applyNumberFormat="0" applyFill="0" applyAlignment="0" applyProtection="0"/>
    <xf numFmtId="0" fontId="86" fillId="35" borderId="0" applyNumberFormat="0" applyBorder="0" applyAlignment="0" applyProtection="0"/>
    <xf numFmtId="0" fontId="83" fillId="51" borderId="23" applyNumberFormat="0" applyAlignment="0" applyProtection="0"/>
    <xf numFmtId="0" fontId="82" fillId="34" borderId="0" applyNumberFormat="0" applyBorder="0" applyAlignment="0" applyProtection="0"/>
    <xf numFmtId="0" fontId="81" fillId="45" borderId="0" applyNumberFormat="0" applyBorder="0" applyAlignment="0" applyProtection="0"/>
    <xf numFmtId="0" fontId="81" fillId="44" borderId="0" applyNumberFormat="0" applyBorder="0" applyAlignment="0" applyProtection="0"/>
    <xf numFmtId="0" fontId="81" fillId="48" borderId="0" applyNumberFormat="0" applyBorder="0" applyAlignment="0" applyProtection="0"/>
    <xf numFmtId="0" fontId="81" fillId="47" borderId="0" applyNumberFormat="0" applyBorder="0" applyAlignment="0" applyProtection="0"/>
    <xf numFmtId="0" fontId="81" fillId="45" borderId="0" applyNumberFormat="0" applyBorder="0" applyAlignment="0" applyProtection="0"/>
    <xf numFmtId="0" fontId="81" fillId="44" borderId="0" applyNumberFormat="0" applyBorder="0" applyAlignment="0" applyProtection="0"/>
    <xf numFmtId="0" fontId="81" fillId="40" borderId="0" applyNumberFormat="0" applyBorder="0" applyAlignment="0" applyProtection="0"/>
    <xf numFmtId="0" fontId="81" fillId="43" borderId="0" applyNumberFormat="0" applyBorder="0" applyAlignment="0" applyProtection="0"/>
    <xf numFmtId="0" fontId="80" fillId="39" borderId="0" applyNumberFormat="0" applyBorder="0" applyAlignment="0" applyProtection="0"/>
    <xf numFmtId="0" fontId="80" fillId="36"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0" fillId="40" borderId="0" applyNumberFormat="0" applyBorder="0" applyAlignment="0" applyProtection="0"/>
    <xf numFmtId="0" fontId="80" fillId="39" borderId="0" applyNumberFormat="0" applyBorder="0" applyAlignment="0" applyProtection="0"/>
    <xf numFmtId="0" fontId="80" fillId="37" borderId="0" applyNumberFormat="0" applyBorder="0" applyAlignment="0" applyProtection="0"/>
    <xf numFmtId="0" fontId="80" fillId="36" borderId="0" applyNumberFormat="0" applyBorder="0" applyAlignment="0" applyProtection="0"/>
    <xf numFmtId="0" fontId="80" fillId="34" borderId="0" applyNumberFormat="0" applyBorder="0" applyAlignment="0" applyProtection="0"/>
    <xf numFmtId="0" fontId="80"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7" fillId="0" borderId="0"/>
    <xf numFmtId="0" fontId="20" fillId="54" borderId="29" applyNumberFormat="0" applyFont="0" applyAlignment="0" applyProtection="0"/>
    <xf numFmtId="0" fontId="20" fillId="54" borderId="29" applyNumberFormat="0" applyFont="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7"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0" fillId="42" borderId="0" applyNumberFormat="0" applyBorder="0" applyAlignment="0" applyProtection="0"/>
    <xf numFmtId="0" fontId="2" fillId="8" borderId="19" applyNumberFormat="0" applyFont="0" applyAlignment="0" applyProtection="0"/>
    <xf numFmtId="0" fontId="80" fillId="37"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80"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81"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81" fillId="45" borderId="0" applyNumberFormat="0" applyBorder="0" applyAlignment="0" applyProtection="0"/>
    <xf numFmtId="0" fontId="95" fillId="0" borderId="31"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91" fillId="0" borderId="28" applyNumberFormat="0" applyFill="0" applyAlignment="0" applyProtection="0"/>
    <xf numFmtId="0" fontId="20" fillId="0" borderId="0"/>
    <xf numFmtId="0" fontId="2" fillId="0" borderId="0"/>
    <xf numFmtId="0" fontId="82" fillId="34" borderId="0" applyNumberFormat="0" applyBorder="0" applyAlignment="0" applyProtection="0"/>
    <xf numFmtId="0" fontId="77" fillId="0" borderId="0"/>
    <xf numFmtId="0" fontId="77" fillId="0" borderId="0"/>
    <xf numFmtId="0" fontId="90" fillId="38" borderId="23" applyNumberFormat="0" applyAlignment="0" applyProtection="0"/>
    <xf numFmtId="0" fontId="89" fillId="0" borderId="27" applyNumberFormat="0" applyFill="0" applyAlignment="0" applyProtection="0"/>
    <xf numFmtId="0" fontId="85" fillId="0" borderId="0" applyNumberFormat="0" applyFill="0" applyBorder="0" applyAlignment="0" applyProtection="0"/>
    <xf numFmtId="0" fontId="80" fillId="33" borderId="0" applyNumberFormat="0" applyBorder="0" applyAlignment="0" applyProtection="0"/>
    <xf numFmtId="0" fontId="84" fillId="52" borderId="24" applyNumberFormat="0" applyAlignment="0" applyProtection="0"/>
    <xf numFmtId="0" fontId="83" fillId="51" borderId="23" applyNumberFormat="0" applyAlignment="0" applyProtection="0"/>
    <xf numFmtId="0" fontId="81"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7" fillId="0" borderId="0"/>
    <xf numFmtId="0" fontId="20" fillId="0" borderId="0"/>
    <xf numFmtId="0" fontId="80" fillId="34" borderId="0" applyNumberFormat="0" applyBorder="0" applyAlignment="0" applyProtection="0"/>
    <xf numFmtId="0" fontId="92" fillId="53" borderId="0" applyNumberFormat="0" applyBorder="0" applyAlignment="0" applyProtection="0"/>
    <xf numFmtId="0" fontId="20" fillId="54" borderId="29" applyNumberFormat="0" applyFont="0" applyAlignment="0" applyProtection="0"/>
    <xf numFmtId="0" fontId="20" fillId="0" borderId="0"/>
    <xf numFmtId="0" fontId="20" fillId="0" borderId="0"/>
    <xf numFmtId="0" fontId="80" fillId="33" borderId="0" applyNumberFormat="0" applyBorder="0" applyAlignment="0" applyProtection="0"/>
    <xf numFmtId="0" fontId="80" fillId="38" borderId="0" applyNumberFormat="0" applyBorder="0" applyAlignment="0" applyProtection="0"/>
    <xf numFmtId="0" fontId="80" fillId="41" borderId="0" applyNumberFormat="0" applyBorder="0" applyAlignment="0" applyProtection="0"/>
    <xf numFmtId="0" fontId="81" fillId="40"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92" fillId="53" borderId="0" applyNumberFormat="0" applyBorder="0" applyAlignment="0" applyProtection="0"/>
    <xf numFmtId="0" fontId="96" fillId="0" borderId="0" applyNumberFormat="0" applyFill="0" applyBorder="0" applyAlignment="0" applyProtection="0"/>
    <xf numFmtId="0" fontId="80" fillId="38" borderId="0" applyNumberFormat="0" applyBorder="0" applyAlignment="0" applyProtection="0"/>
    <xf numFmtId="0" fontId="80" fillId="41" borderId="0" applyNumberFormat="0" applyBorder="0" applyAlignment="0" applyProtection="0"/>
    <xf numFmtId="0" fontId="81" fillId="43" borderId="0" applyNumberFormat="0" applyBorder="0" applyAlignment="0" applyProtection="0"/>
    <xf numFmtId="0" fontId="81" fillId="41"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0" fillId="35" borderId="0" applyNumberFormat="0" applyBorder="0" applyAlignment="0" applyProtection="0"/>
    <xf numFmtId="0" fontId="81" fillId="41" borderId="0" applyNumberFormat="0" applyBorder="0" applyAlignment="0" applyProtection="0"/>
    <xf numFmtId="0" fontId="80"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77" fillId="0" borderId="0"/>
    <xf numFmtId="0" fontId="76" fillId="0" borderId="0"/>
    <xf numFmtId="0" fontId="20" fillId="54" borderId="29" applyNumberFormat="0" applyFont="0" applyAlignment="0" applyProtection="0"/>
    <xf numFmtId="0" fontId="77" fillId="0" borderId="0"/>
    <xf numFmtId="0" fontId="77" fillId="0" borderId="0"/>
    <xf numFmtId="0" fontId="77" fillId="0" borderId="0"/>
    <xf numFmtId="0" fontId="97" fillId="0" borderId="0"/>
    <xf numFmtId="0" fontId="76" fillId="0" borderId="0"/>
    <xf numFmtId="0" fontId="20" fillId="0" borderId="0"/>
    <xf numFmtId="0" fontId="20" fillId="0" borderId="0"/>
    <xf numFmtId="0" fontId="20" fillId="0" borderId="0"/>
    <xf numFmtId="0" fontId="97" fillId="0" borderId="0"/>
    <xf numFmtId="0" fontId="20" fillId="0" borderId="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80"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6" fillId="0" borderId="0"/>
    <xf numFmtId="0" fontId="2" fillId="31" borderId="0" applyNumberFormat="0" applyBorder="0" applyAlignment="0" applyProtection="0"/>
    <xf numFmtId="0" fontId="20" fillId="0" borderId="0"/>
    <xf numFmtId="0" fontId="96" fillId="0" borderId="0" applyNumberFormat="0" applyFill="0" applyBorder="0" applyAlignment="0" applyProtection="0"/>
    <xf numFmtId="0" fontId="86" fillId="35" borderId="0" applyNumberFormat="0" applyBorder="0" applyAlignment="0" applyProtection="0"/>
    <xf numFmtId="0" fontId="85" fillId="0" borderId="0" applyNumberFormat="0" applyFill="0" applyBorder="0" applyAlignment="0" applyProtection="0"/>
    <xf numFmtId="0" fontId="80" fillId="34" borderId="0" applyNumberFormat="0" applyBorder="0" applyAlignment="0" applyProtection="0"/>
    <xf numFmtId="0" fontId="84" fillId="52" borderId="24" applyNumberFormat="0" applyAlignment="0" applyProtection="0"/>
    <xf numFmtId="0" fontId="82" fillId="34" borderId="0" applyNumberFormat="0" applyBorder="0" applyAlignment="0" applyProtection="0"/>
    <xf numFmtId="0" fontId="81" fillId="50" borderId="0" applyNumberFormat="0" applyBorder="0" applyAlignment="0" applyProtection="0"/>
    <xf numFmtId="0" fontId="81" fillId="44" borderId="0" applyNumberFormat="0" applyBorder="0" applyAlignment="0" applyProtection="0"/>
    <xf numFmtId="0" fontId="81" fillId="49" borderId="0" applyNumberFormat="0" applyBorder="0" applyAlignment="0" applyProtection="0"/>
    <xf numFmtId="0" fontId="81" fillId="47" borderId="0" applyNumberFormat="0" applyBorder="0" applyAlignment="0" applyProtection="0"/>
    <xf numFmtId="0" fontId="81"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77" fillId="0" borderId="0"/>
    <xf numFmtId="0" fontId="77" fillId="0" borderId="0"/>
    <xf numFmtId="0" fontId="77" fillId="0" borderId="0"/>
    <xf numFmtId="0" fontId="2" fillId="22" borderId="0" applyNumberFormat="0" applyBorder="0" applyAlignment="0" applyProtection="0"/>
    <xf numFmtId="0" fontId="77" fillId="0" borderId="0"/>
    <xf numFmtId="0" fontId="91" fillId="0" borderId="28" applyNumberFormat="0" applyFill="0" applyAlignment="0" applyProtection="0"/>
    <xf numFmtId="0" fontId="2" fillId="30" borderId="0" applyNumberFormat="0" applyBorder="0" applyAlignment="0" applyProtection="0"/>
    <xf numFmtId="0" fontId="2" fillId="0" borderId="0"/>
    <xf numFmtId="0" fontId="80" fillId="34" borderId="0" applyNumberFormat="0" applyBorder="0" applyAlignment="0" applyProtection="0"/>
    <xf numFmtId="0" fontId="80" fillId="36" borderId="0" applyNumberFormat="0" applyBorder="0" applyAlignment="0" applyProtection="0"/>
    <xf numFmtId="0" fontId="2" fillId="23" borderId="0" applyNumberFormat="0" applyBorder="0" applyAlignment="0" applyProtection="0"/>
    <xf numFmtId="0" fontId="76" fillId="0" borderId="0"/>
    <xf numFmtId="0" fontId="2" fillId="27" borderId="0" applyNumberFormat="0" applyBorder="0" applyAlignment="0" applyProtection="0"/>
    <xf numFmtId="0" fontId="77"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9" applyNumberFormat="0" applyFont="0" applyAlignment="0" applyProtection="0"/>
    <xf numFmtId="0" fontId="2" fillId="0" borderId="0"/>
    <xf numFmtId="0" fontId="93" fillId="51" borderId="30" applyNumberFormat="0" applyAlignment="0" applyProtection="0"/>
    <xf numFmtId="0" fontId="81" fillId="44" borderId="0" applyNumberFormat="0" applyBorder="0" applyAlignment="0" applyProtection="0"/>
    <xf numFmtId="0" fontId="80" fillId="36" borderId="0" applyNumberFormat="0" applyBorder="0" applyAlignment="0" applyProtection="0"/>
    <xf numFmtId="0" fontId="20" fillId="54" borderId="29" applyNumberFormat="0" applyFont="0" applyAlignment="0" applyProtection="0"/>
    <xf numFmtId="0" fontId="2" fillId="8" borderId="19" applyNumberFormat="0" applyFont="0" applyAlignment="0" applyProtection="0"/>
    <xf numFmtId="0" fontId="80" fillId="34" borderId="0" applyNumberFormat="0" applyBorder="0" applyAlignment="0" applyProtection="0"/>
    <xf numFmtId="0" fontId="20" fillId="0" borderId="0"/>
    <xf numFmtId="0" fontId="89" fillId="0" borderId="27"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82" fillId="34" borderId="0" applyNumberFormat="0" applyBorder="0" applyAlignment="0" applyProtection="0"/>
    <xf numFmtId="0" fontId="80"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2" fillId="34" borderId="0" applyNumberFormat="0" applyBorder="0" applyAlignment="0" applyProtection="0"/>
    <xf numFmtId="0" fontId="87" fillId="0" borderId="25" applyNumberFormat="0" applyFill="0" applyAlignment="0" applyProtection="0"/>
    <xf numFmtId="0" fontId="77"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51" borderId="30"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88" fillId="0" borderId="26"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0" fillId="38" borderId="23" applyNumberFormat="0" applyAlignment="0" applyProtection="0"/>
    <xf numFmtId="0" fontId="80"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5" fillId="0" borderId="31" applyNumberFormat="0" applyFill="0" applyAlignment="0" applyProtection="0"/>
    <xf numFmtId="0" fontId="89" fillId="0" borderId="27"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7" fillId="0" borderId="0"/>
    <xf numFmtId="0" fontId="20" fillId="0" borderId="0"/>
    <xf numFmtId="0" fontId="20" fillId="54" borderId="29" applyNumberFormat="0" applyFont="0" applyAlignment="0" applyProtection="0"/>
    <xf numFmtId="0" fontId="76" fillId="0" borderId="0"/>
    <xf numFmtId="0" fontId="20" fillId="0" borderId="0"/>
    <xf numFmtId="0" fontId="97" fillId="0" borderId="0"/>
    <xf numFmtId="0" fontId="77" fillId="0" borderId="0"/>
    <xf numFmtId="0" fontId="77" fillId="0" borderId="0"/>
    <xf numFmtId="0" fontId="77" fillId="0" borderId="0"/>
    <xf numFmtId="0" fontId="76" fillId="0" borderId="0"/>
    <xf numFmtId="0" fontId="77" fillId="0" borderId="0"/>
    <xf numFmtId="0" fontId="97" fillId="0" borderId="0"/>
    <xf numFmtId="0" fontId="20" fillId="0" borderId="0"/>
    <xf numFmtId="0" fontId="20" fillId="0" borderId="0"/>
    <xf numFmtId="0" fontId="77" fillId="0" borderId="0"/>
    <xf numFmtId="0" fontId="20" fillId="0" borderId="0"/>
    <xf numFmtId="0" fontId="77"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77" fillId="0" borderId="0"/>
    <xf numFmtId="0" fontId="77" fillId="0" borderId="0"/>
    <xf numFmtId="0" fontId="97" fillId="0" borderId="0"/>
    <xf numFmtId="0" fontId="20" fillId="0" borderId="0"/>
    <xf numFmtId="0" fontId="20" fillId="0" borderId="0"/>
    <xf numFmtId="0" fontId="20" fillId="0" borderId="0"/>
    <xf numFmtId="0" fontId="20" fillId="0" borderId="0"/>
    <xf numFmtId="0" fontId="77" fillId="0" borderId="0"/>
    <xf numFmtId="0" fontId="97" fillId="0" borderId="0"/>
    <xf numFmtId="0" fontId="77" fillId="0" borderId="0"/>
    <xf numFmtId="0" fontId="20" fillId="0" borderId="0"/>
    <xf numFmtId="0" fontId="97" fillId="0" borderId="0"/>
    <xf numFmtId="0" fontId="77" fillId="0" borderId="0"/>
    <xf numFmtId="0" fontId="77" fillId="0" borderId="0"/>
    <xf numFmtId="0" fontId="20" fillId="0" borderId="0"/>
    <xf numFmtId="0" fontId="77" fillId="0" borderId="0"/>
    <xf numFmtId="0" fontId="20" fillId="0" borderId="0"/>
    <xf numFmtId="0" fontId="76" fillId="0" borderId="0"/>
    <xf numFmtId="0" fontId="20" fillId="0" borderId="0"/>
    <xf numFmtId="0" fontId="20" fillId="0" borderId="0"/>
    <xf numFmtId="0" fontId="77" fillId="0" borderId="0"/>
    <xf numFmtId="0" fontId="77" fillId="0" borderId="0"/>
    <xf numFmtId="0" fontId="20" fillId="54" borderId="29" applyNumberFormat="0" applyFont="0" applyAlignment="0" applyProtection="0"/>
    <xf numFmtId="0" fontId="20" fillId="0" borderId="0"/>
    <xf numFmtId="0" fontId="20" fillId="54" borderId="29" applyNumberFormat="0" applyFont="0" applyAlignment="0" applyProtection="0"/>
    <xf numFmtId="0" fontId="77"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97" fillId="0" borderId="0"/>
    <xf numFmtId="0" fontId="77" fillId="0" borderId="0"/>
    <xf numFmtId="0" fontId="77" fillId="0" borderId="0"/>
    <xf numFmtId="0" fontId="77" fillId="0" borderId="0"/>
    <xf numFmtId="0" fontId="20" fillId="54" borderId="29" applyNumberFormat="0" applyFont="0" applyAlignment="0" applyProtection="0"/>
    <xf numFmtId="0" fontId="20" fillId="0" borderId="0"/>
    <xf numFmtId="0" fontId="20" fillId="0" borderId="0"/>
    <xf numFmtId="0" fontId="77" fillId="0" borderId="0"/>
    <xf numFmtId="0" fontId="97" fillId="0" borderId="0"/>
    <xf numFmtId="0" fontId="77" fillId="0" borderId="0"/>
    <xf numFmtId="0" fontId="20" fillId="0" borderId="0"/>
    <xf numFmtId="0" fontId="76" fillId="0" borderId="0"/>
    <xf numFmtId="0" fontId="20" fillId="0" borderId="0"/>
    <xf numFmtId="0" fontId="97" fillId="0" borderId="0"/>
    <xf numFmtId="0" fontId="76" fillId="0" borderId="0"/>
    <xf numFmtId="0" fontId="20" fillId="0" borderId="0"/>
    <xf numFmtId="0" fontId="20" fillId="0" borderId="0"/>
    <xf numFmtId="0" fontId="20" fillId="0" borderId="0"/>
    <xf numFmtId="0" fontId="20" fillId="54" borderId="29" applyNumberFormat="0" applyFont="0" applyAlignment="0" applyProtection="0"/>
    <xf numFmtId="0" fontId="77" fillId="0" borderId="0"/>
    <xf numFmtId="0" fontId="97" fillId="0" borderId="0"/>
    <xf numFmtId="0" fontId="77" fillId="0" borderId="0"/>
    <xf numFmtId="0" fontId="97" fillId="0" borderId="0"/>
    <xf numFmtId="0" fontId="20" fillId="0" borderId="0"/>
    <xf numFmtId="0" fontId="20" fillId="0" borderId="0"/>
    <xf numFmtId="0" fontId="20" fillId="0" borderId="0"/>
    <xf numFmtId="0" fontId="97" fillId="0" borderId="0"/>
    <xf numFmtId="0" fontId="77" fillId="0" borderId="0"/>
    <xf numFmtId="0" fontId="20" fillId="0" borderId="0"/>
    <xf numFmtId="0" fontId="20" fillId="54" borderId="29" applyNumberFormat="0" applyFont="0" applyAlignment="0" applyProtection="0"/>
    <xf numFmtId="0" fontId="97" fillId="0" borderId="0"/>
    <xf numFmtId="0" fontId="76" fillId="0" borderId="0"/>
    <xf numFmtId="0" fontId="77" fillId="0" borderId="0"/>
    <xf numFmtId="0" fontId="77" fillId="0" borderId="0"/>
    <xf numFmtId="0" fontId="20" fillId="0" borderId="0"/>
    <xf numFmtId="0" fontId="77" fillId="0" borderId="0"/>
    <xf numFmtId="0" fontId="20" fillId="54" borderId="29" applyNumberFormat="0" applyFont="0" applyAlignment="0" applyProtection="0"/>
    <xf numFmtId="0" fontId="20" fillId="0" borderId="0"/>
    <xf numFmtId="0" fontId="76" fillId="0" borderId="0"/>
    <xf numFmtId="0" fontId="77" fillId="0" borderId="0"/>
    <xf numFmtId="0" fontId="77" fillId="0" borderId="0"/>
    <xf numFmtId="0" fontId="77" fillId="0" borderId="0"/>
    <xf numFmtId="0" fontId="77" fillId="0" borderId="0"/>
    <xf numFmtId="0" fontId="20" fillId="0" borderId="0"/>
    <xf numFmtId="0" fontId="77" fillId="0" borderId="0"/>
    <xf numFmtId="0" fontId="97"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97" fillId="0" borderId="0"/>
    <xf numFmtId="0" fontId="20" fillId="54" borderId="29" applyNumberFormat="0" applyFont="0" applyAlignment="0" applyProtection="0"/>
    <xf numFmtId="0" fontId="76" fillId="0" borderId="0"/>
    <xf numFmtId="0" fontId="77" fillId="0" borderId="0"/>
    <xf numFmtId="0" fontId="77" fillId="0" borderId="0"/>
    <xf numFmtId="0" fontId="20" fillId="0" borderId="0"/>
    <xf numFmtId="0" fontId="20" fillId="0" borderId="0"/>
    <xf numFmtId="0" fontId="77" fillId="0" borderId="0"/>
    <xf numFmtId="0" fontId="97" fillId="0" borderId="0"/>
    <xf numFmtId="0" fontId="20" fillId="0" borderId="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20" fillId="0" borderId="0"/>
    <xf numFmtId="0" fontId="97"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77" fillId="0" borderId="0"/>
    <xf numFmtId="0" fontId="20" fillId="54" borderId="29" applyNumberFormat="0" applyFont="0" applyAlignment="0" applyProtection="0"/>
    <xf numFmtId="0" fontId="77" fillId="0" borderId="0"/>
    <xf numFmtId="0" fontId="20" fillId="0" borderId="0"/>
    <xf numFmtId="0" fontId="77" fillId="0" borderId="0"/>
    <xf numFmtId="0" fontId="77" fillId="0" borderId="0"/>
    <xf numFmtId="0" fontId="77" fillId="0" borderId="0"/>
    <xf numFmtId="0" fontId="20" fillId="0" borderId="0"/>
    <xf numFmtId="0" fontId="20" fillId="0" borderId="0"/>
    <xf numFmtId="0" fontId="97" fillId="0" borderId="0"/>
    <xf numFmtId="0" fontId="20" fillId="0" borderId="0"/>
    <xf numFmtId="0" fontId="76" fillId="0" borderId="0"/>
    <xf numFmtId="0" fontId="97" fillId="0" borderId="0"/>
    <xf numFmtId="0" fontId="20" fillId="0" borderId="0"/>
    <xf numFmtId="0" fontId="20" fillId="54" borderId="29" applyNumberFormat="0" applyFont="0" applyAlignment="0" applyProtection="0"/>
    <xf numFmtId="0" fontId="77" fillId="0" borderId="0"/>
    <xf numFmtId="0" fontId="77" fillId="0" borderId="0"/>
    <xf numFmtId="0" fontId="76" fillId="0" borderId="0"/>
    <xf numFmtId="0" fontId="97" fillId="0" borderId="0"/>
    <xf numFmtId="0" fontId="20" fillId="0" borderId="0"/>
    <xf numFmtId="0" fontId="20" fillId="0" borderId="0"/>
    <xf numFmtId="0" fontId="20" fillId="54" borderId="29" applyNumberFormat="0" applyFont="0" applyAlignment="0" applyProtection="0"/>
    <xf numFmtId="0" fontId="77" fillId="0" borderId="0"/>
    <xf numFmtId="0" fontId="77" fillId="0" borderId="0"/>
    <xf numFmtId="0" fontId="77" fillId="0" borderId="0"/>
    <xf numFmtId="0" fontId="20" fillId="0" borderId="0"/>
    <xf numFmtId="0" fontId="77" fillId="0" borderId="0"/>
    <xf numFmtId="0" fontId="77" fillId="0" borderId="0"/>
    <xf numFmtId="0" fontId="76" fillId="0" borderId="0"/>
    <xf numFmtId="0" fontId="77" fillId="0" borderId="0"/>
    <xf numFmtId="0" fontId="97" fillId="0" borderId="0"/>
    <xf numFmtId="0" fontId="77" fillId="0" borderId="0"/>
    <xf numFmtId="0" fontId="20" fillId="54" borderId="29" applyNumberFormat="0" applyFont="0" applyAlignment="0" applyProtection="0"/>
    <xf numFmtId="0" fontId="20" fillId="0" borderId="0"/>
    <xf numFmtId="0" fontId="20" fillId="0" borderId="0"/>
    <xf numFmtId="0" fontId="20" fillId="0" borderId="0"/>
    <xf numFmtId="0" fontId="77"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97" fillId="0" borderId="0"/>
    <xf numFmtId="0" fontId="20" fillId="54" borderId="29" applyNumberFormat="0" applyFont="0" applyAlignment="0" applyProtection="0"/>
    <xf numFmtId="0" fontId="77" fillId="0" borderId="0"/>
    <xf numFmtId="0" fontId="20" fillId="0" borderId="0"/>
    <xf numFmtId="0" fontId="77" fillId="0" borderId="0"/>
    <xf numFmtId="0" fontId="20" fillId="0" borderId="0"/>
    <xf numFmtId="0" fontId="20" fillId="0" borderId="0"/>
    <xf numFmtId="0" fontId="97" fillId="0" borderId="0"/>
    <xf numFmtId="0" fontId="77" fillId="0" borderId="0"/>
    <xf numFmtId="0" fontId="77"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77" fillId="0" borderId="0"/>
    <xf numFmtId="0" fontId="97" fillId="0" borderId="0"/>
    <xf numFmtId="0" fontId="77" fillId="0" borderId="0"/>
    <xf numFmtId="0" fontId="97" fillId="0" borderId="0"/>
    <xf numFmtId="0" fontId="20" fillId="0" borderId="0"/>
    <xf numFmtId="0" fontId="76" fillId="0" borderId="0"/>
    <xf numFmtId="0" fontId="20" fillId="0" borderId="0"/>
    <xf numFmtId="0" fontId="97" fillId="0" borderId="0"/>
    <xf numFmtId="0" fontId="20" fillId="0" borderId="0"/>
    <xf numFmtId="0" fontId="77" fillId="0" borderId="0"/>
    <xf numFmtId="0" fontId="20" fillId="0" borderId="0"/>
    <xf numFmtId="0" fontId="20" fillId="0" borderId="0"/>
    <xf numFmtId="0" fontId="77" fillId="0" borderId="0"/>
    <xf numFmtId="0" fontId="97" fillId="0" borderId="0"/>
    <xf numFmtId="0" fontId="20" fillId="0" borderId="0"/>
    <xf numFmtId="0" fontId="97" fillId="0" borderId="0"/>
    <xf numFmtId="0" fontId="20" fillId="0" borderId="0"/>
    <xf numFmtId="0" fontId="78" fillId="0" borderId="0"/>
    <xf numFmtId="0" fontId="76" fillId="0" borderId="0"/>
    <xf numFmtId="0" fontId="76" fillId="0" borderId="0"/>
    <xf numFmtId="0" fontId="77" fillId="0" borderId="0"/>
    <xf numFmtId="0" fontId="77" fillId="0" borderId="0"/>
    <xf numFmtId="0" fontId="20" fillId="0" borderId="0"/>
    <xf numFmtId="0" fontId="77" fillId="0" borderId="0"/>
    <xf numFmtId="0" fontId="76" fillId="0" borderId="0"/>
    <xf numFmtId="0" fontId="77" fillId="0" borderId="0"/>
    <xf numFmtId="0" fontId="77" fillId="0" borderId="0"/>
    <xf numFmtId="0" fontId="77" fillId="0" borderId="0"/>
    <xf numFmtId="0" fontId="77" fillId="0" borderId="0"/>
    <xf numFmtId="0" fontId="77" fillId="0" borderId="0"/>
    <xf numFmtId="0" fontId="83" fillId="51" borderId="23" applyNumberFormat="0" applyAlignment="0" applyProtection="0"/>
    <xf numFmtId="0" fontId="80" fillId="40" borderId="0" applyNumberFormat="0" applyBorder="0" applyAlignment="0" applyProtection="0"/>
    <xf numFmtId="0" fontId="81" fillId="45" borderId="0" applyNumberFormat="0" applyBorder="0" applyAlignment="0" applyProtection="0"/>
    <xf numFmtId="0" fontId="80" fillId="36" borderId="0" applyNumberFormat="0" applyBorder="0" applyAlignment="0" applyProtection="0"/>
    <xf numFmtId="0" fontId="81" fillId="44" borderId="0" applyNumberFormat="0" applyBorder="0" applyAlignment="0" applyProtection="0"/>
    <xf numFmtId="0" fontId="89"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0" fillId="34" borderId="0" applyNumberFormat="0" applyBorder="0" applyAlignment="0" applyProtection="0"/>
    <xf numFmtId="0" fontId="80" fillId="40" borderId="0" applyNumberFormat="0" applyBorder="0" applyAlignment="0" applyProtection="0"/>
    <xf numFmtId="0" fontId="80" fillId="42" borderId="0" applyNumberFormat="0" applyBorder="0" applyAlignment="0" applyProtection="0"/>
    <xf numFmtId="0" fontId="91" fillId="0" borderId="28" applyNumberFormat="0" applyFill="0" applyAlignment="0" applyProtection="0"/>
    <xf numFmtId="0" fontId="94" fillId="0" borderId="0" applyNumberFormat="0" applyFill="0" applyBorder="0" applyAlignment="0" applyProtection="0"/>
    <xf numFmtId="0" fontId="80" fillId="36" borderId="0" applyNumberFormat="0" applyBorder="0" applyAlignment="0" applyProtection="0"/>
    <xf numFmtId="0" fontId="80" fillId="39" borderId="0" applyNumberFormat="0" applyBorder="0" applyAlignment="0" applyProtection="0"/>
    <xf numFmtId="0" fontId="81" fillId="40" borderId="0" applyNumberFormat="0" applyBorder="0" applyAlignment="0" applyProtection="0"/>
    <xf numFmtId="0" fontId="94" fillId="0" borderId="0" applyNumberFormat="0" applyFill="0" applyBorder="0" applyAlignment="0" applyProtection="0"/>
    <xf numFmtId="0" fontId="81"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1" fillId="48" borderId="0" applyNumberFormat="0" applyBorder="0" applyAlignment="0" applyProtection="0"/>
    <xf numFmtId="0" fontId="81" fillId="45" borderId="0" applyNumberFormat="0" applyBorder="0" applyAlignment="0" applyProtection="0"/>
    <xf numFmtId="0" fontId="80" fillId="33" borderId="0" applyNumberFormat="0" applyBorder="0" applyAlignment="0" applyProtection="0"/>
    <xf numFmtId="0" fontId="87" fillId="0" borderId="25" applyNumberFormat="0" applyFill="0" applyAlignment="0" applyProtection="0"/>
    <xf numFmtId="0" fontId="92" fillId="53" borderId="0" applyNumberFormat="0" applyBorder="0" applyAlignment="0" applyProtection="0"/>
    <xf numFmtId="0" fontId="94" fillId="0" borderId="0" applyNumberFormat="0" applyFill="0" applyBorder="0" applyAlignment="0" applyProtection="0"/>
    <xf numFmtId="0" fontId="95" fillId="0" borderId="31"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51" borderId="30" applyNumberFormat="0" applyAlignment="0" applyProtection="0"/>
    <xf numFmtId="0" fontId="81"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93" fillId="51" borderId="30"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85"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1" fillId="47" borderId="0" applyNumberFormat="0" applyBorder="0" applyAlignment="0" applyProtection="0"/>
    <xf numFmtId="0" fontId="92" fillId="53" borderId="0" applyNumberFormat="0" applyBorder="0" applyAlignment="0" applyProtection="0"/>
    <xf numFmtId="0" fontId="2" fillId="0" borderId="0"/>
    <xf numFmtId="0" fontId="20" fillId="54" borderId="29" applyNumberFormat="0" applyFont="0" applyAlignment="0" applyProtection="0"/>
    <xf numFmtId="0" fontId="81"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86"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7" fillId="0" borderId="0"/>
    <xf numFmtId="0" fontId="20" fillId="0" borderId="0"/>
    <xf numFmtId="0" fontId="81" fillId="45" borderId="0" applyNumberFormat="0" applyBorder="0" applyAlignment="0" applyProtection="0"/>
    <xf numFmtId="0" fontId="76" fillId="0" borderId="0"/>
    <xf numFmtId="0" fontId="77" fillId="0" borderId="0"/>
    <xf numFmtId="0" fontId="77" fillId="0" borderId="0"/>
    <xf numFmtId="0" fontId="90" fillId="38" borderId="23" applyNumberFormat="0" applyAlignment="0" applyProtection="0"/>
    <xf numFmtId="0" fontId="80" fillId="33" borderId="0" applyNumberFormat="0" applyBorder="0" applyAlignment="0" applyProtection="0"/>
    <xf numFmtId="0" fontId="90" fillId="38" borderId="23" applyNumberFormat="0" applyAlignment="0" applyProtection="0"/>
    <xf numFmtId="0" fontId="81" fillId="46" borderId="0" applyNumberFormat="0" applyBorder="0" applyAlignment="0" applyProtection="0"/>
    <xf numFmtId="0" fontId="97" fillId="0" borderId="0"/>
    <xf numFmtId="0" fontId="80" fillId="40" borderId="0" applyNumberFormat="0" applyBorder="0" applyAlignment="0" applyProtection="0"/>
    <xf numFmtId="0" fontId="81" fillId="45" borderId="0" applyNumberFormat="0" applyBorder="0" applyAlignment="0" applyProtection="0"/>
    <xf numFmtId="0" fontId="80" fillId="36" borderId="0" applyNumberFormat="0" applyBorder="0" applyAlignment="0" applyProtection="0"/>
    <xf numFmtId="0" fontId="81" fillId="49" borderId="0" applyNumberFormat="0" applyBorder="0" applyAlignment="0" applyProtection="0"/>
    <xf numFmtId="0" fontId="81" fillId="46" borderId="0" applyNumberFormat="0" applyBorder="0" applyAlignment="0" applyProtection="0"/>
    <xf numFmtId="0" fontId="81" fillId="45" borderId="0" applyNumberFormat="0" applyBorder="0" applyAlignment="0" applyProtection="0"/>
    <xf numFmtId="0" fontId="81" fillId="50" borderId="0" applyNumberFormat="0" applyBorder="0" applyAlignment="0" applyProtection="0"/>
    <xf numFmtId="0" fontId="95" fillId="0" borderId="31" applyNumberFormat="0" applyFill="0" applyAlignment="0" applyProtection="0"/>
    <xf numFmtId="0" fontId="96" fillId="0" borderId="0" applyNumberFormat="0" applyFill="0" applyBorder="0" applyAlignment="0" applyProtection="0"/>
    <xf numFmtId="0" fontId="80" fillId="37" borderId="0" applyNumberFormat="0" applyBorder="0" applyAlignment="0" applyProtection="0"/>
    <xf numFmtId="0" fontId="80" fillId="39" borderId="0" applyNumberFormat="0" applyBorder="0" applyAlignment="0" applyProtection="0"/>
    <xf numFmtId="0" fontId="81" fillId="46" borderId="0" applyNumberFormat="0" applyBorder="0" applyAlignment="0" applyProtection="0"/>
    <xf numFmtId="0" fontId="83" fillId="51" borderId="23" applyNumberFormat="0" applyAlignment="0" applyProtection="0"/>
    <xf numFmtId="0" fontId="80" fillId="38" borderId="0" applyNumberFormat="0" applyBorder="0" applyAlignment="0" applyProtection="0"/>
    <xf numFmtId="0" fontId="81" fillId="44" borderId="0" applyNumberFormat="0" applyBorder="0" applyAlignment="0" applyProtection="0"/>
    <xf numFmtId="0" fontId="81" fillId="48" borderId="0" applyNumberFormat="0" applyBorder="0" applyAlignment="0" applyProtection="0"/>
    <xf numFmtId="0" fontId="81" fillId="40" borderId="0" applyNumberFormat="0" applyBorder="0" applyAlignment="0" applyProtection="0"/>
    <xf numFmtId="0" fontId="81" fillId="43" borderId="0" applyNumberFormat="0" applyBorder="0" applyAlignment="0" applyProtection="0"/>
    <xf numFmtId="0" fontId="84" fillId="52" borderId="24" applyNumberFormat="0" applyAlignment="0" applyProtection="0"/>
    <xf numFmtId="0" fontId="80" fillId="41" borderId="0" applyNumberFormat="0" applyBorder="0" applyAlignment="0" applyProtection="0"/>
    <xf numFmtId="0" fontId="80" fillId="36" borderId="0" applyNumberFormat="0" applyBorder="0" applyAlignment="0" applyProtection="0"/>
    <xf numFmtId="0" fontId="88" fillId="0" borderId="26" applyNumberFormat="0" applyFill="0" applyAlignment="0" applyProtection="0"/>
    <xf numFmtId="0" fontId="81" fillId="40" borderId="0" applyNumberFormat="0" applyBorder="0" applyAlignment="0" applyProtection="0"/>
    <xf numFmtId="0" fontId="80" fillId="35" borderId="0" applyNumberFormat="0" applyBorder="0" applyAlignment="0" applyProtection="0"/>
    <xf numFmtId="0" fontId="80" fillId="39" borderId="0" applyNumberFormat="0" applyBorder="0" applyAlignment="0" applyProtection="0"/>
    <xf numFmtId="0" fontId="89" fillId="0" borderId="0" applyNumberFormat="0" applyFill="0" applyBorder="0" applyAlignment="0" applyProtection="0"/>
    <xf numFmtId="0" fontId="20" fillId="0" borderId="0"/>
    <xf numFmtId="0" fontId="80" fillId="42" borderId="0" applyNumberFormat="0" applyBorder="0" applyAlignment="0" applyProtection="0"/>
    <xf numFmtId="0" fontId="81" fillId="50" borderId="0" applyNumberFormat="0" applyBorder="0" applyAlignment="0" applyProtection="0"/>
    <xf numFmtId="0" fontId="81" fillId="44" borderId="0" applyNumberFormat="0" applyBorder="0" applyAlignment="0" applyProtection="0"/>
    <xf numFmtId="0" fontId="80" fillId="39" borderId="0" applyNumberFormat="0" applyBorder="0" applyAlignment="0" applyProtection="0"/>
    <xf numFmtId="0" fontId="80" fillId="35" borderId="0" applyNumberFormat="0" applyBorder="0" applyAlignment="0" applyProtection="0"/>
    <xf numFmtId="0" fontId="89" fillId="0" borderId="27" applyNumberFormat="0" applyFill="0" applyAlignment="0" applyProtection="0"/>
    <xf numFmtId="0" fontId="80" fillId="36" borderId="0" applyNumberFormat="0" applyBorder="0" applyAlignment="0" applyProtection="0"/>
    <xf numFmtId="0" fontId="86" fillId="35" borderId="0" applyNumberFormat="0" applyBorder="0" applyAlignment="0" applyProtection="0"/>
    <xf numFmtId="0" fontId="81" fillId="43" borderId="0" applyNumberFormat="0" applyBorder="0" applyAlignment="0" applyProtection="0"/>
    <xf numFmtId="0" fontId="81" fillId="49" borderId="0" applyNumberFormat="0" applyBorder="0" applyAlignment="0" applyProtection="0"/>
    <xf numFmtId="0" fontId="81" fillId="45" borderId="0" applyNumberFormat="0" applyBorder="0" applyAlignment="0" applyProtection="0"/>
    <xf numFmtId="0" fontId="81" fillId="48" borderId="0" applyNumberFormat="0" applyBorder="0" applyAlignment="0" applyProtection="0"/>
    <xf numFmtId="0" fontId="80" fillId="41" borderId="0" applyNumberFormat="0" applyBorder="0" applyAlignment="0" applyProtection="0"/>
    <xf numFmtId="0" fontId="81" fillId="47" borderId="0" applyNumberFormat="0" applyBorder="0" applyAlignment="0" applyProtection="0"/>
    <xf numFmtId="0" fontId="80" fillId="33" borderId="0" applyNumberFormat="0" applyBorder="0" applyAlignment="0" applyProtection="0"/>
    <xf numFmtId="0" fontId="81" fillId="41" borderId="0" applyNumberFormat="0" applyBorder="0" applyAlignment="0" applyProtection="0"/>
    <xf numFmtId="0" fontId="80" fillId="37" borderId="0" applyNumberFormat="0" applyBorder="0" applyAlignment="0" applyProtection="0"/>
    <xf numFmtId="0" fontId="87" fillId="0" borderId="25" applyNumberFormat="0" applyFill="0" applyAlignment="0" applyProtection="0"/>
    <xf numFmtId="0" fontId="80" fillId="36" borderId="0" applyNumberFormat="0" applyBorder="0" applyAlignment="0" applyProtection="0"/>
    <xf numFmtId="0" fontId="80" fillId="42" borderId="0" applyNumberFormat="0" applyBorder="0" applyAlignment="0" applyProtection="0"/>
    <xf numFmtId="0" fontId="80" fillId="34" borderId="0" applyNumberFormat="0" applyBorder="0" applyAlignment="0" applyProtection="0"/>
    <xf numFmtId="0" fontId="81" fillId="44" borderId="0" applyNumberFormat="0" applyBorder="0" applyAlignment="0" applyProtection="0"/>
    <xf numFmtId="0" fontId="81" fillId="47" borderId="0" applyNumberFormat="0" applyBorder="0" applyAlignment="0" applyProtection="0"/>
    <xf numFmtId="0" fontId="80" fillId="40" borderId="0" applyNumberFormat="0" applyBorder="0" applyAlignment="0" applyProtection="0"/>
    <xf numFmtId="0" fontId="81" fillId="44" borderId="0" applyNumberFormat="0" applyBorder="0" applyAlignment="0" applyProtection="0"/>
    <xf numFmtId="0" fontId="83" fillId="51" borderId="23" applyNumberFormat="0" applyAlignment="0" applyProtection="0"/>
    <xf numFmtId="0" fontId="81" fillId="41" borderId="0" applyNumberFormat="0" applyBorder="0" applyAlignment="0" applyProtection="0"/>
    <xf numFmtId="0" fontId="85" fillId="0" borderId="0" applyNumberFormat="0" applyFill="0" applyBorder="0" applyAlignment="0" applyProtection="0"/>
    <xf numFmtId="0" fontId="87" fillId="0" borderId="25" applyNumberFormat="0" applyFill="0" applyAlignment="0" applyProtection="0"/>
    <xf numFmtId="0" fontId="84" fillId="52" borderId="24" applyNumberFormat="0" applyAlignment="0" applyProtection="0"/>
    <xf numFmtId="0" fontId="81" fillId="45" borderId="0" applyNumberFormat="0" applyBorder="0" applyAlignment="0" applyProtection="0"/>
    <xf numFmtId="0" fontId="80" fillId="39" borderId="0" applyNumberFormat="0" applyBorder="0" applyAlignment="0" applyProtection="0"/>
    <xf numFmtId="0" fontId="80" fillId="38" borderId="0" applyNumberFormat="0" applyBorder="0" applyAlignment="0" applyProtection="0"/>
    <xf numFmtId="0" fontId="96" fillId="0" borderId="0" applyNumberFormat="0" applyFill="0" applyBorder="0" applyAlignment="0" applyProtection="0"/>
    <xf numFmtId="0" fontId="20" fillId="0" borderId="0"/>
    <xf numFmtId="0" fontId="94" fillId="0" borderId="0" applyNumberFormat="0" applyFill="0" applyBorder="0" applyAlignment="0" applyProtection="0"/>
    <xf numFmtId="0" fontId="20" fillId="54" borderId="29" applyNumberFormat="0" applyFont="0" applyAlignment="0" applyProtection="0"/>
    <xf numFmtId="0" fontId="77" fillId="0" borderId="0"/>
    <xf numFmtId="0" fontId="89" fillId="0" borderId="0" applyNumberFormat="0" applyFill="0" applyBorder="0" applyAlignment="0" applyProtection="0"/>
    <xf numFmtId="0" fontId="91" fillId="0" borderId="28"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86" fillId="35" borderId="0" applyNumberFormat="0" applyBorder="0" applyAlignment="0" applyProtection="0"/>
    <xf numFmtId="0" fontId="88" fillId="0" borderId="26" applyNumberFormat="0" applyFill="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36" borderId="0" applyNumberFormat="0" applyBorder="0" applyAlignment="0" applyProtection="0"/>
    <xf numFmtId="0" fontId="80" fillId="39" borderId="0" applyNumberFormat="0" applyBorder="0" applyAlignment="0" applyProtection="0"/>
    <xf numFmtId="0" fontId="80" fillId="42" borderId="0" applyNumberFormat="0" applyBorder="0" applyAlignment="0" applyProtection="0"/>
    <xf numFmtId="0" fontId="81" fillId="43"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50" borderId="0" applyNumberFormat="0" applyBorder="0" applyAlignment="0" applyProtection="0"/>
    <xf numFmtId="0" fontId="82" fillId="34" borderId="0" applyNumberFormat="0" applyBorder="0" applyAlignment="0" applyProtection="0"/>
    <xf numFmtId="0" fontId="83" fillId="51" borderId="23" applyNumberFormat="0" applyAlignment="0" applyProtection="0"/>
    <xf numFmtId="0" fontId="84" fillId="52" borderId="24" applyNumberFormat="0" applyAlignment="0" applyProtection="0"/>
    <xf numFmtId="0" fontId="80" fillId="34" borderId="0" applyNumberFormat="0" applyBorder="0" applyAlignment="0" applyProtection="0"/>
    <xf numFmtId="0" fontId="80" fillId="33" borderId="0" applyNumberFormat="0" applyBorder="0" applyAlignment="0" applyProtection="0"/>
    <xf numFmtId="0" fontId="85" fillId="0" borderId="0" applyNumberFormat="0" applyFill="0" applyBorder="0" applyAlignment="0" applyProtection="0"/>
    <xf numFmtId="0" fontId="86" fillId="35" borderId="0" applyNumberFormat="0" applyBorder="0" applyAlignment="0" applyProtection="0"/>
    <xf numFmtId="0" fontId="87" fillId="0" borderId="25" applyNumberFormat="0" applyFill="0" applyAlignment="0" applyProtection="0"/>
    <xf numFmtId="0" fontId="88" fillId="0" borderId="26" applyNumberFormat="0" applyFill="0" applyAlignment="0" applyProtection="0"/>
    <xf numFmtId="0" fontId="89" fillId="0" borderId="27" applyNumberFormat="0" applyFill="0" applyAlignment="0" applyProtection="0"/>
    <xf numFmtId="0" fontId="89" fillId="0" borderId="0" applyNumberFormat="0" applyFill="0" applyBorder="0" applyAlignment="0" applyProtection="0"/>
    <xf numFmtId="0" fontId="90" fillId="38" borderId="23" applyNumberFormat="0" applyAlignment="0" applyProtection="0"/>
    <xf numFmtId="0" fontId="91" fillId="0" borderId="28" applyNumberFormat="0" applyFill="0" applyAlignment="0" applyProtection="0"/>
    <xf numFmtId="0" fontId="92" fillId="53" borderId="0" applyNumberFormat="0" applyBorder="0" applyAlignment="0" applyProtection="0"/>
    <xf numFmtId="0" fontId="20" fillId="54" borderId="29" applyNumberFormat="0" applyFont="0" applyAlignment="0" applyProtection="0"/>
    <xf numFmtId="0" fontId="93" fillId="51" borderId="30" applyNumberFormat="0" applyAlignment="0" applyProtection="0"/>
    <xf numFmtId="0" fontId="94" fillId="0" borderId="0" applyNumberFormat="0" applyFill="0" applyBorder="0" applyAlignment="0" applyProtection="0"/>
    <xf numFmtId="0" fontId="95" fillId="0" borderId="31" applyNumberFormat="0" applyFill="0" applyAlignment="0" applyProtection="0"/>
    <xf numFmtId="0" fontId="96" fillId="0" borderId="0" applyNumberFormat="0" applyFill="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36" borderId="0" applyNumberFormat="0" applyBorder="0" applyAlignment="0" applyProtection="0"/>
    <xf numFmtId="0" fontId="80" fillId="39" borderId="0" applyNumberFormat="0" applyBorder="0" applyAlignment="0" applyProtection="0"/>
    <xf numFmtId="0" fontId="80" fillId="42" borderId="0" applyNumberFormat="0" applyBorder="0" applyAlignment="0" applyProtection="0"/>
    <xf numFmtId="0" fontId="81" fillId="43"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50" borderId="0" applyNumberFormat="0" applyBorder="0" applyAlignment="0" applyProtection="0"/>
    <xf numFmtId="0" fontId="82" fillId="34" borderId="0" applyNumberFormat="0" applyBorder="0" applyAlignment="0" applyProtection="0"/>
    <xf numFmtId="0" fontId="83" fillId="51" borderId="23" applyNumberFormat="0" applyAlignment="0" applyProtection="0"/>
    <xf numFmtId="0" fontId="84" fillId="52" borderId="24" applyNumberFormat="0" applyAlignment="0" applyProtection="0"/>
    <xf numFmtId="0" fontId="2" fillId="10" borderId="0" applyNumberFormat="0" applyBorder="0" applyAlignment="0" applyProtection="0"/>
    <xf numFmtId="0" fontId="85" fillId="0" borderId="0" applyNumberFormat="0" applyFill="0" applyBorder="0" applyAlignment="0" applyProtection="0"/>
    <xf numFmtId="0" fontId="86" fillId="35" borderId="0" applyNumberFormat="0" applyBorder="0" applyAlignment="0" applyProtection="0"/>
    <xf numFmtId="0" fontId="87" fillId="0" borderId="25" applyNumberFormat="0" applyFill="0" applyAlignment="0" applyProtection="0"/>
    <xf numFmtId="0" fontId="88" fillId="0" borderId="26" applyNumberFormat="0" applyFill="0" applyAlignment="0" applyProtection="0"/>
    <xf numFmtId="0" fontId="89" fillId="0" borderId="27" applyNumberFormat="0" applyFill="0" applyAlignment="0" applyProtection="0"/>
    <xf numFmtId="0" fontId="89" fillId="0" borderId="0" applyNumberFormat="0" applyFill="0" applyBorder="0" applyAlignment="0" applyProtection="0"/>
    <xf numFmtId="0" fontId="90" fillId="38" borderId="23" applyNumberFormat="0" applyAlignment="0" applyProtection="0"/>
    <xf numFmtId="0" fontId="91" fillId="0" borderId="28" applyNumberFormat="0" applyFill="0" applyAlignment="0" applyProtection="0"/>
    <xf numFmtId="0" fontId="92" fillId="53" borderId="0" applyNumberFormat="0" applyBorder="0" applyAlignment="0" applyProtection="0"/>
    <xf numFmtId="0" fontId="20" fillId="54" borderId="29" applyNumberFormat="0" applyFont="0" applyAlignment="0" applyProtection="0"/>
    <xf numFmtId="0" fontId="93" fillId="51" borderId="30" applyNumberFormat="0" applyAlignment="0" applyProtection="0"/>
    <xf numFmtId="0" fontId="94" fillId="0" borderId="0" applyNumberFormat="0" applyFill="0" applyBorder="0" applyAlignment="0" applyProtection="0"/>
    <xf numFmtId="0" fontId="95" fillId="0" borderId="31" applyNumberFormat="0" applyFill="0" applyAlignment="0" applyProtection="0"/>
    <xf numFmtId="0" fontId="96" fillId="0" borderId="0" applyNumberFormat="0" applyFill="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2" fillId="10"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2" fillId="1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2" fillId="1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2" fillId="18" borderId="0" applyNumberFormat="0" applyBorder="0" applyAlignment="0" applyProtection="0"/>
    <xf numFmtId="0" fontId="82"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2" fillId="18"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2" fillId="22"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42"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 fillId="22"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 fillId="26" borderId="0" applyNumberFormat="0" applyBorder="0" applyAlignment="0" applyProtection="0"/>
    <xf numFmtId="0" fontId="80" fillId="42"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2" fillId="31"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2" fillId="26"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2" fillId="30" borderId="0" applyNumberFormat="0" applyBorder="0" applyAlignment="0" applyProtection="0"/>
    <xf numFmtId="0" fontId="80" fillId="42"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2" fillId="30"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2" fillId="1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2" fillId="1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2" fillId="15" borderId="0" applyNumberFormat="0" applyBorder="0" applyAlignment="0" applyProtection="0"/>
    <xf numFmtId="0" fontId="81" fillId="43"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2" fillId="15"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2" fillId="1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2" fillId="3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2" fillId="1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2" fillId="23" borderId="0" applyNumberFormat="0" applyBorder="0" applyAlignment="0" applyProtection="0"/>
    <xf numFmtId="0" fontId="80" fillId="39"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9"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 fillId="23"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2" fillId="27"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2" fillId="3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3" fillId="51" borderId="23" applyNumberFormat="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2" fillId="3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2" fillId="27" borderId="0" applyNumberFormat="0" applyBorder="0" applyAlignment="0" applyProtection="0"/>
    <xf numFmtId="0" fontId="80" fillId="36"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0" fillId="36"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2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0"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0" fillId="4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0" fillId="42" borderId="0" applyNumberFormat="0" applyBorder="0" applyAlignment="0" applyProtection="0"/>
    <xf numFmtId="0" fontId="2" fillId="31"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4" fillId="52" borderId="24" applyNumberFormat="0" applyAlignment="0" applyProtection="0"/>
    <xf numFmtId="0" fontId="81" fillId="44" borderId="0" applyNumberFormat="0" applyBorder="0" applyAlignment="0" applyProtection="0"/>
    <xf numFmtId="0" fontId="81" fillId="44" borderId="0" applyNumberFormat="0" applyBorder="0" applyAlignment="0" applyProtection="0"/>
    <xf numFmtId="0" fontId="2"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2" fillId="19"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0" fillId="41"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0" fillId="42"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2" fillId="19"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0" fillId="40"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0" fillId="40" borderId="0" applyNumberFormat="0" applyBorder="0" applyAlignment="0" applyProtection="0"/>
    <xf numFmtId="0" fontId="2" fillId="15"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0" fillId="40"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2" fillId="31" borderId="0" applyNumberFormat="0" applyBorder="0" applyAlignment="0" applyProtection="0"/>
    <xf numFmtId="0" fontId="80" fillId="3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0" fillId="3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2"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0" fillId="39" borderId="0" applyNumberFormat="0" applyBorder="0" applyAlignment="0" applyProtection="0"/>
    <xf numFmtId="0" fontId="2" fillId="15"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0" fillId="3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0" fillId="3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2" fillId="11" borderId="0" applyNumberFormat="0" applyBorder="0" applyAlignment="0" applyProtection="0"/>
    <xf numFmtId="0" fontId="80" fillId="39"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2" fillId="11" borderId="0" applyNumberFormat="0" applyBorder="0" applyAlignment="0" applyProtection="0"/>
    <xf numFmtId="0" fontId="80" fillId="3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0" fillId="3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2" fillId="30"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0" fillId="38" borderId="0" applyNumberFormat="0" applyBorder="0" applyAlignment="0" applyProtection="0"/>
    <xf numFmtId="0" fontId="85" fillId="0" borderId="0" applyNumberFormat="0" applyFill="0" applyBorder="0" applyAlignment="0" applyProtection="0"/>
    <xf numFmtId="0" fontId="83" fillId="51" borderId="23" applyNumberFormat="0" applyAlignment="0" applyProtection="0"/>
    <xf numFmtId="0" fontId="83" fillId="51" borderId="23" applyNumberFormat="0" applyAlignment="0" applyProtection="0"/>
    <xf numFmtId="0" fontId="2" fillId="27" borderId="0" applyNumberFormat="0" applyBorder="0" applyAlignment="0" applyProtection="0"/>
    <xf numFmtId="0" fontId="83" fillId="51" borderId="23" applyNumberFormat="0" applyAlignment="0" applyProtection="0"/>
    <xf numFmtId="0" fontId="83" fillId="51" borderId="23" applyNumberFormat="0" applyAlignment="0" applyProtection="0"/>
    <xf numFmtId="0" fontId="80" fillId="36" borderId="0" applyNumberFormat="0" applyBorder="0" applyAlignment="0" applyProtection="0"/>
    <xf numFmtId="0" fontId="83" fillId="51" borderId="23" applyNumberFormat="0" applyAlignment="0" applyProtection="0"/>
    <xf numFmtId="0" fontId="83" fillId="51" borderId="23" applyNumberFormat="0" applyAlignment="0" applyProtection="0"/>
    <xf numFmtId="0" fontId="80" fillId="36" borderId="0" applyNumberFormat="0" applyBorder="0" applyAlignment="0" applyProtection="0"/>
    <xf numFmtId="0" fontId="2" fillId="23" borderId="0" applyNumberFormat="0" applyBorder="0" applyAlignment="0" applyProtection="0"/>
    <xf numFmtId="0" fontId="84" fillId="52" borderId="24" applyNumberFormat="0" applyAlignment="0" applyProtection="0"/>
    <xf numFmtId="0" fontId="84" fillId="52" borderId="24" applyNumberFormat="0" applyAlignment="0" applyProtection="0"/>
    <xf numFmtId="0" fontId="80" fillId="36" borderId="0" applyNumberFormat="0" applyBorder="0" applyAlignment="0" applyProtection="0"/>
    <xf numFmtId="0" fontId="84" fillId="52" borderId="24" applyNumberFormat="0" applyAlignment="0" applyProtection="0"/>
    <xf numFmtId="0" fontId="84" fillId="52" borderId="24" applyNumberFormat="0" applyAlignment="0" applyProtection="0"/>
    <xf numFmtId="0" fontId="2" fillId="30" borderId="0" applyNumberFormat="0" applyBorder="0" applyAlignment="0" applyProtection="0"/>
    <xf numFmtId="0" fontId="84" fillId="52" borderId="24" applyNumberFormat="0" applyAlignment="0" applyProtection="0"/>
    <xf numFmtId="0" fontId="84" fillId="52" borderId="2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5" fillId="0" borderId="0" applyNumberFormat="0" applyFill="0" applyBorder="0" applyAlignment="0" applyProtection="0"/>
    <xf numFmtId="0" fontId="2" fillId="26"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0" fillId="37"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0" borderId="25" applyNumberFormat="0" applyFill="0" applyAlignment="0" applyProtection="0"/>
    <xf numFmtId="0" fontId="2" fillId="26" borderId="0" applyNumberFormat="0" applyBorder="0" applyAlignment="0" applyProtection="0"/>
    <xf numFmtId="0" fontId="87" fillId="0" borderId="25" applyNumberFormat="0" applyFill="0" applyAlignment="0" applyProtection="0"/>
    <xf numFmtId="0" fontId="87" fillId="0" borderId="25" applyNumberFormat="0" applyFill="0" applyAlignment="0" applyProtection="0"/>
    <xf numFmtId="0" fontId="80" fillId="36" borderId="0" applyNumberFormat="0" applyBorder="0" applyAlignment="0" applyProtection="0"/>
    <xf numFmtId="0" fontId="87" fillId="0" borderId="25" applyNumberFormat="0" applyFill="0" applyAlignment="0" applyProtection="0"/>
    <xf numFmtId="0" fontId="87" fillId="0" borderId="25" applyNumberFormat="0" applyFill="0" applyAlignment="0" applyProtection="0"/>
    <xf numFmtId="0" fontId="80" fillId="36" borderId="0" applyNumberFormat="0" applyBorder="0" applyAlignment="0" applyProtection="0"/>
    <xf numFmtId="0" fontId="2" fillId="22" borderId="0" applyNumberFormat="0" applyBorder="0" applyAlignment="0" applyProtection="0"/>
    <xf numFmtId="0" fontId="88" fillId="0" borderId="26" applyNumberFormat="0" applyFill="0" applyAlignment="0" applyProtection="0"/>
    <xf numFmtId="0" fontId="80" fillId="36" borderId="0" applyNumberFormat="0" applyBorder="0" applyAlignment="0" applyProtection="0"/>
    <xf numFmtId="0" fontId="88" fillId="0" borderId="26"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88" fillId="0" borderId="26" applyNumberFormat="0" applyFill="0" applyAlignment="0" applyProtection="0"/>
    <xf numFmtId="0" fontId="2" fillId="23" borderId="0" applyNumberFormat="0" applyBorder="0" applyAlignment="0" applyProtection="0"/>
    <xf numFmtId="0" fontId="80" fillId="41" borderId="0" applyNumberFormat="0" applyBorder="0" applyAlignment="0" applyProtection="0"/>
    <xf numFmtId="0" fontId="89" fillId="0" borderId="27" applyNumberFormat="0" applyFill="0" applyAlignment="0" applyProtection="0"/>
    <xf numFmtId="0" fontId="80" fillId="41" borderId="0" applyNumberFormat="0" applyBorder="0" applyAlignment="0" applyProtection="0"/>
    <xf numFmtId="0" fontId="89" fillId="0" borderId="27" applyNumberFormat="0" applyFill="0" applyAlignment="0" applyProtection="0"/>
    <xf numFmtId="0" fontId="89" fillId="0" borderId="27" applyNumberFormat="0" applyFill="0" applyAlignment="0" applyProtection="0"/>
    <xf numFmtId="0" fontId="2" fillId="19" borderId="0" applyNumberFormat="0" applyBorder="0" applyAlignment="0" applyProtection="0"/>
    <xf numFmtId="0" fontId="89" fillId="0" borderId="27" applyNumberFormat="0" applyFill="0" applyAlignment="0" applyProtection="0"/>
    <xf numFmtId="0" fontId="89" fillId="0" borderId="27" applyNumberFormat="0" applyFill="0" applyAlignment="0" applyProtection="0"/>
    <xf numFmtId="0" fontId="80" fillId="41" borderId="0" applyNumberFormat="0" applyBorder="0" applyAlignment="0" applyProtection="0"/>
    <xf numFmtId="0" fontId="2" fillId="22" borderId="0" applyNumberFormat="0" applyBorder="0" applyAlignment="0" applyProtection="0"/>
    <xf numFmtId="0" fontId="89" fillId="0" borderId="0" applyNumberFormat="0" applyFill="0" applyBorder="0" applyAlignment="0" applyProtection="0"/>
    <xf numFmtId="0" fontId="80" fillId="35"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0" fillId="35"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 fillId="18" borderId="0" applyNumberFormat="0" applyBorder="0" applyAlignment="0" applyProtection="0"/>
    <xf numFmtId="0" fontId="80" fillId="35" borderId="0" applyNumberFormat="0" applyBorder="0" applyAlignment="0" applyProtection="0"/>
    <xf numFmtId="0" fontId="90" fillId="38" borderId="23" applyNumberFormat="0" applyAlignment="0" applyProtection="0"/>
    <xf numFmtId="0" fontId="90" fillId="38" borderId="23" applyNumberFormat="0" applyAlignment="0" applyProtection="0"/>
    <xf numFmtId="0" fontId="90" fillId="38" borderId="23" applyNumberFormat="0" applyAlignment="0" applyProtection="0"/>
    <xf numFmtId="0" fontId="90" fillId="38" borderId="23" applyNumberFormat="0" applyAlignment="0" applyProtection="0"/>
    <xf numFmtId="0" fontId="90" fillId="38" borderId="23" applyNumberFormat="0" applyAlignment="0" applyProtection="0"/>
    <xf numFmtId="0" fontId="90" fillId="38" borderId="23" applyNumberFormat="0" applyAlignment="0" applyProtection="0"/>
    <xf numFmtId="0" fontId="87" fillId="0" borderId="25"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91" fillId="0" borderId="28" applyNumberFormat="0" applyFill="0" applyAlignment="0" applyProtection="0"/>
    <xf numFmtId="0" fontId="2" fillId="18" borderId="0" applyNumberFormat="0" applyBorder="0" applyAlignment="0" applyProtection="0"/>
    <xf numFmtId="0" fontId="80" fillId="34"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80" fillId="34"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2" fillId="14"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2" fillId="0" borderId="0"/>
    <xf numFmtId="0" fontId="97" fillId="0" borderId="0"/>
    <xf numFmtId="0" fontId="20" fillId="0" borderId="0"/>
    <xf numFmtId="0" fontId="79"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 fillId="19"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80" fillId="40"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80" fillId="40" borderId="0" applyNumberFormat="0" applyBorder="0" applyAlignment="0" applyProtection="0"/>
    <xf numFmtId="0" fontId="2" fillId="15" borderId="0" applyNumberFormat="0" applyBorder="0" applyAlignment="0" applyProtection="0"/>
    <xf numFmtId="0" fontId="93" fillId="51" borderId="30" applyNumberFormat="0" applyAlignment="0" applyProtection="0"/>
    <xf numFmtId="0" fontId="93" fillId="51" borderId="30" applyNumberFormat="0" applyAlignment="0" applyProtection="0"/>
    <xf numFmtId="0" fontId="80" fillId="40" borderId="0" applyNumberFormat="0" applyBorder="0" applyAlignment="0" applyProtection="0"/>
    <xf numFmtId="0" fontId="93" fillId="51" borderId="30" applyNumberFormat="0" applyAlignment="0" applyProtection="0"/>
    <xf numFmtId="0" fontId="93" fillId="51" borderId="30" applyNumberFormat="0" applyAlignment="0" applyProtection="0"/>
    <xf numFmtId="0" fontId="2" fillId="14" borderId="0" applyNumberFormat="0" applyBorder="0" applyAlignment="0" applyProtection="0"/>
    <xf numFmtId="0" fontId="93" fillId="51" borderId="30" applyNumberFormat="0" applyAlignment="0" applyProtection="0"/>
    <xf numFmtId="0" fontId="93" fillId="51" borderId="30" applyNumberFormat="0" applyAlignment="0" applyProtection="0"/>
    <xf numFmtId="0" fontId="80" fillId="33" borderId="0" applyNumberFormat="0" applyBorder="0" applyAlignment="0" applyProtection="0"/>
    <xf numFmtId="0" fontId="80" fillId="33" borderId="0" applyNumberFormat="0" applyBorder="0" applyAlignment="0" applyProtection="0"/>
    <xf numFmtId="0" fontId="94" fillId="0" borderId="0" applyNumberFormat="0" applyFill="0" applyBorder="0" applyAlignment="0" applyProtection="0"/>
    <xf numFmtId="0" fontId="2" fillId="10" borderId="0" applyNumberFormat="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0" fillId="33" borderId="0" applyNumberFormat="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8" fillId="0" borderId="26" applyNumberFormat="0" applyFill="0" applyAlignment="0" applyProtection="0"/>
    <xf numFmtId="0" fontId="20" fillId="0" borderId="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0" fontId="96" fillId="0" borderId="0" applyNumberFormat="0" applyFill="0" applyBorder="0" applyAlignment="0" applyProtection="0"/>
    <xf numFmtId="0" fontId="2" fillId="10"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1" fillId="40" borderId="0" applyNumberFormat="0" applyBorder="0" applyAlignment="0" applyProtection="0"/>
    <xf numFmtId="0" fontId="81" fillId="43" borderId="0" applyNumberFormat="0" applyBorder="0" applyAlignment="0" applyProtection="0"/>
    <xf numFmtId="0" fontId="81" fillId="5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5" borderId="0" applyNumberFormat="0" applyBorder="0" applyAlignment="0" applyProtection="0"/>
    <xf numFmtId="0" fontId="81" fillId="41"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9"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8"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6"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5" borderId="0" applyNumberFormat="0" applyBorder="0" applyAlignment="0" applyProtection="0"/>
    <xf numFmtId="0" fontId="81" fillId="4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1" borderId="0" applyNumberFormat="0" applyBorder="0" applyAlignment="0" applyProtection="0"/>
    <xf numFmtId="0" fontId="81" fillId="45" borderId="0" applyNumberFormat="0" applyBorder="0" applyAlignment="0" applyProtection="0"/>
    <xf numFmtId="0" fontId="81" fillId="50" borderId="0" applyNumberFormat="0" applyBorder="0" applyAlignment="0" applyProtection="0"/>
    <xf numFmtId="0" fontId="81" fillId="40" borderId="0" applyNumberFormat="0" applyBorder="0" applyAlignment="0" applyProtection="0"/>
    <xf numFmtId="0" fontId="82" fillId="34" borderId="0" applyNumberFormat="0" applyBorder="0" applyAlignment="0" applyProtection="0"/>
    <xf numFmtId="0" fontId="81" fillId="50" borderId="0" applyNumberFormat="0" applyBorder="0" applyAlignment="0" applyProtection="0"/>
    <xf numFmtId="0" fontId="81" fillId="43" borderId="0" applyNumberFormat="0" applyBorder="0" applyAlignment="0" applyProtection="0"/>
    <xf numFmtId="0" fontId="83" fillId="51" borderId="23" applyNumberFormat="0" applyAlignment="0" applyProtection="0"/>
    <xf numFmtId="0" fontId="82" fillId="34"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2" fillId="31" borderId="0" applyNumberFormat="0" applyBorder="0" applyAlignment="0" applyProtection="0"/>
    <xf numFmtId="0" fontId="84" fillId="52" borderId="24" applyNumberFormat="0" applyAlignment="0" applyProtection="0"/>
    <xf numFmtId="0" fontId="80" fillId="42" borderId="0" applyNumberFormat="0" applyBorder="0" applyAlignment="0" applyProtection="0"/>
    <xf numFmtId="0" fontId="2" fillId="3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2" fillId="27" borderId="0" applyNumberFormat="0" applyBorder="0" applyAlignment="0" applyProtection="0"/>
    <xf numFmtId="0" fontId="80" fillId="39" borderId="0" applyNumberFormat="0" applyBorder="0" applyAlignment="0" applyProtection="0"/>
    <xf numFmtId="0" fontId="83" fillId="51" borderId="23" applyNumberFormat="0" applyAlignment="0" applyProtection="0"/>
    <xf numFmtId="0" fontId="85" fillId="0" borderId="0" applyNumberFormat="0" applyFill="0" applyBorder="0" applyAlignment="0" applyProtection="0"/>
    <xf numFmtId="0" fontId="2" fillId="27"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 fillId="23" borderId="0" applyNumberFormat="0" applyBorder="0" applyAlignment="0" applyProtection="0"/>
    <xf numFmtId="0" fontId="80" fillId="36" borderId="0" applyNumberFormat="0" applyBorder="0" applyAlignment="0" applyProtection="0"/>
    <xf numFmtId="0" fontId="86" fillId="35" borderId="0" applyNumberFormat="0" applyBorder="0" applyAlignment="0" applyProtection="0"/>
    <xf numFmtId="0" fontId="84" fillId="52" borderId="24" applyNumberFormat="0" applyAlignment="0" applyProtection="0"/>
    <xf numFmtId="0" fontId="2" fillId="2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2" fillId="19" borderId="0" applyNumberFormat="0" applyBorder="0" applyAlignment="0" applyProtection="0"/>
    <xf numFmtId="0" fontId="80" fillId="41" borderId="0" applyNumberFormat="0" applyBorder="0" applyAlignment="0" applyProtection="0"/>
    <xf numFmtId="0" fontId="87" fillId="0" borderId="25" applyNumberFormat="0" applyFill="0" applyAlignment="0" applyProtection="0"/>
    <xf numFmtId="0" fontId="2" fillId="1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2" fillId="15" borderId="0" applyNumberFormat="0" applyBorder="0" applyAlignment="0" applyProtection="0"/>
    <xf numFmtId="0" fontId="80" fillId="40" borderId="0" applyNumberFormat="0" applyBorder="0" applyAlignment="0" applyProtection="0"/>
    <xf numFmtId="0" fontId="88" fillId="0" borderId="26" applyNumberFormat="0" applyFill="0" applyAlignment="0" applyProtection="0"/>
    <xf numFmtId="0" fontId="2" fillId="15"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9" fillId="0" borderId="27" applyNumberFormat="0" applyFill="0" applyAlignment="0" applyProtection="0"/>
    <xf numFmtId="0" fontId="2" fillId="11" borderId="0" applyNumberFormat="0" applyBorder="0" applyAlignment="0" applyProtection="0"/>
    <xf numFmtId="0" fontId="80" fillId="39" borderId="0" applyNumberFormat="0" applyBorder="0" applyAlignment="0" applyProtection="0"/>
    <xf numFmtId="0" fontId="2" fillId="11" borderId="0" applyNumberFormat="0" applyBorder="0" applyAlignment="0" applyProtection="0"/>
    <xf numFmtId="0" fontId="89" fillId="0" borderId="0" applyNumberFormat="0" applyFill="0" applyBorder="0" applyAlignment="0" applyProtection="0"/>
    <xf numFmtId="0" fontId="80" fillId="38" borderId="0" applyNumberFormat="0" applyBorder="0" applyAlignment="0" applyProtection="0"/>
    <xf numFmtId="0" fontId="80" fillId="38" borderId="0" applyNumberFormat="0" applyBorder="0" applyAlignment="0" applyProtection="0"/>
    <xf numFmtId="0" fontId="2" fillId="30" borderId="0" applyNumberFormat="0" applyBorder="0" applyAlignment="0" applyProtection="0"/>
    <xf numFmtId="0" fontId="80" fillId="38" borderId="0" applyNumberFormat="0" applyBorder="0" applyAlignment="0" applyProtection="0"/>
    <xf numFmtId="0" fontId="85" fillId="0" borderId="0" applyNumberFormat="0" applyFill="0" applyBorder="0" applyAlignment="0" applyProtection="0"/>
    <xf numFmtId="0" fontId="90" fillId="38" borderId="23" applyNumberFormat="0" applyAlignment="0" applyProtection="0"/>
    <xf numFmtId="0" fontId="2" fillId="30"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2" fillId="26" borderId="0" applyNumberFormat="0" applyBorder="0" applyAlignment="0" applyProtection="0"/>
    <xf numFmtId="0" fontId="80" fillId="37" borderId="0" applyNumberFormat="0" applyBorder="0" applyAlignment="0" applyProtection="0"/>
    <xf numFmtId="0" fontId="91" fillId="0" borderId="28" applyNumberFormat="0" applyFill="0" applyAlignment="0" applyProtection="0"/>
    <xf numFmtId="0" fontId="86" fillId="35" borderId="0" applyNumberFormat="0" applyBorder="0" applyAlignment="0" applyProtection="0"/>
    <xf numFmtId="0" fontId="2" fillId="2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 fillId="22" borderId="0" applyNumberFormat="0" applyBorder="0" applyAlignment="0" applyProtection="0"/>
    <xf numFmtId="0" fontId="80" fillId="36" borderId="0" applyNumberFormat="0" applyBorder="0" applyAlignment="0" applyProtection="0"/>
    <xf numFmtId="0" fontId="92" fillId="53" borderId="0" applyNumberFormat="0" applyBorder="0" applyAlignment="0" applyProtection="0"/>
    <xf numFmtId="0" fontId="2" fillId="0" borderId="0"/>
    <xf numFmtId="0" fontId="97" fillId="0" borderId="0"/>
    <xf numFmtId="0" fontId="20" fillId="0" borderId="0"/>
    <xf numFmtId="0" fontId="79"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2" fillId="18" borderId="0" applyNumberFormat="0" applyBorder="0" applyAlignment="0" applyProtection="0"/>
    <xf numFmtId="0" fontId="80" fillId="35" borderId="0" applyNumberFormat="0" applyBorder="0" applyAlignment="0" applyProtection="0"/>
    <xf numFmtId="0" fontId="87" fillId="0" borderId="25" applyNumberFormat="0" applyFill="0" applyAlignment="0" applyProtection="0"/>
    <xf numFmtId="0" fontId="93" fillId="51" borderId="30" applyNumberFormat="0" applyAlignment="0" applyProtection="0"/>
    <xf numFmtId="0" fontId="2" fillId="1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2" fillId="14" borderId="0" applyNumberFormat="0" applyBorder="0" applyAlignment="0" applyProtection="0"/>
    <xf numFmtId="0" fontId="80" fillId="34" borderId="0" applyNumberFormat="0" applyBorder="0" applyAlignment="0" applyProtection="0"/>
    <xf numFmtId="0" fontId="94" fillId="0" borderId="0" applyNumberFormat="0" applyFill="0" applyBorder="0" applyAlignment="0" applyProtection="0"/>
    <xf numFmtId="0" fontId="2" fillId="14"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2" fillId="10" borderId="0" applyNumberFormat="0" applyBorder="0" applyAlignment="0" applyProtection="0"/>
    <xf numFmtId="0" fontId="95" fillId="0" borderId="31" applyNumberFormat="0" applyFill="0" applyAlignment="0" applyProtection="0"/>
    <xf numFmtId="0" fontId="80" fillId="33" borderId="0" applyNumberFormat="0" applyBorder="0" applyAlignment="0" applyProtection="0"/>
    <xf numFmtId="0" fontId="88" fillId="0" borderId="26" applyNumberFormat="0" applyFill="0" applyAlignment="0" applyProtection="0"/>
    <xf numFmtId="0" fontId="2" fillId="10" borderId="0" applyNumberFormat="0" applyBorder="0" applyAlignment="0" applyProtection="0"/>
    <xf numFmtId="0" fontId="96" fillId="0" borderId="0" applyNumberFormat="0" applyFill="0" applyBorder="0" applyAlignment="0" applyProtection="0"/>
    <xf numFmtId="0" fontId="2" fillId="15"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9" fillId="0" borderId="27" applyNumberFormat="0" applyFill="0" applyAlignment="0" applyProtection="0"/>
    <xf numFmtId="0" fontId="2" fillId="11" borderId="0" applyNumberFormat="0" applyBorder="0" applyAlignment="0" applyProtection="0"/>
    <xf numFmtId="0" fontId="80" fillId="39" borderId="0" applyNumberFormat="0" applyBorder="0" applyAlignment="0" applyProtection="0"/>
    <xf numFmtId="0" fontId="2" fillId="11" borderId="0" applyNumberFormat="0" applyBorder="0" applyAlignment="0" applyProtection="0"/>
    <xf numFmtId="0" fontId="89" fillId="0" borderId="0" applyNumberFormat="0" applyFill="0" applyBorder="0" applyAlignment="0" applyProtection="0"/>
    <xf numFmtId="0" fontId="80" fillId="38" borderId="0" applyNumberFormat="0" applyBorder="0" applyAlignment="0" applyProtection="0"/>
    <xf numFmtId="0" fontId="80" fillId="38" borderId="0" applyNumberFormat="0" applyBorder="0" applyAlignment="0" applyProtection="0"/>
    <xf numFmtId="0" fontId="2" fillId="30" borderId="0" applyNumberFormat="0" applyBorder="0" applyAlignment="0" applyProtection="0"/>
    <xf numFmtId="0" fontId="80" fillId="38" borderId="0" applyNumberFormat="0" applyBorder="0" applyAlignment="0" applyProtection="0"/>
    <xf numFmtId="0" fontId="90" fillId="38" borderId="23" applyNumberFormat="0" applyAlignment="0" applyProtection="0"/>
    <xf numFmtId="0" fontId="2" fillId="30"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2" fillId="26" borderId="0" applyNumberFormat="0" applyBorder="0" applyAlignment="0" applyProtection="0"/>
    <xf numFmtId="0" fontId="80" fillId="37" borderId="0" applyNumberFormat="0" applyBorder="0" applyAlignment="0" applyProtection="0"/>
    <xf numFmtId="0" fontId="91" fillId="0" borderId="28" applyNumberFormat="0" applyFill="0" applyAlignment="0" applyProtection="0"/>
    <xf numFmtId="0" fontId="2" fillId="2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 fillId="22" borderId="0" applyNumberFormat="0" applyBorder="0" applyAlignment="0" applyProtection="0"/>
    <xf numFmtId="0" fontId="80" fillId="36" borderId="0" applyNumberFormat="0" applyBorder="0" applyAlignment="0" applyProtection="0"/>
    <xf numFmtId="0" fontId="92" fillId="53" borderId="0" applyNumberFormat="0" applyBorder="0" applyAlignment="0" applyProtection="0"/>
    <xf numFmtId="0" fontId="2" fillId="0" borderId="0"/>
    <xf numFmtId="0" fontId="97" fillId="0" borderId="0"/>
    <xf numFmtId="0" fontId="20" fillId="0" borderId="0"/>
    <xf numFmtId="0" fontId="79"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2" fillId="18" borderId="0" applyNumberFormat="0" applyBorder="0" applyAlignment="0" applyProtection="0"/>
    <xf numFmtId="0" fontId="80" fillId="35" borderId="0" applyNumberFormat="0" applyBorder="0" applyAlignment="0" applyProtection="0"/>
    <xf numFmtId="0" fontId="93" fillId="51" borderId="30" applyNumberFormat="0" applyAlignment="0" applyProtection="0"/>
    <xf numFmtId="0" fontId="2" fillId="1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2" fillId="14" borderId="0" applyNumberFormat="0" applyBorder="0" applyAlignment="0" applyProtection="0"/>
    <xf numFmtId="0" fontId="80" fillId="34" borderId="0" applyNumberFormat="0" applyBorder="0" applyAlignment="0" applyProtection="0"/>
    <xf numFmtId="0" fontId="94" fillId="0" borderId="0" applyNumberFormat="0" applyFill="0" applyBorder="0" applyAlignment="0" applyProtection="0"/>
    <xf numFmtId="0" fontId="2" fillId="14"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2" fillId="10" borderId="0" applyNumberFormat="0" applyBorder="0" applyAlignment="0" applyProtection="0"/>
    <xf numFmtId="0" fontId="95" fillId="0" borderId="31" applyNumberFormat="0" applyFill="0" applyAlignment="0" applyProtection="0"/>
    <xf numFmtId="0" fontId="80" fillId="33" borderId="0" applyNumberFormat="0" applyBorder="0" applyAlignment="0" applyProtection="0"/>
    <xf numFmtId="0" fontId="2" fillId="10" borderId="0" applyNumberFormat="0" applyBorder="0" applyAlignment="0" applyProtection="0"/>
    <xf numFmtId="0" fontId="96" fillId="0" borderId="0" applyNumberFormat="0" applyFill="0" applyBorder="0" applyAlignment="0" applyProtection="0"/>
    <xf numFmtId="0" fontId="89" fillId="0" borderId="27" applyNumberFormat="0" applyFill="0" applyAlignment="0" applyProtection="0"/>
    <xf numFmtId="0" fontId="89" fillId="0" borderId="0" applyNumberFormat="0" applyFill="0" applyBorder="0" applyAlignment="0" applyProtection="0"/>
    <xf numFmtId="0" fontId="90" fillId="38" borderId="23" applyNumberFormat="0" applyAlignment="0" applyProtection="0"/>
    <xf numFmtId="0" fontId="91" fillId="0" borderId="28" applyNumberFormat="0" applyFill="0" applyAlignment="0" applyProtection="0"/>
    <xf numFmtId="0" fontId="92" fillId="53" borderId="0" applyNumberFormat="0" applyBorder="0" applyAlignment="0" applyProtection="0"/>
    <xf numFmtId="0" fontId="2" fillId="0" borderId="0"/>
    <xf numFmtId="0" fontId="97" fillId="0" borderId="0"/>
    <xf numFmtId="0" fontId="20" fillId="0" borderId="0"/>
    <xf numFmtId="0" fontId="79"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93" fillId="51" borderId="30" applyNumberFormat="0" applyAlignment="0" applyProtection="0"/>
    <xf numFmtId="0" fontId="94" fillId="0" borderId="0" applyNumberFormat="0" applyFill="0" applyBorder="0" applyAlignment="0" applyProtection="0"/>
    <xf numFmtId="0" fontId="95" fillId="0" borderId="31" applyNumberFormat="0" applyFill="0" applyAlignment="0" applyProtection="0"/>
    <xf numFmtId="0" fontId="96"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97"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6" fillId="0" borderId="0"/>
    <xf numFmtId="0" fontId="77"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77" fillId="0" borderId="0"/>
    <xf numFmtId="0" fontId="77" fillId="0" borderId="0"/>
    <xf numFmtId="0" fontId="77" fillId="0" borderId="0"/>
    <xf numFmtId="0" fontId="20" fillId="0" borderId="0"/>
    <xf numFmtId="0" fontId="77" fillId="0" borderId="0"/>
    <xf numFmtId="0" fontId="2" fillId="8" borderId="19" applyNumberFormat="0" applyFont="0" applyAlignment="0" applyProtection="0"/>
    <xf numFmtId="0" fontId="77"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7" fillId="0" borderId="0"/>
    <xf numFmtId="0" fontId="20" fillId="0" borderId="0"/>
    <xf numFmtId="0" fontId="2" fillId="8" borderId="19" applyNumberFormat="0" applyFont="0" applyAlignment="0" applyProtection="0"/>
    <xf numFmtId="0" fontId="76" fillId="0" borderId="0"/>
    <xf numFmtId="0" fontId="2" fillId="31" borderId="0" applyNumberFormat="0" applyBorder="0" applyAlignment="0" applyProtection="0"/>
    <xf numFmtId="0" fontId="77" fillId="0" borderId="0"/>
    <xf numFmtId="0" fontId="2" fillId="18" borderId="0" applyNumberFormat="0" applyBorder="0" applyAlignment="0" applyProtection="0"/>
    <xf numFmtId="0" fontId="77" fillId="0" borderId="0"/>
    <xf numFmtId="0" fontId="76"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97"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7"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7" fillId="0" borderId="0"/>
    <xf numFmtId="0" fontId="2" fillId="30" borderId="0" applyNumberFormat="0" applyBorder="0" applyAlignment="0" applyProtection="0"/>
    <xf numFmtId="0" fontId="77"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97" fillId="0" borderId="0"/>
    <xf numFmtId="0" fontId="2" fillId="10" borderId="0" applyNumberFormat="0" applyBorder="0" applyAlignment="0" applyProtection="0"/>
    <xf numFmtId="0" fontId="2" fillId="0" borderId="0"/>
    <xf numFmtId="0" fontId="77"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9"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7" fillId="0" borderId="0"/>
    <xf numFmtId="0" fontId="20" fillId="0" borderId="0"/>
    <xf numFmtId="0" fontId="76" fillId="0" borderId="0"/>
    <xf numFmtId="0" fontId="77" fillId="0" borderId="0"/>
    <xf numFmtId="0" fontId="77" fillId="0" borderId="0"/>
    <xf numFmtId="0" fontId="76" fillId="0" borderId="0"/>
    <xf numFmtId="0" fontId="2" fillId="15"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97"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7" fillId="0" borderId="0"/>
    <xf numFmtId="0" fontId="2" fillId="15" borderId="0" applyNumberFormat="0" applyBorder="0" applyAlignment="0" applyProtection="0"/>
    <xf numFmtId="0" fontId="97" fillId="0" borderId="0"/>
    <xf numFmtId="0" fontId="2" fillId="30" borderId="0" applyNumberFormat="0" applyBorder="0" applyAlignment="0" applyProtection="0"/>
    <xf numFmtId="0" fontId="77"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77" fillId="0" borderId="0"/>
    <xf numFmtId="0" fontId="20" fillId="54" borderId="29"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7" fillId="0" borderId="0"/>
    <xf numFmtId="0" fontId="20" fillId="0" borderId="0"/>
    <xf numFmtId="0" fontId="76" fillId="0" borderId="0"/>
    <xf numFmtId="0" fontId="77" fillId="0" borderId="0"/>
    <xf numFmtId="0" fontId="77" fillId="0" borderId="0"/>
    <xf numFmtId="0" fontId="97" fillId="0" borderId="0"/>
    <xf numFmtId="0" fontId="20" fillId="0" borderId="0"/>
    <xf numFmtId="0" fontId="60" fillId="0" borderId="0" applyNumberFormat="0" applyFill="0" applyBorder="0" applyAlignment="0" applyProtection="0"/>
    <xf numFmtId="0" fontId="85" fillId="0" borderId="0" applyNumberFormat="0" applyFill="0" applyBorder="0" applyAlignment="0" applyProtection="0"/>
    <xf numFmtId="0" fontId="48" fillId="0" borderId="12" applyNumberFormat="0" applyFill="0" applyAlignment="0" applyProtection="0"/>
    <xf numFmtId="0" fontId="87" fillId="0" borderId="25" applyNumberFormat="0" applyFill="0" applyAlignment="0" applyProtection="0"/>
    <xf numFmtId="0" fontId="49" fillId="0" borderId="13" applyNumberFormat="0" applyFill="0" applyAlignment="0" applyProtection="0"/>
    <xf numFmtId="0" fontId="88" fillId="0" borderId="26" applyNumberFormat="0" applyFill="0" applyAlignment="0" applyProtection="0"/>
    <xf numFmtId="0" fontId="50" fillId="0" borderId="14" applyNumberFormat="0" applyFill="0" applyAlignment="0" applyProtection="0"/>
    <xf numFmtId="0" fontId="89" fillId="0" borderId="27" applyNumberFormat="0" applyFill="0" applyAlignment="0" applyProtection="0"/>
    <xf numFmtId="0" fontId="50" fillId="0" borderId="0" applyNumberFormat="0" applyFill="0" applyBorder="0" applyAlignment="0" applyProtection="0"/>
    <xf numFmtId="0" fontId="89" fillId="0" borderId="0" applyNumberFormat="0" applyFill="0" applyBorder="0" applyAlignment="0" applyProtection="0"/>
    <xf numFmtId="0" fontId="57" fillId="0" borderId="17" applyNumberFormat="0" applyFill="0" applyAlignment="0" applyProtection="0"/>
    <xf numFmtId="0" fontId="91" fillId="0" borderId="28" applyNumberFormat="0" applyFill="0" applyAlignment="0" applyProtection="0"/>
    <xf numFmtId="0" fontId="77" fillId="0" borderId="0"/>
    <xf numFmtId="0" fontId="2" fillId="0" borderId="0"/>
    <xf numFmtId="0" fontId="47" fillId="0" borderId="0" applyNumberFormat="0" applyFill="0" applyBorder="0" applyAlignment="0" applyProtection="0"/>
    <xf numFmtId="0" fontId="94" fillId="0" borderId="0" applyNumberFormat="0" applyFill="0" applyBorder="0" applyAlignment="0" applyProtection="0"/>
    <xf numFmtId="0" fontId="61" fillId="0" borderId="20" applyNumberFormat="0" applyFill="0" applyAlignment="0" applyProtection="0"/>
    <xf numFmtId="0" fontId="95" fillId="0" borderId="31" applyNumberFormat="0" applyFill="0" applyAlignment="0" applyProtection="0"/>
    <xf numFmtId="0" fontId="59" fillId="0" borderId="0" applyNumberFormat="0" applyFill="0" applyBorder="0" applyAlignment="0" applyProtection="0"/>
    <xf numFmtId="0" fontId="96" fillId="0" borderId="0" applyNumberFormat="0" applyFill="0" applyBorder="0" applyAlignment="0" applyProtection="0"/>
    <xf numFmtId="0" fontId="97" fillId="0" borderId="0"/>
    <xf numFmtId="0" fontId="20" fillId="0" borderId="0"/>
    <xf numFmtId="0" fontId="2" fillId="0" borderId="0"/>
    <xf numFmtId="0" fontId="76" fillId="0" borderId="0"/>
    <xf numFmtId="0" fontId="77" fillId="0" borderId="0"/>
    <xf numFmtId="0" fontId="77" fillId="0" borderId="0"/>
    <xf numFmtId="0" fontId="77" fillId="0" borderId="0"/>
    <xf numFmtId="0" fontId="2" fillId="0" borderId="0"/>
    <xf numFmtId="0" fontId="77"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77" fillId="0" borderId="0"/>
    <xf numFmtId="0" fontId="20" fillId="0" borderId="0"/>
    <xf numFmtId="0" fontId="2" fillId="0" borderId="0"/>
    <xf numFmtId="0" fontId="20" fillId="0" borderId="0"/>
    <xf numFmtId="0" fontId="97" fillId="0" borderId="0"/>
    <xf numFmtId="0" fontId="97" fillId="0" borderId="0"/>
    <xf numFmtId="0" fontId="20" fillId="0" borderId="0"/>
    <xf numFmtId="0" fontId="97" fillId="0" borderId="0"/>
    <xf numFmtId="0" fontId="20" fillId="0" borderId="0"/>
    <xf numFmtId="0" fontId="97" fillId="0" borderId="0"/>
    <xf numFmtId="0" fontId="2" fillId="0" borderId="0"/>
    <xf numFmtId="0" fontId="94" fillId="0" borderId="0" applyNumberFormat="0" applyFill="0" applyBorder="0" applyAlignment="0" applyProtection="0"/>
    <xf numFmtId="0" fontId="97"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87" fillId="0" borderId="25" applyNumberFormat="0" applyFill="0" applyAlignment="0" applyProtection="0"/>
    <xf numFmtId="0" fontId="20" fillId="0" borderId="0"/>
    <xf numFmtId="0" fontId="20" fillId="0" borderId="0"/>
    <xf numFmtId="0" fontId="20" fillId="0" borderId="0"/>
    <xf numFmtId="0" fontId="76" fillId="0" borderId="0"/>
    <xf numFmtId="0" fontId="77" fillId="0" borderId="0"/>
    <xf numFmtId="0" fontId="97" fillId="0" borderId="0"/>
    <xf numFmtId="0" fontId="76" fillId="0" borderId="0"/>
    <xf numFmtId="0" fontId="20" fillId="0" borderId="0"/>
    <xf numFmtId="0" fontId="97" fillId="0" borderId="0"/>
    <xf numFmtId="0" fontId="97" fillId="0" borderId="0"/>
    <xf numFmtId="0" fontId="20" fillId="0" borderId="0"/>
    <xf numFmtId="0" fontId="20" fillId="0" borderId="0"/>
    <xf numFmtId="0" fontId="20" fillId="0" borderId="0"/>
    <xf numFmtId="0" fontId="76" fillId="0" borderId="0"/>
    <xf numFmtId="0" fontId="97" fillId="0" borderId="0"/>
    <xf numFmtId="0" fontId="20" fillId="0" borderId="0"/>
    <xf numFmtId="0" fontId="77" fillId="0" borderId="0"/>
    <xf numFmtId="0" fontId="77" fillId="0" borderId="0"/>
    <xf numFmtId="0" fontId="77" fillId="0" borderId="0"/>
    <xf numFmtId="0" fontId="77" fillId="0" borderId="0"/>
    <xf numFmtId="0" fontId="2" fillId="0" borderId="0"/>
    <xf numFmtId="0" fontId="20" fillId="0" borderId="0"/>
    <xf numFmtId="0" fontId="20" fillId="0" borderId="0"/>
    <xf numFmtId="0" fontId="97" fillId="0" borderId="0"/>
    <xf numFmtId="0" fontId="20" fillId="0" borderId="0"/>
    <xf numFmtId="0" fontId="97" fillId="0" borderId="0"/>
    <xf numFmtId="0" fontId="20" fillId="0" borderId="0"/>
    <xf numFmtId="0" fontId="89" fillId="0" borderId="27" applyNumberFormat="0" applyFill="0" applyAlignment="0" applyProtection="0"/>
    <xf numFmtId="0" fontId="76" fillId="0" borderId="0"/>
    <xf numFmtId="0" fontId="47" fillId="0" borderId="0" applyNumberFormat="0" applyFill="0" applyBorder="0" applyAlignment="0" applyProtection="0"/>
    <xf numFmtId="0" fontId="76" fillId="0" borderId="0"/>
    <xf numFmtId="0" fontId="97" fillId="0" borderId="0"/>
    <xf numFmtId="0" fontId="97" fillId="0" borderId="0"/>
    <xf numFmtId="0" fontId="20" fillId="0" borderId="0"/>
    <xf numFmtId="0" fontId="76" fillId="0" borderId="0"/>
    <xf numFmtId="0" fontId="20" fillId="0" borderId="0"/>
    <xf numFmtId="0" fontId="97" fillId="0" borderId="0"/>
    <xf numFmtId="0" fontId="77" fillId="0" borderId="0"/>
    <xf numFmtId="0" fontId="77" fillId="0" borderId="0"/>
    <xf numFmtId="0" fontId="76" fillId="0" borderId="0"/>
    <xf numFmtId="0" fontId="77" fillId="0" borderId="0"/>
    <xf numFmtId="0" fontId="97" fillId="0" borderId="0"/>
    <xf numFmtId="0" fontId="20" fillId="0" borderId="0"/>
    <xf numFmtId="0" fontId="20" fillId="0" borderId="0"/>
    <xf numFmtId="0" fontId="20" fillId="0" borderId="0"/>
    <xf numFmtId="0" fontId="97" fillId="0" borderId="0"/>
    <xf numFmtId="0" fontId="97" fillId="0" borderId="0"/>
    <xf numFmtId="0" fontId="97" fillId="0" borderId="0"/>
    <xf numFmtId="0" fontId="20" fillId="0" borderId="0"/>
    <xf numFmtId="0" fontId="20" fillId="0" borderId="0"/>
    <xf numFmtId="0" fontId="2" fillId="0" borderId="0"/>
    <xf numFmtId="0" fontId="20" fillId="0" borderId="0"/>
    <xf numFmtId="0" fontId="20" fillId="0" borderId="0"/>
    <xf numFmtId="0" fontId="97" fillId="0" borderId="0"/>
    <xf numFmtId="0" fontId="20" fillId="0" borderId="0"/>
    <xf numFmtId="0" fontId="20" fillId="0" borderId="0"/>
    <xf numFmtId="0" fontId="20" fillId="0" borderId="0"/>
    <xf numFmtId="0" fontId="97" fillId="0" borderId="0"/>
    <xf numFmtId="0" fontId="20" fillId="0" borderId="0"/>
    <xf numFmtId="0" fontId="97" fillId="0" borderId="0"/>
    <xf numFmtId="0" fontId="2" fillId="0" borderId="0"/>
    <xf numFmtId="0" fontId="97" fillId="0" borderId="0"/>
    <xf numFmtId="0" fontId="20" fillId="0" borderId="0"/>
    <xf numFmtId="0" fontId="20" fillId="0" borderId="0"/>
    <xf numFmtId="0" fontId="20" fillId="0" borderId="0"/>
    <xf numFmtId="0" fontId="20" fillId="0" borderId="0"/>
    <xf numFmtId="0" fontId="97" fillId="0" borderId="0"/>
    <xf numFmtId="0" fontId="20" fillId="0" borderId="0"/>
    <xf numFmtId="0" fontId="97" fillId="0" borderId="0"/>
    <xf numFmtId="0" fontId="20" fillId="0" borderId="0"/>
    <xf numFmtId="0" fontId="97" fillId="0" borderId="0"/>
    <xf numFmtId="0" fontId="76" fillId="0" borderId="0"/>
    <xf numFmtId="0" fontId="20" fillId="0" borderId="0"/>
    <xf numFmtId="0" fontId="20" fillId="0" borderId="0"/>
    <xf numFmtId="0" fontId="97" fillId="0" borderId="0"/>
    <xf numFmtId="0" fontId="20" fillId="0" borderId="0"/>
    <xf numFmtId="0" fontId="2" fillId="0" borderId="0"/>
    <xf numFmtId="0" fontId="9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97" fillId="0" borderId="0"/>
    <xf numFmtId="0" fontId="96" fillId="0" borderId="0" applyNumberFormat="0" applyFill="0" applyBorder="0" applyAlignment="0" applyProtection="0"/>
    <xf numFmtId="0" fontId="77" fillId="0" borderId="0"/>
    <xf numFmtId="0" fontId="20" fillId="0" borderId="0"/>
    <xf numFmtId="0" fontId="76" fillId="0" borderId="0"/>
    <xf numFmtId="0" fontId="2" fillId="0" borderId="0"/>
    <xf numFmtId="0" fontId="20" fillId="0" borderId="0"/>
    <xf numFmtId="0" fontId="2" fillId="0" borderId="0"/>
    <xf numFmtId="0" fontId="50" fillId="0" borderId="14" applyNumberFormat="0" applyFill="0" applyAlignment="0" applyProtection="0"/>
    <xf numFmtId="0" fontId="76" fillId="0" borderId="0"/>
    <xf numFmtId="0" fontId="97" fillId="0" borderId="0"/>
    <xf numFmtId="0" fontId="97" fillId="0" borderId="0"/>
    <xf numFmtId="0" fontId="20" fillId="0" borderId="0"/>
    <xf numFmtId="0" fontId="97" fillId="0" borderId="0"/>
    <xf numFmtId="0" fontId="20" fillId="0" borderId="0"/>
    <xf numFmtId="0" fontId="20" fillId="0" borderId="0"/>
    <xf numFmtId="0" fontId="20" fillId="0" borderId="0"/>
    <xf numFmtId="0" fontId="20" fillId="0" borderId="0"/>
    <xf numFmtId="0" fontId="77" fillId="0" borderId="0"/>
    <xf numFmtId="0" fontId="76" fillId="0" borderId="0"/>
    <xf numFmtId="0" fontId="76" fillId="0" borderId="0"/>
    <xf numFmtId="0" fontId="77" fillId="0" borderId="0"/>
    <xf numFmtId="0" fontId="77" fillId="0" borderId="0"/>
    <xf numFmtId="0" fontId="97" fillId="0" borderId="0"/>
    <xf numFmtId="0" fontId="20" fillId="0" borderId="0"/>
    <xf numFmtId="0" fontId="97" fillId="0" borderId="0"/>
    <xf numFmtId="0" fontId="76" fillId="0" borderId="0"/>
    <xf numFmtId="0" fontId="20" fillId="0" borderId="0"/>
    <xf numFmtId="0" fontId="97" fillId="0" borderId="0"/>
    <xf numFmtId="0" fontId="20" fillId="0" borderId="0"/>
    <xf numFmtId="0" fontId="97" fillId="0" borderId="0"/>
    <xf numFmtId="0" fontId="20" fillId="0" borderId="0"/>
    <xf numFmtId="0" fontId="97" fillId="0" borderId="0"/>
    <xf numFmtId="0" fontId="97" fillId="0" borderId="0"/>
    <xf numFmtId="0" fontId="20" fillId="0" borderId="0"/>
    <xf numFmtId="0" fontId="77" fillId="0" borderId="0"/>
    <xf numFmtId="0" fontId="97" fillId="0" borderId="0"/>
    <xf numFmtId="0" fontId="76" fillId="0" borderId="0"/>
    <xf numFmtId="0" fontId="20" fillId="0" borderId="0"/>
    <xf numFmtId="0" fontId="79" fillId="0" borderId="0"/>
    <xf numFmtId="0" fontId="77" fillId="0" borderId="0"/>
    <xf numFmtId="0" fontId="2" fillId="0" borderId="0"/>
    <xf numFmtId="0" fontId="48" fillId="0" borderId="12" applyNumberFormat="0" applyFill="0" applyAlignment="0" applyProtection="0"/>
    <xf numFmtId="0" fontId="76" fillId="0" borderId="0"/>
    <xf numFmtId="0" fontId="59" fillId="0" borderId="0" applyNumberFormat="0" applyFill="0" applyBorder="0" applyAlignment="0" applyProtection="0"/>
    <xf numFmtId="0" fontId="97" fillId="0" borderId="0"/>
    <xf numFmtId="0" fontId="2" fillId="0" borderId="0"/>
    <xf numFmtId="0" fontId="77" fillId="0" borderId="0"/>
    <xf numFmtId="0" fontId="20" fillId="0" borderId="0"/>
    <xf numFmtId="0" fontId="20" fillId="0" borderId="0"/>
    <xf numFmtId="0" fontId="97" fillId="0" borderId="0"/>
    <xf numFmtId="0" fontId="20" fillId="0" borderId="0"/>
    <xf numFmtId="0" fontId="95" fillId="0" borderId="31" applyNumberFormat="0" applyFill="0" applyAlignment="0" applyProtection="0"/>
    <xf numFmtId="0" fontId="77" fillId="0" borderId="0"/>
    <xf numFmtId="0" fontId="61" fillId="0" borderId="20" applyNumberFormat="0" applyFill="0" applyAlignment="0" applyProtection="0"/>
    <xf numFmtId="0" fontId="20" fillId="0" borderId="0"/>
    <xf numFmtId="0" fontId="88" fillId="0" borderId="26" applyNumberFormat="0" applyFill="0" applyAlignment="0" applyProtection="0"/>
    <xf numFmtId="0" fontId="89" fillId="0" borderId="0" applyNumberFormat="0" applyFill="0" applyBorder="0" applyAlignment="0" applyProtection="0"/>
    <xf numFmtId="0" fontId="60" fillId="0" borderId="0" applyNumberFormat="0" applyFill="0" applyBorder="0" applyAlignment="0" applyProtection="0"/>
    <xf numFmtId="0" fontId="57" fillId="0" borderId="17" applyNumberFormat="0" applyFill="0" applyAlignment="0" applyProtection="0"/>
    <xf numFmtId="0" fontId="77" fillId="0" borderId="0"/>
    <xf numFmtId="0" fontId="77" fillId="0" borderId="0"/>
    <xf numFmtId="0" fontId="97" fillId="0" borderId="0"/>
    <xf numFmtId="0" fontId="2" fillId="0" borderId="0"/>
    <xf numFmtId="0" fontId="77" fillId="0" borderId="0"/>
    <xf numFmtId="0" fontId="2" fillId="0" borderId="0"/>
    <xf numFmtId="0" fontId="20" fillId="0" borderId="0"/>
    <xf numFmtId="0" fontId="2" fillId="0" borderId="0"/>
    <xf numFmtId="0" fontId="97" fillId="0" borderId="0"/>
    <xf numFmtId="0" fontId="91" fillId="0" borderId="28" applyNumberFormat="0" applyFill="0" applyAlignment="0" applyProtection="0"/>
    <xf numFmtId="0" fontId="2" fillId="0" borderId="0"/>
    <xf numFmtId="0" fontId="20" fillId="0" borderId="0"/>
    <xf numFmtId="0" fontId="85" fillId="0" borderId="0" applyNumberFormat="0" applyFill="0" applyBorder="0" applyAlignment="0" applyProtection="0"/>
    <xf numFmtId="0" fontId="20" fillId="0" borderId="0"/>
    <xf numFmtId="0" fontId="20" fillId="0" borderId="0"/>
    <xf numFmtId="0" fontId="97" fillId="0" borderId="0"/>
    <xf numFmtId="0" fontId="2" fillId="0" borderId="0"/>
    <xf numFmtId="0" fontId="20" fillId="0" borderId="0"/>
    <xf numFmtId="0" fontId="49" fillId="0" borderId="13" applyNumberFormat="0" applyFill="0" applyAlignment="0" applyProtection="0"/>
    <xf numFmtId="0" fontId="77" fillId="0" borderId="0"/>
    <xf numFmtId="0" fontId="79" fillId="0" borderId="0"/>
    <xf numFmtId="0" fontId="2" fillId="0" borderId="0"/>
    <xf numFmtId="0" fontId="20" fillId="0" borderId="0"/>
    <xf numFmtId="0" fontId="20" fillId="0" borderId="0"/>
    <xf numFmtId="0" fontId="20" fillId="0" borderId="0"/>
    <xf numFmtId="0" fontId="20" fillId="0" borderId="0"/>
    <xf numFmtId="0" fontId="50"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7" fillId="0" borderId="17" applyNumberFormat="0" applyFill="0" applyAlignment="0" applyProtection="0"/>
    <xf numFmtId="0" fontId="59" fillId="0" borderId="0" applyNumberFormat="0" applyFill="0" applyBorder="0" applyAlignment="0" applyProtection="0"/>
    <xf numFmtId="0" fontId="2" fillId="8" borderId="19" applyNumberFormat="0" applyFont="0" applyAlignment="0" applyProtection="0"/>
    <xf numFmtId="0" fontId="60" fillId="0" borderId="0" applyNumberFormat="0" applyFill="0" applyBorder="0" applyAlignment="0" applyProtection="0"/>
    <xf numFmtId="0" fontId="61"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85" fillId="0" borderId="0" applyNumberFormat="0" applyFill="0" applyBorder="0" applyAlignment="0" applyProtection="0"/>
    <xf numFmtId="0" fontId="87" fillId="0" borderId="25" applyNumberFormat="0" applyFill="0" applyAlignment="0" applyProtection="0"/>
    <xf numFmtId="0" fontId="88" fillId="0" borderId="26" applyNumberFormat="0" applyFill="0" applyAlignment="0" applyProtection="0"/>
    <xf numFmtId="0" fontId="89" fillId="0" borderId="27" applyNumberFormat="0" applyFill="0" applyAlignment="0" applyProtection="0"/>
    <xf numFmtId="0" fontId="89" fillId="0" borderId="0" applyNumberFormat="0" applyFill="0" applyBorder="0" applyAlignment="0" applyProtection="0"/>
    <xf numFmtId="0" fontId="91" fillId="0" borderId="28" applyNumberFormat="0" applyFill="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4" fillId="0" borderId="0" applyNumberFormat="0" applyFill="0" applyBorder="0" applyAlignment="0" applyProtection="0"/>
    <xf numFmtId="0" fontId="95" fillId="0" borderId="31" applyNumberFormat="0" applyFill="0" applyAlignment="0" applyProtection="0"/>
    <xf numFmtId="0" fontId="96"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76" fillId="0" borderId="0"/>
    <xf numFmtId="0" fontId="77" fillId="0" borderId="0"/>
    <xf numFmtId="0" fontId="97" fillId="0" borderId="0"/>
    <xf numFmtId="0" fontId="76" fillId="0" borderId="0"/>
    <xf numFmtId="0" fontId="20" fillId="0" borderId="0"/>
    <xf numFmtId="0" fontId="97" fillId="0" borderId="0"/>
    <xf numFmtId="0" fontId="20" fillId="0" borderId="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7"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7"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7"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7" fillId="0" borderId="0"/>
    <xf numFmtId="0" fontId="20" fillId="0" borderId="0"/>
    <xf numFmtId="0" fontId="76" fillId="0" borderId="0"/>
    <xf numFmtId="0" fontId="20" fillId="0" borderId="0"/>
    <xf numFmtId="0" fontId="97" fillId="0" borderId="0"/>
    <xf numFmtId="0" fontId="77" fillId="0" borderId="0"/>
    <xf numFmtId="0" fontId="77" fillId="0" borderId="0"/>
    <xf numFmtId="0" fontId="77" fillId="0" borderId="0"/>
    <xf numFmtId="0" fontId="76" fillId="0" borderId="0"/>
    <xf numFmtId="0" fontId="77" fillId="0" borderId="0"/>
    <xf numFmtId="0" fontId="97" fillId="0" borderId="0"/>
    <xf numFmtId="0" fontId="20" fillId="0" borderId="0"/>
    <xf numFmtId="0" fontId="20" fillId="0" borderId="0"/>
    <xf numFmtId="0" fontId="97" fillId="0" borderId="0"/>
    <xf numFmtId="0" fontId="97" fillId="0" borderId="0"/>
    <xf numFmtId="0" fontId="97" fillId="0" borderId="0"/>
    <xf numFmtId="0" fontId="20" fillId="0" borderId="0"/>
    <xf numFmtId="0" fontId="20" fillId="0" borderId="0"/>
    <xf numFmtId="0" fontId="20" fillId="0" borderId="0"/>
    <xf numFmtId="0" fontId="20" fillId="0" borderId="0"/>
    <xf numFmtId="0" fontId="97" fillId="0" borderId="0"/>
    <xf numFmtId="0" fontId="20" fillId="0" borderId="0"/>
    <xf numFmtId="0" fontId="97" fillId="0" borderId="0"/>
    <xf numFmtId="0" fontId="20" fillId="0" borderId="0"/>
    <xf numFmtId="0" fontId="97" fillId="0" borderId="0"/>
    <xf numFmtId="0" fontId="20" fillId="0" borderId="0"/>
    <xf numFmtId="0" fontId="20" fillId="0" borderId="0"/>
    <xf numFmtId="0" fontId="20" fillId="0" borderId="0"/>
    <xf numFmtId="0" fontId="20" fillId="0" borderId="0"/>
    <xf numFmtId="0" fontId="97" fillId="0" borderId="0"/>
    <xf numFmtId="0" fontId="20" fillId="0" borderId="0"/>
    <xf numFmtId="0" fontId="97" fillId="0" borderId="0"/>
    <xf numFmtId="0" fontId="20" fillId="0" borderId="0"/>
    <xf numFmtId="0" fontId="97" fillId="0" borderId="0"/>
    <xf numFmtId="0" fontId="76" fillId="0" borderId="0"/>
    <xf numFmtId="0" fontId="20" fillId="0" borderId="0"/>
    <xf numFmtId="0" fontId="20" fillId="0" borderId="0"/>
    <xf numFmtId="0" fontId="97" fillId="0" borderId="0"/>
    <xf numFmtId="0" fontId="20" fillId="0" borderId="0"/>
    <xf numFmtId="0" fontId="9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8" fillId="0" borderId="0"/>
    <xf numFmtId="0" fontId="76" fillId="0" borderId="0"/>
    <xf numFmtId="0" fontId="76" fillId="0" borderId="0"/>
    <xf numFmtId="0" fontId="77" fillId="0" borderId="0"/>
    <xf numFmtId="0" fontId="77" fillId="0" borderId="0"/>
    <xf numFmtId="0" fontId="20"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76" fillId="0" borderId="0"/>
    <xf numFmtId="0" fontId="77"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6"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7"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6"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7"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7"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0" fillId="0" borderId="0"/>
    <xf numFmtId="0" fontId="97"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76"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6"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6"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6"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77" fillId="0" borderId="0"/>
    <xf numFmtId="0" fontId="77" fillId="0" borderId="0"/>
    <xf numFmtId="0" fontId="77"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6"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7"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6"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7"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7"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0" fillId="0" borderId="0"/>
    <xf numFmtId="0" fontId="97"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76"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6"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6"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6"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77" fillId="0" borderId="0"/>
    <xf numFmtId="0" fontId="77" fillId="0" borderId="0"/>
    <xf numFmtId="0" fontId="77"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8" fillId="0" borderId="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2" fillId="0" borderId="0"/>
    <xf numFmtId="0" fontId="77" fillId="0" borderId="0"/>
    <xf numFmtId="0" fontId="2" fillId="0" borderId="0"/>
    <xf numFmtId="0" fontId="20" fillId="0" borderId="0"/>
    <xf numFmtId="0" fontId="76" fillId="0" borderId="0"/>
    <xf numFmtId="0" fontId="78" fillId="0" borderId="0"/>
    <xf numFmtId="0" fontId="77" fillId="0" borderId="0"/>
    <xf numFmtId="0" fontId="78" fillId="0" borderId="0"/>
    <xf numFmtId="0" fontId="77" fillId="0" borderId="0"/>
    <xf numFmtId="0" fontId="78" fillId="0" borderId="0"/>
    <xf numFmtId="0" fontId="20" fillId="0" borderId="0"/>
    <xf numFmtId="0" fontId="97"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0"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3" fillId="0" borderId="0" xfId="0" applyFont="1"/>
    <xf numFmtId="0" fontId="12" fillId="0" borderId="0" xfId="0" applyFont="1"/>
    <xf numFmtId="0" fontId="13" fillId="0" borderId="0" xfId="0" applyFont="1"/>
    <xf numFmtId="0" fontId="0" fillId="0" borderId="0" xfId="0" applyAlignment="1">
      <alignment wrapText="1"/>
    </xf>
    <xf numFmtId="0" fontId="4" fillId="0" borderId="1" xfId="0" applyFont="1" applyBorder="1" applyAlignment="1">
      <alignment wrapText="1"/>
    </xf>
    <xf numFmtId="0" fontId="5" fillId="0" borderId="1" xfId="0" applyFont="1" applyBorder="1" applyAlignment="1">
      <alignment horizontal="right" wrapText="1" inden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indent="1"/>
    </xf>
    <xf numFmtId="0" fontId="10" fillId="0" borderId="1" xfId="0" applyFont="1" applyBorder="1" applyAlignment="1">
      <alignment wrapText="1"/>
    </xf>
    <xf numFmtId="0" fontId="10" fillId="0" borderId="1" xfId="0" applyFont="1" applyBorder="1" applyAlignment="1">
      <alignment horizontal="right" wrapText="1" indent="1"/>
    </xf>
    <xf numFmtId="0" fontId="5" fillId="0" borderId="1" xfId="0" applyFont="1" applyBorder="1" applyAlignment="1">
      <alignment wrapText="1"/>
    </xf>
    <xf numFmtId="0" fontId="5" fillId="0" borderId="1" xfId="0" applyFont="1" applyBorder="1" applyAlignment="1">
      <alignment horizontal="righ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9"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horizontal="center" wrapText="1"/>
    </xf>
    <xf numFmtId="0" fontId="4" fillId="0" borderId="8" xfId="0" applyFont="1" applyBorder="1" applyAlignment="1">
      <alignment wrapText="1"/>
    </xf>
    <xf numFmtId="0" fontId="5" fillId="0" borderId="8" xfId="0" applyFont="1" applyBorder="1" applyAlignment="1">
      <alignment horizontal="right" wrapText="1" indent="1"/>
    </xf>
    <xf numFmtId="0" fontId="4" fillId="0" borderId="9" xfId="0" applyFont="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right" wrapText="1" indent="1"/>
    </xf>
    <xf numFmtId="0" fontId="17" fillId="0" borderId="1" xfId="0" applyFont="1" applyBorder="1" applyAlignment="1">
      <alignment wrapText="1"/>
    </xf>
    <xf numFmtId="0" fontId="17" fillId="0" borderId="1" xfId="0" applyFont="1" applyBorder="1" applyAlignment="1">
      <alignment horizontal="right" wrapText="1" indent="1"/>
    </xf>
    <xf numFmtId="0" fontId="0" fillId="0" borderId="0" xfId="0" applyAlignment="1">
      <alignment horizontal="right" indent="1"/>
    </xf>
    <xf numFmtId="0" fontId="15" fillId="0" borderId="0" xfId="0" applyFont="1"/>
    <xf numFmtId="0" fontId="20" fillId="0" borderId="0" xfId="0" applyFont="1" applyAlignment="1">
      <alignment wrapText="1"/>
    </xf>
    <xf numFmtId="0" fontId="20" fillId="0" borderId="0" xfId="0" applyFont="1"/>
    <xf numFmtId="0" fontId="21" fillId="0" borderId="0" xfId="0" applyFont="1" applyAlignment="1">
      <alignment horizontal="right" wrapText="1"/>
    </xf>
    <xf numFmtId="0" fontId="21"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4" fillId="0" borderId="21" xfId="0" applyFont="1" applyBorder="1" applyAlignment="1">
      <alignment horizontal="center" wrapText="1"/>
    </xf>
    <xf numFmtId="0" fontId="17" fillId="0" borderId="22" xfId="0" applyFont="1" applyBorder="1" applyAlignment="1">
      <alignment horizontal="right" wrapText="1" indent="1"/>
    </xf>
    <xf numFmtId="0" fontId="4" fillId="0" borderId="22" xfId="0" applyFont="1" applyBorder="1" applyAlignment="1">
      <alignment horizontal="right" wrapText="1" inden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Border="1"/>
    <xf numFmtId="0" fontId="23"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6" fillId="0" borderId="0" xfId="0" applyFont="1" applyFill="1" applyBorder="1" applyAlignment="1">
      <alignment horizontal="left" vertical="top"/>
    </xf>
    <xf numFmtId="164" fontId="27" fillId="0" borderId="0" xfId="0" applyNumberFormat="1" applyFont="1" applyFill="1" applyBorder="1" applyAlignment="1">
      <alignment horizontal="left" vertical="top" wrapText="1"/>
    </xf>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22" fillId="0" borderId="0" xfId="0" applyFont="1" applyFill="1" applyBorder="1" applyAlignment="1">
      <alignment horizontal="left" vertical="top"/>
    </xf>
    <xf numFmtId="164" fontId="27"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center" vertical="top" wrapText="1"/>
    </xf>
    <xf numFmtId="164" fontId="25"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64" fontId="35"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center" vertical="top" wrapText="1"/>
    </xf>
    <xf numFmtId="0" fontId="40" fillId="0" borderId="0" xfId="0" applyFont="1" applyFill="1" applyBorder="1" applyAlignment="1">
      <alignment horizontal="left" vertical="top" wrapText="1"/>
    </xf>
    <xf numFmtId="164" fontId="34" fillId="0" borderId="0" xfId="0" applyNumberFormat="1" applyFont="1" applyFill="1" applyBorder="1" applyAlignment="1">
      <alignment horizontal="left" vertical="top" wrapText="1"/>
    </xf>
    <xf numFmtId="164" fontId="41" fillId="0" borderId="0" xfId="0" applyNumberFormat="1" applyFont="1" applyFill="1" applyBorder="1" applyAlignment="1">
      <alignment horizontal="center" vertical="top" wrapText="1"/>
    </xf>
    <xf numFmtId="164" fontId="42"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164" fontId="45" fillId="0" borderId="0" xfId="0" applyNumberFormat="1" applyFont="1" applyFill="1" applyBorder="1" applyAlignment="1">
      <alignment horizontal="left" vertical="top" wrapText="1"/>
    </xf>
    <xf numFmtId="0" fontId="20" fillId="0" borderId="0" xfId="0" applyFont="1" applyBorder="1"/>
    <xf numFmtId="0" fontId="18" fillId="0" borderId="0" xfId="0" applyFont="1" applyBorder="1" applyAlignment="1">
      <alignment horizontal="right" wrapText="1"/>
    </xf>
    <xf numFmtId="0" fontId="19" fillId="0" borderId="0" xfId="0" applyFont="1" applyBorder="1" applyAlignment="1">
      <alignment horizontal="right" wrapText="1"/>
    </xf>
    <xf numFmtId="49" fontId="63" fillId="0" borderId="0" xfId="33" applyNumberFormat="1" applyFont="1" applyAlignment="1"/>
    <xf numFmtId="1" fontId="4" fillId="0" borderId="1" xfId="0" applyNumberFormat="1" applyFont="1" applyBorder="1" applyAlignment="1">
      <alignment horizontal="right" wrapText="1" indent="1"/>
    </xf>
    <xf numFmtId="0" fontId="2" fillId="0" borderId="0" xfId="34"/>
    <xf numFmtId="1" fontId="63" fillId="0" borderId="0" xfId="34" applyNumberFormat="1" applyFont="1"/>
    <xf numFmtId="1" fontId="64" fillId="0" borderId="0" xfId="34" applyNumberFormat="1" applyFont="1"/>
    <xf numFmtId="1" fontId="64" fillId="0" borderId="0" xfId="35" applyNumberFormat="1" applyFont="1"/>
    <xf numFmtId="1" fontId="64" fillId="0" borderId="0" xfId="36" applyNumberFormat="1" applyFont="1"/>
    <xf numFmtId="1" fontId="64" fillId="0" borderId="0" xfId="37" applyNumberFormat="1" applyFont="1"/>
    <xf numFmtId="1" fontId="64" fillId="0" borderId="0" xfId="38" applyNumberFormat="1" applyFont="1"/>
    <xf numFmtId="1" fontId="64" fillId="0" borderId="0" xfId="39" applyNumberFormat="1" applyFont="1"/>
    <xf numFmtId="1" fontId="63" fillId="0" borderId="0" xfId="40" applyNumberFormat="1" applyFont="1"/>
    <xf numFmtId="49" fontId="63" fillId="0" borderId="0" xfId="41" applyNumberFormat="1" applyFont="1" applyAlignment="1"/>
    <xf numFmtId="1" fontId="63" fillId="0" borderId="0" xfId="42" applyNumberFormat="1" applyFont="1"/>
    <xf numFmtId="1" fontId="64" fillId="0" borderId="0" xfId="43" applyNumberFormat="1" applyFont="1"/>
    <xf numFmtId="49" fontId="63" fillId="0" borderId="0" xfId="44" applyNumberFormat="1" applyFont="1" applyAlignment="1"/>
    <xf numFmtId="1" fontId="63" fillId="0" borderId="0" xfId="45" applyNumberFormat="1" applyFont="1"/>
    <xf numFmtId="1" fontId="65" fillId="0" borderId="0" xfId="0" applyNumberFormat="1" applyFont="1" applyAlignment="1">
      <alignment horizontal="right" indent="1"/>
    </xf>
    <xf numFmtId="0" fontId="65" fillId="0" borderId="0" xfId="0" applyFont="1" applyAlignment="1">
      <alignment horizontal="right" indent="1"/>
    </xf>
    <xf numFmtId="10" fontId="65" fillId="0" borderId="0" xfId="1" applyNumberFormat="1" applyFont="1" applyAlignment="1">
      <alignment horizontal="right" indent="1"/>
    </xf>
    <xf numFmtId="0" fontId="66" fillId="0" borderId="0" xfId="0" applyFont="1" applyFill="1" applyBorder="1" applyAlignment="1">
      <alignment horizontal="left" vertical="top"/>
    </xf>
    <xf numFmtId="0" fontId="0" fillId="0" borderId="0" xfId="0" applyFill="1" applyBorder="1" applyAlignment="1">
      <alignment horizontal="left"/>
    </xf>
    <xf numFmtId="0" fontId="67" fillId="0" borderId="0" xfId="0" applyFont="1" applyFill="1" applyBorder="1" applyAlignment="1">
      <alignment horizontal="left"/>
    </xf>
    <xf numFmtId="164" fontId="70" fillId="0" borderId="0" xfId="0" applyNumberFormat="1" applyFont="1" applyFill="1" applyBorder="1" applyAlignment="1">
      <alignment horizontal="right"/>
    </xf>
    <xf numFmtId="164" fontId="69" fillId="0" borderId="0" xfId="0" applyNumberFormat="1" applyFont="1" applyFill="1" applyBorder="1" applyAlignment="1">
      <alignment horizontal="right"/>
    </xf>
    <xf numFmtId="0" fontId="0" fillId="0" borderId="0" xfId="0" applyFill="1" applyBorder="1" applyAlignment="1">
      <alignment horizontal="right"/>
    </xf>
    <xf numFmtId="0" fontId="67" fillId="0" borderId="0" xfId="0" applyFont="1" applyFill="1" applyBorder="1" applyAlignment="1">
      <alignment horizontal="right"/>
    </xf>
    <xf numFmtId="0" fontId="68" fillId="0" borderId="0" xfId="0" applyFont="1" applyFill="1" applyBorder="1" applyAlignment="1">
      <alignment horizontal="right"/>
    </xf>
    <xf numFmtId="0" fontId="0" fillId="0" borderId="0" xfId="0" applyFill="1" applyBorder="1" applyAlignment="1">
      <alignment vertical="top" wrapText="1"/>
    </xf>
    <xf numFmtId="0" fontId="67" fillId="0" borderId="0" xfId="0" applyFont="1" applyFill="1" applyBorder="1" applyAlignment="1">
      <alignment vertical="center" wrapText="1"/>
    </xf>
    <xf numFmtId="0" fontId="67" fillId="0" borderId="0" xfId="0" applyFont="1" applyFill="1" applyBorder="1" applyAlignment="1">
      <alignment vertical="top" wrapText="1"/>
    </xf>
    <xf numFmtId="0" fontId="71" fillId="0" borderId="0" xfId="0" applyFont="1" applyFill="1" applyBorder="1" applyAlignment="1">
      <alignment horizontal="left" vertical="top"/>
    </xf>
    <xf numFmtId="0" fontId="72" fillId="0" borderId="0" xfId="0" applyFont="1" applyFill="1" applyBorder="1" applyAlignment="1">
      <alignment horizontal="left" vertical="top"/>
    </xf>
    <xf numFmtId="0" fontId="73" fillId="0" borderId="0" xfId="0" applyFont="1" applyFill="1" applyBorder="1" applyAlignment="1">
      <alignment horizontal="left" vertical="top"/>
    </xf>
    <xf numFmtId="0" fontId="65" fillId="0" borderId="0" xfId="0" applyFont="1" applyBorder="1"/>
    <xf numFmtId="167" fontId="65" fillId="0" borderId="0" xfId="0" applyNumberFormat="1" applyFont="1" applyBorder="1"/>
    <xf numFmtId="0" fontId="65" fillId="0" borderId="0" xfId="0" applyFont="1" applyFill="1" applyBorder="1"/>
    <xf numFmtId="166" fontId="65" fillId="0" borderId="0" xfId="0" applyNumberFormat="1" applyFont="1" applyBorder="1"/>
    <xf numFmtId="167" fontId="65" fillId="0" borderId="0" xfId="0" applyNumberFormat="1" applyFont="1" applyFill="1" applyBorder="1" applyAlignment="1">
      <alignment horizontal="right" vertical="top"/>
    </xf>
    <xf numFmtId="168" fontId="74" fillId="0" borderId="0" xfId="0" applyNumberFormat="1" applyFont="1" applyFill="1" applyBorder="1" applyAlignment="1">
      <alignment horizontal="left" vertical="top"/>
    </xf>
    <xf numFmtId="168" fontId="75" fillId="0" borderId="0" xfId="0" applyNumberFormat="1" applyFont="1" applyFill="1" applyBorder="1" applyAlignment="1">
      <alignment horizontal="left" vertical="top"/>
    </xf>
    <xf numFmtId="0" fontId="2" fillId="0" borderId="0" xfId="6508" applyBorder="1"/>
    <xf numFmtId="49" fontId="100" fillId="0" borderId="0" xfId="6508" applyNumberFormat="1" applyFont="1" applyBorder="1" applyAlignment="1"/>
    <xf numFmtId="49" fontId="100" fillId="0" borderId="0" xfId="6508" applyNumberFormat="1" applyFont="1" applyBorder="1"/>
    <xf numFmtId="1" fontId="98" fillId="0" borderId="0" xfId="6508" applyNumberFormat="1" applyFont="1" applyBorder="1" applyAlignment="1"/>
    <xf numFmtId="1" fontId="98" fillId="0" borderId="0" xfId="6508" applyNumberFormat="1" applyFont="1" applyBorder="1"/>
    <xf numFmtId="9" fontId="98" fillId="0" borderId="0" xfId="6508" applyNumberFormat="1" applyFont="1" applyBorder="1"/>
    <xf numFmtId="9" fontId="100" fillId="0" borderId="0" xfId="6508" applyNumberFormat="1" applyFont="1" applyBorder="1"/>
    <xf numFmtId="3" fontId="98" fillId="0" borderId="0" xfId="6508" applyNumberFormat="1" applyFont="1" applyBorder="1"/>
    <xf numFmtId="0" fontId="0" fillId="0" borderId="0" xfId="0"/>
    <xf numFmtId="0" fontId="102" fillId="0" borderId="0" xfId="46" applyFont="1" applyAlignment="1">
      <alignment horizontal="left"/>
    </xf>
    <xf numFmtId="0" fontId="102" fillId="0" borderId="0" xfId="0" applyFont="1" applyAlignment="1">
      <alignment horizontal="left"/>
    </xf>
    <xf numFmtId="0" fontId="102" fillId="0" borderId="0" xfId="0" applyFont="1" applyFill="1" applyBorder="1" applyAlignment="1">
      <alignment horizontal="left"/>
    </xf>
    <xf numFmtId="0" fontId="104" fillId="0" borderId="0" xfId="0" applyFont="1" applyFill="1" applyBorder="1" applyAlignment="1">
      <alignment horizontal="left"/>
    </xf>
    <xf numFmtId="0" fontId="104" fillId="0" borderId="0" xfId="0" applyFont="1" applyAlignment="1">
      <alignment horizontal="left"/>
    </xf>
    <xf numFmtId="2" fontId="102" fillId="0" borderId="0" xfId="46" applyNumberFormat="1" applyFont="1" applyAlignment="1">
      <alignment horizontal="left"/>
    </xf>
    <xf numFmtId="0" fontId="102" fillId="0" borderId="0" xfId="46" applyFont="1" applyFill="1" applyAlignment="1">
      <alignment horizontal="left"/>
    </xf>
    <xf numFmtId="169" fontId="102" fillId="0" borderId="0" xfId="1" applyNumberFormat="1" applyFont="1" applyAlignment="1">
      <alignment horizontal="left"/>
    </xf>
    <xf numFmtId="3" fontId="102" fillId="0" borderId="0" xfId="46" applyNumberFormat="1" applyFont="1" applyAlignment="1">
      <alignment horizontal="left"/>
    </xf>
    <xf numFmtId="3" fontId="102" fillId="0" borderId="0" xfId="0" applyNumberFormat="1" applyFont="1" applyFill="1" applyBorder="1" applyAlignment="1">
      <alignment horizontal="left"/>
    </xf>
    <xf numFmtId="3" fontId="102" fillId="0" borderId="0" xfId="0" applyNumberFormat="1" applyFont="1" applyAlignment="1">
      <alignment horizontal="left"/>
    </xf>
    <xf numFmtId="1" fontId="102" fillId="0" borderId="0" xfId="0" applyNumberFormat="1" applyFont="1" applyAlignment="1">
      <alignment horizontal="left"/>
    </xf>
    <xf numFmtId="165" fontId="102" fillId="0" borderId="0" xfId="0" applyNumberFormat="1" applyFont="1" applyAlignment="1">
      <alignment horizontal="left"/>
    </xf>
    <xf numFmtId="2" fontId="102" fillId="0" borderId="0" xfId="0" applyNumberFormat="1" applyFont="1" applyFill="1" applyBorder="1" applyAlignment="1">
      <alignment horizontal="left"/>
    </xf>
    <xf numFmtId="0" fontId="103" fillId="0" borderId="0" xfId="0" applyFont="1" applyAlignment="1">
      <alignment horizontal="left"/>
    </xf>
    <xf numFmtId="0" fontId="101" fillId="0" borderId="0" xfId="0" applyFont="1" applyFill="1" applyBorder="1" applyAlignment="1">
      <alignment horizontal="left"/>
    </xf>
    <xf numFmtId="167" fontId="102" fillId="0" borderId="0" xfId="0" applyNumberFormat="1" applyFont="1" applyAlignment="1">
      <alignment horizontal="left"/>
    </xf>
    <xf numFmtId="166" fontId="102" fillId="0" borderId="0" xfId="0" applyNumberFormat="1" applyFont="1" applyAlignment="1">
      <alignment horizontal="left"/>
    </xf>
    <xf numFmtId="3" fontId="102" fillId="0" borderId="32" xfId="0" applyNumberFormat="1" applyFont="1" applyBorder="1" applyAlignment="1">
      <alignment horizontal="left"/>
    </xf>
    <xf numFmtId="167" fontId="102" fillId="0" borderId="32" xfId="0" applyNumberFormat="1" applyFont="1" applyBorder="1" applyAlignment="1">
      <alignment horizontal="left"/>
    </xf>
    <xf numFmtId="166" fontId="102" fillId="0" borderId="32" xfId="0" applyNumberFormat="1" applyFont="1" applyBorder="1" applyAlignment="1">
      <alignment horizontal="left"/>
    </xf>
    <xf numFmtId="3" fontId="101" fillId="0" borderId="0" xfId="0" applyNumberFormat="1" applyFont="1" applyFill="1" applyBorder="1" applyAlignment="1">
      <alignment horizontal="left"/>
    </xf>
    <xf numFmtId="167" fontId="101" fillId="0" borderId="0" xfId="0" applyNumberFormat="1" applyFont="1" applyFill="1" applyBorder="1" applyAlignment="1">
      <alignment horizontal="left"/>
    </xf>
    <xf numFmtId="0" fontId="102" fillId="0" borderId="32" xfId="0" applyFont="1" applyBorder="1" applyAlignment="1">
      <alignment horizontal="left"/>
    </xf>
    <xf numFmtId="3" fontId="102" fillId="0" borderId="0" xfId="0" applyNumberFormat="1" applyFont="1" applyFill="1" applyBorder="1" applyAlignment="1">
      <alignment horizontal="left" vertical="top"/>
    </xf>
    <xf numFmtId="169" fontId="0" fillId="0" borderId="0" xfId="1" applyNumberFormat="1" applyFont="1" applyAlignment="1">
      <alignment horizontal="right" indent="1"/>
    </xf>
    <xf numFmtId="49" fontId="105" fillId="0" borderId="0" xfId="0" applyNumberFormat="1" applyFont="1" applyAlignment="1">
      <alignment horizontal="left"/>
    </xf>
    <xf numFmtId="49" fontId="105" fillId="0" borderId="0" xfId="0" applyNumberFormat="1" applyFont="1" applyAlignment="1">
      <alignment horizontal="right"/>
    </xf>
    <xf numFmtId="1" fontId="106" fillId="0" borderId="0" xfId="0" applyNumberFormat="1" applyFont="1" applyAlignment="1">
      <alignment horizontal="right"/>
    </xf>
    <xf numFmtId="1" fontId="107" fillId="0" borderId="0" xfId="0" applyNumberFormat="1" applyFont="1" applyAlignment="1">
      <alignment horizontal="right"/>
    </xf>
    <xf numFmtId="1" fontId="105" fillId="0" borderId="0" xfId="0" applyNumberFormat="1" applyFont="1" applyAlignment="1">
      <alignment horizontal="right"/>
    </xf>
    <xf numFmtId="49" fontId="63" fillId="0" borderId="0" xfId="0" applyNumberFormat="1" applyFont="1" applyAlignment="1">
      <alignment horizontal="left"/>
    </xf>
    <xf numFmtId="1" fontId="63" fillId="0" borderId="0" xfId="0" applyNumberFormat="1" applyFont="1"/>
    <xf numFmtId="1" fontId="64" fillId="0" borderId="0" xfId="0" applyNumberFormat="1" applyFont="1"/>
    <xf numFmtId="1" fontId="108" fillId="0" borderId="0" xfId="0" applyNumberFormat="1" applyFont="1"/>
    <xf numFmtId="49" fontId="105" fillId="0" borderId="0" xfId="0" applyNumberFormat="1" applyFont="1" applyAlignment="1"/>
    <xf numFmtId="1" fontId="109" fillId="0" borderId="0" xfId="0" applyNumberFormat="1" applyFont="1"/>
    <xf numFmtId="1" fontId="63" fillId="0" borderId="0" xfId="0" applyNumberFormat="1" applyFont="1" applyAlignment="1">
      <alignment horizontal="right"/>
    </xf>
    <xf numFmtId="49" fontId="63" fillId="0" borderId="0" xfId="0" applyNumberFormat="1" applyFont="1" applyAlignment="1"/>
    <xf numFmtId="1" fontId="106" fillId="0" borderId="0" xfId="0" applyNumberFormat="1" applyFont="1"/>
    <xf numFmtId="1" fontId="107" fillId="0" borderId="0" xfId="0" applyNumberFormat="1" applyFont="1"/>
    <xf numFmtId="1" fontId="105" fillId="0" borderId="0" xfId="0" applyNumberFormat="1" applyFont="1"/>
    <xf numFmtId="0" fontId="0" fillId="0" borderId="0" xfId="0" applyBorder="1" applyAlignment="1">
      <alignment wrapText="1"/>
    </xf>
    <xf numFmtId="3" fontId="16" fillId="0" borderId="0" xfId="0" applyNumberFormat="1" applyFont="1"/>
    <xf numFmtId="0" fontId="20" fillId="0" borderId="0" xfId="0" applyFont="1" applyFill="1" applyBorder="1" applyAlignment="1">
      <alignment horizontal="left"/>
    </xf>
    <xf numFmtId="0" fontId="20" fillId="55" borderId="0" xfId="0" applyFont="1" applyFill="1" applyBorder="1" applyAlignment="1">
      <alignment horizontal="left" vertical="top"/>
    </xf>
    <xf numFmtId="164" fontId="111" fillId="55" borderId="0" xfId="0" applyNumberFormat="1" applyFont="1" applyFill="1" applyBorder="1" applyAlignment="1">
      <alignment horizontal="left" vertical="top"/>
    </xf>
    <xf numFmtId="0" fontId="3" fillId="0" borderId="0" xfId="0" applyFont="1" applyFill="1" applyBorder="1" applyAlignment="1">
      <alignment horizontal="left" vertical="top"/>
    </xf>
    <xf numFmtId="169" fontId="23" fillId="0" borderId="0" xfId="1" applyNumberFormat="1" applyFont="1" applyFill="1" applyBorder="1" applyAlignment="1">
      <alignment horizontal="left" vertical="top"/>
    </xf>
    <xf numFmtId="10" fontId="23" fillId="0" borderId="0" xfId="1" applyNumberFormat="1" applyFont="1" applyFill="1" applyBorder="1" applyAlignment="1">
      <alignment horizontal="left" vertical="top"/>
    </xf>
    <xf numFmtId="10" fontId="102" fillId="0" borderId="0" xfId="1" applyNumberFormat="1" applyFont="1" applyAlignment="1">
      <alignment horizontal="left"/>
    </xf>
    <xf numFmtId="10" fontId="0" fillId="0" borderId="0" xfId="1" applyNumberFormat="1" applyFont="1"/>
    <xf numFmtId="0" fontId="0" fillId="0" borderId="0" xfId="0" applyNumberFormat="1" applyBorder="1" applyAlignment="1">
      <alignment horizontal="left" wrapText="1"/>
    </xf>
    <xf numFmtId="0" fontId="5" fillId="0" borderId="1" xfId="0" applyFont="1" applyBorder="1" applyAlignment="1"/>
    <xf numFmtId="1" fontId="112" fillId="0" borderId="0" xfId="0" applyNumberFormat="1" applyFont="1"/>
    <xf numFmtId="3" fontId="20" fillId="0" borderId="0" xfId="0" applyNumberFormat="1" applyFont="1"/>
    <xf numFmtId="164" fontId="69" fillId="0" borderId="0" xfId="0" applyNumberFormat="1" applyFont="1" applyFill="1" applyBorder="1" applyAlignment="1">
      <alignment horizontal="left"/>
    </xf>
    <xf numFmtId="0" fontId="0" fillId="56" borderId="0" xfId="0" applyFill="1"/>
    <xf numFmtId="0" fontId="0" fillId="56" borderId="0" xfId="0" applyFill="1" applyBorder="1" applyAlignment="1">
      <alignment horizontal="right"/>
    </xf>
    <xf numFmtId="0" fontId="68" fillId="0" borderId="0" xfId="0" applyFont="1" applyFill="1" applyBorder="1" applyAlignment="1">
      <alignment horizontal="left"/>
    </xf>
    <xf numFmtId="0" fontId="0" fillId="0" borderId="0" xfId="0" applyBorder="1" applyAlignment="1">
      <alignment horizontal="left"/>
    </xf>
    <xf numFmtId="0" fontId="65" fillId="0" borderId="0" xfId="0" applyFont="1" applyBorder="1" applyAlignment="1">
      <alignment horizontal="left"/>
    </xf>
    <xf numFmtId="0" fontId="0" fillId="0" borderId="0" xfId="0" applyBorder="1" applyAlignment="1">
      <alignment horizontal="left" wrapText="1"/>
    </xf>
    <xf numFmtId="0" fontId="110" fillId="0" borderId="0" xfId="0" applyFont="1" applyAlignment="1">
      <alignment horizontal="left" vertical="center"/>
    </xf>
    <xf numFmtId="0" fontId="110" fillId="0" borderId="0" xfId="0" applyFont="1" applyAlignment="1">
      <alignment horizontal="left" vertical="center" wrapText="1"/>
    </xf>
    <xf numFmtId="0" fontId="20" fillId="0" borderId="0" xfId="0" applyFont="1" applyBorder="1" applyAlignment="1">
      <alignment horizontal="left"/>
    </xf>
    <xf numFmtId="49" fontId="98" fillId="0" borderId="0" xfId="299" applyNumberFormat="1" applyFont="1" applyBorder="1" applyAlignment="1">
      <alignment horizontal="left"/>
    </xf>
    <xf numFmtId="49" fontId="98" fillId="0" borderId="0" xfId="301" applyNumberFormat="1" applyFont="1" applyBorder="1" applyAlignment="1">
      <alignment horizontal="left"/>
    </xf>
    <xf numFmtId="49" fontId="98" fillId="0" borderId="0" xfId="300" applyNumberFormat="1" applyFont="1" applyBorder="1" applyAlignment="1">
      <alignment horizontal="left"/>
    </xf>
    <xf numFmtId="49" fontId="98" fillId="0" borderId="0" xfId="9159" applyNumberFormat="1" applyFont="1" applyBorder="1" applyAlignment="1">
      <alignment horizontal="left"/>
    </xf>
    <xf numFmtId="49" fontId="98" fillId="0" borderId="0" xfId="9160" applyNumberFormat="1" applyFont="1" applyBorder="1" applyAlignment="1">
      <alignment horizontal="left"/>
    </xf>
    <xf numFmtId="49" fontId="98" fillId="0" borderId="0" xfId="9161" applyNumberFormat="1" applyFont="1" applyBorder="1" applyAlignment="1">
      <alignment horizontal="left"/>
    </xf>
    <xf numFmtId="49" fontId="99" fillId="0" borderId="0" xfId="6508" applyNumberFormat="1" applyFont="1" applyBorder="1" applyAlignment="1">
      <alignment horizontal="left"/>
    </xf>
    <xf numFmtId="49" fontId="100" fillId="0" borderId="0" xfId="6508" applyNumberFormat="1" applyFont="1" applyBorder="1" applyAlignment="1">
      <alignment horizontal="left"/>
    </xf>
    <xf numFmtId="0" fontId="2" fillId="0" borderId="0" xfId="6508" applyBorder="1" applyAlignment="1">
      <alignment horizontal="left"/>
    </xf>
    <xf numFmtId="49" fontId="98" fillId="0" borderId="0" xfId="6508" applyNumberFormat="1" applyFont="1" applyBorder="1" applyAlignment="1">
      <alignment horizontal="left"/>
    </xf>
    <xf numFmtId="0" fontId="102" fillId="0" borderId="0" xfId="46" applyFont="1" applyAlignment="1">
      <alignment horizontal="right"/>
    </xf>
    <xf numFmtId="0" fontId="0" fillId="0" borderId="0" xfId="0" applyBorder="1" applyAlignment="1">
      <alignment horizontal="right"/>
    </xf>
    <xf numFmtId="0" fontId="20" fillId="0" borderId="0" xfId="0" applyFont="1" applyBorder="1" applyAlignment="1">
      <alignment horizontal="right"/>
    </xf>
    <xf numFmtId="0" fontId="20" fillId="0" borderId="0" xfId="0" applyFont="1" applyBorder="1" applyAlignment="1">
      <alignment horizontal="left" wrapText="1"/>
    </xf>
    <xf numFmtId="3" fontId="0" fillId="0" borderId="0" xfId="0" applyNumberFormat="1" applyBorder="1"/>
    <xf numFmtId="0" fontId="20" fillId="55" borderId="0" xfId="0" applyFont="1" applyFill="1" applyBorder="1" applyAlignment="1">
      <alignment horizontal="right" vertical="top"/>
    </xf>
    <xf numFmtId="0" fontId="102" fillId="0" borderId="0" xfId="0" applyFont="1" applyFill="1" applyBorder="1" applyAlignment="1">
      <alignment horizontal="right"/>
    </xf>
    <xf numFmtId="0" fontId="79" fillId="55" borderId="0" xfId="0" applyFont="1" applyFill="1" applyBorder="1" applyAlignment="1">
      <alignment horizontal="left" vertical="top"/>
    </xf>
    <xf numFmtId="0" fontId="65" fillId="0" borderId="0" xfId="0" applyFont="1" applyAlignment="1">
      <alignment horizontal="left" vertical="center" indent="1"/>
    </xf>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NYC cats - Maddies 2005-2011</a:t>
            </a:r>
          </a:p>
        </c:rich>
      </c:tx>
      <c:layout>
        <c:manualLayout>
          <c:xMode val="edge"/>
          <c:yMode val="edge"/>
          <c:x val="9.4186827956989252E-2"/>
          <c:y val="2.9896527357157279E-2"/>
        </c:manualLayout>
      </c:layout>
      <c:overlay val="0"/>
    </c:title>
    <c:autoTitleDeleted val="0"/>
    <c:plotArea>
      <c:layout>
        <c:manualLayout>
          <c:layoutTarget val="inner"/>
          <c:xMode val="edge"/>
          <c:yMode val="edge"/>
          <c:x val="0.15174469132182944"/>
          <c:y val="0.24713565733860729"/>
          <c:w val="0.57235299045066179"/>
          <c:h val="0.50996967439880825"/>
        </c:manualLayout>
      </c:layout>
      <c:lineChart>
        <c:grouping val="standard"/>
        <c:varyColors val="0"/>
        <c:ser>
          <c:idx val="1"/>
          <c:order val="0"/>
          <c:tx>
            <c:strRef>
              <c:f>all!$A$5</c:f>
              <c:strCache>
                <c:ptCount val="1"/>
                <c:pt idx="0">
                  <c:v>cats in</c:v>
                </c:pt>
              </c:strCache>
            </c:strRef>
          </c:tx>
          <c:spPr>
            <a:ln>
              <a:solidFill>
                <a:srgbClr val="7030A0"/>
              </a:solidFill>
            </a:ln>
          </c:spPr>
          <c:marker>
            <c:symbol val="none"/>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all!$F$5:$O$5</c:f>
              <c:numCache>
                <c:formatCode>General</c:formatCode>
                <c:ptCount val="10"/>
                <c:pt idx="0">
                  <c:v>32514</c:v>
                </c:pt>
                <c:pt idx="1">
                  <c:v>33642</c:v>
                </c:pt>
                <c:pt idx="2">
                  <c:v>34770</c:v>
                </c:pt>
                <c:pt idx="3">
                  <c:v>38666</c:v>
                </c:pt>
                <c:pt idx="4">
                  <c:v>40676</c:v>
                </c:pt>
                <c:pt idx="5">
                  <c:v>42379</c:v>
                </c:pt>
                <c:pt idx="6">
                  <c:v>45441</c:v>
                </c:pt>
                <c:pt idx="7">
                  <c:v>37617</c:v>
                </c:pt>
                <c:pt idx="8">
                  <c:v>34057</c:v>
                </c:pt>
                <c:pt idx="9">
                  <c:v>31436</c:v>
                </c:pt>
              </c:numCache>
            </c:numRef>
          </c:val>
          <c:smooth val="0"/>
        </c:ser>
        <c:ser>
          <c:idx val="2"/>
          <c:order val="1"/>
          <c:tx>
            <c:strRef>
              <c:f>all!$A$6</c:f>
              <c:strCache>
                <c:ptCount val="1"/>
                <c:pt idx="0">
                  <c:v>cats euthanized</c:v>
                </c:pt>
              </c:strCache>
            </c:strRef>
          </c:tx>
          <c:spPr>
            <a:ln>
              <a:solidFill>
                <a:srgbClr val="FF0000"/>
              </a:solidFill>
            </a:ln>
          </c:spPr>
          <c:marker>
            <c:symbol val="none"/>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all!$F$6:$O$6</c:f>
              <c:numCache>
                <c:formatCode>General</c:formatCode>
                <c:ptCount val="10"/>
                <c:pt idx="0">
                  <c:v>19569</c:v>
                </c:pt>
                <c:pt idx="1">
                  <c:v>16251</c:v>
                </c:pt>
                <c:pt idx="2">
                  <c:v>15407</c:v>
                </c:pt>
                <c:pt idx="3">
                  <c:v>13912</c:v>
                </c:pt>
                <c:pt idx="4">
                  <c:v>12946</c:v>
                </c:pt>
                <c:pt idx="5">
                  <c:v>11937</c:v>
                </c:pt>
                <c:pt idx="6">
                  <c:v>9335</c:v>
                </c:pt>
                <c:pt idx="7">
                  <c:v>8062</c:v>
                </c:pt>
                <c:pt idx="8">
                  <c:v>6949</c:v>
                </c:pt>
                <c:pt idx="9">
                  <c:v>5672</c:v>
                </c:pt>
              </c:numCache>
            </c:numRef>
          </c:val>
          <c:smooth val="0"/>
        </c:ser>
        <c:ser>
          <c:idx val="0"/>
          <c:order val="2"/>
          <c:tx>
            <c:strRef>
              <c:f>all!$A$7</c:f>
              <c:strCache>
                <c:ptCount val="1"/>
                <c:pt idx="0">
                  <c:v>cats s/n</c:v>
                </c:pt>
              </c:strCache>
            </c:strRef>
          </c:tx>
          <c:spPr>
            <a:ln>
              <a:solidFill>
                <a:srgbClr val="00B050"/>
              </a:solidFill>
            </a:ln>
          </c:spPr>
          <c:marker>
            <c:symbol val="square"/>
            <c:size val="5"/>
            <c:spPr>
              <a:solidFill>
                <a:srgbClr val="00B050"/>
              </a:solidFill>
            </c:spPr>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all!$F$7:$O$7</c:f>
              <c:numCache>
                <c:formatCode>General</c:formatCode>
                <c:ptCount val="10"/>
                <c:pt idx="4">
                  <c:v>24608</c:v>
                </c:pt>
                <c:pt idx="5">
                  <c:v>30359</c:v>
                </c:pt>
                <c:pt idx="6">
                  <c:v>37979</c:v>
                </c:pt>
                <c:pt idx="7">
                  <c:v>38500</c:v>
                </c:pt>
                <c:pt idx="8">
                  <c:v>48500</c:v>
                </c:pt>
                <c:pt idx="9">
                  <c:v>48500</c:v>
                </c:pt>
              </c:numCache>
            </c:numRef>
          </c:val>
          <c:smooth val="0"/>
        </c:ser>
        <c:dLbls>
          <c:showLegendKey val="0"/>
          <c:showVal val="0"/>
          <c:showCatName val="0"/>
          <c:showSerName val="0"/>
          <c:showPercent val="0"/>
          <c:showBubbleSize val="0"/>
        </c:dLbls>
        <c:smooth val="0"/>
        <c:axId val="582904656"/>
        <c:axId val="582905216"/>
      </c:lineChart>
      <c:catAx>
        <c:axId val="582904656"/>
        <c:scaling>
          <c:orientation val="minMax"/>
        </c:scaling>
        <c:delete val="0"/>
        <c:axPos val="b"/>
        <c:title>
          <c:tx>
            <c:rich>
              <a:bodyPr/>
              <a:lstStyle/>
              <a:p>
                <a:pPr>
                  <a:defRPr/>
                </a:pPr>
                <a:r>
                  <a:rPr lang="en-US" sz="800" b="0"/>
                  <a:t>www.spayship.com</a:t>
                </a:r>
              </a:p>
            </c:rich>
          </c:tx>
          <c:layout>
            <c:manualLayout>
              <c:xMode val="edge"/>
              <c:yMode val="edge"/>
              <c:x val="0.75432741515418678"/>
              <c:y val="0.9229164289246452"/>
            </c:manualLayout>
          </c:layout>
          <c:overlay val="0"/>
        </c:title>
        <c:numFmt formatCode="General" sourceLinked="1"/>
        <c:majorTickMark val="out"/>
        <c:minorTickMark val="none"/>
        <c:tickLblPos val="nextTo"/>
        <c:txPr>
          <a:bodyPr rot="2700000"/>
          <a:lstStyle/>
          <a:p>
            <a:pPr>
              <a:defRPr/>
            </a:pPr>
            <a:endParaRPr lang="en-US"/>
          </a:p>
        </c:txPr>
        <c:crossAx val="582905216"/>
        <c:crosses val="autoZero"/>
        <c:auto val="1"/>
        <c:lblAlgn val="ctr"/>
        <c:lblOffset val="100"/>
        <c:noMultiLvlLbl val="0"/>
      </c:catAx>
      <c:valAx>
        <c:axId val="582905216"/>
        <c:scaling>
          <c:orientation val="minMax"/>
        </c:scaling>
        <c:delete val="0"/>
        <c:axPos val="l"/>
        <c:majorGridlines/>
        <c:numFmt formatCode="General" sourceLinked="1"/>
        <c:majorTickMark val="out"/>
        <c:minorTickMark val="none"/>
        <c:tickLblPos val="nextTo"/>
        <c:crossAx val="582904656"/>
        <c:crosses val="autoZero"/>
        <c:crossBetween val="between"/>
      </c:valAx>
    </c:plotArea>
    <c:legend>
      <c:legendPos val="r"/>
      <c:layout>
        <c:manualLayout>
          <c:xMode val="edge"/>
          <c:yMode val="edge"/>
          <c:x val="0.74898320209973768"/>
          <c:y val="0.2428915942702734"/>
          <c:w val="0.23736047704808175"/>
          <c:h val="0.58273249627580337"/>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NYC dogs</a:t>
            </a:r>
          </a:p>
        </c:rich>
      </c:tx>
      <c:layout/>
      <c:overlay val="0"/>
    </c:title>
    <c:autoTitleDeleted val="0"/>
    <c:plotArea>
      <c:layout>
        <c:manualLayout>
          <c:layoutTarget val="inner"/>
          <c:xMode val="edge"/>
          <c:yMode val="edge"/>
          <c:x val="0.1451409292122067"/>
          <c:y val="0.2860912272329596"/>
          <c:w val="0.55035697496768132"/>
          <c:h val="0.48847281873856674"/>
        </c:manualLayout>
      </c:layout>
      <c:lineChart>
        <c:grouping val="standard"/>
        <c:varyColors val="0"/>
        <c:ser>
          <c:idx val="1"/>
          <c:order val="0"/>
          <c:tx>
            <c:strRef>
              <c:f>all!$A$37</c:f>
              <c:strCache>
                <c:ptCount val="1"/>
                <c:pt idx="0">
                  <c:v>dogs in</c:v>
                </c:pt>
              </c:strCache>
            </c:strRef>
          </c:tx>
          <c:spPr>
            <a:ln>
              <a:solidFill>
                <a:srgbClr val="7030A0"/>
              </a:solidFill>
            </a:ln>
          </c:spPr>
          <c:marker>
            <c:symbol val="none"/>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all!$F$37:$O$37</c:f>
              <c:numCache>
                <c:formatCode>General</c:formatCode>
                <c:ptCount val="10"/>
                <c:pt idx="0">
                  <c:v>22342</c:v>
                </c:pt>
                <c:pt idx="1">
                  <c:v>21838</c:v>
                </c:pt>
                <c:pt idx="2">
                  <c:v>21334</c:v>
                </c:pt>
                <c:pt idx="3">
                  <c:v>20586</c:v>
                </c:pt>
                <c:pt idx="4">
                  <c:v>20134</c:v>
                </c:pt>
                <c:pt idx="5">
                  <c:v>20261</c:v>
                </c:pt>
                <c:pt idx="6">
                  <c:v>19653</c:v>
                </c:pt>
                <c:pt idx="7">
                  <c:v>18847</c:v>
                </c:pt>
                <c:pt idx="8">
                  <c:v>18383</c:v>
                </c:pt>
                <c:pt idx="9">
                  <c:v>16676</c:v>
                </c:pt>
              </c:numCache>
            </c:numRef>
          </c:val>
          <c:smooth val="0"/>
        </c:ser>
        <c:ser>
          <c:idx val="2"/>
          <c:order val="1"/>
          <c:tx>
            <c:strRef>
              <c:f>all!$A$38</c:f>
              <c:strCache>
                <c:ptCount val="1"/>
                <c:pt idx="0">
                  <c:v>dogs euthanized</c:v>
                </c:pt>
              </c:strCache>
            </c:strRef>
          </c:tx>
          <c:spPr>
            <a:ln>
              <a:solidFill>
                <a:srgbClr val="FF0000"/>
              </a:solidFill>
            </a:ln>
          </c:spPr>
          <c:marker>
            <c:symbol val="none"/>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all!$F$38:$O$38</c:f>
              <c:numCache>
                <c:formatCode>General</c:formatCode>
                <c:ptCount val="10"/>
                <c:pt idx="0">
                  <c:v>12251</c:v>
                </c:pt>
                <c:pt idx="1">
                  <c:v>10205</c:v>
                </c:pt>
                <c:pt idx="2">
                  <c:v>7992</c:v>
                </c:pt>
                <c:pt idx="3">
                  <c:v>6906</c:v>
                </c:pt>
                <c:pt idx="4">
                  <c:v>5757</c:v>
                </c:pt>
                <c:pt idx="5">
                  <c:v>5143</c:v>
                </c:pt>
                <c:pt idx="6">
                  <c:v>4692</c:v>
                </c:pt>
                <c:pt idx="7">
                  <c:v>3904</c:v>
                </c:pt>
                <c:pt idx="8">
                  <c:v>3661</c:v>
                </c:pt>
                <c:pt idx="9">
                  <c:v>2959</c:v>
                </c:pt>
              </c:numCache>
            </c:numRef>
          </c:val>
          <c:smooth val="0"/>
        </c:ser>
        <c:ser>
          <c:idx val="3"/>
          <c:order val="2"/>
          <c:tx>
            <c:strRef>
              <c:f>all!$A$39</c:f>
              <c:strCache>
                <c:ptCount val="1"/>
                <c:pt idx="0">
                  <c:v>dogs s/n</c:v>
                </c:pt>
              </c:strCache>
            </c:strRef>
          </c:tx>
          <c:spPr>
            <a:ln>
              <a:solidFill>
                <a:srgbClr val="00B050"/>
              </a:solidFill>
            </a:ln>
          </c:spPr>
          <c:marker>
            <c:symbol val="square"/>
            <c:size val="5"/>
            <c:spPr>
              <a:solidFill>
                <a:srgbClr val="00B050"/>
              </a:solidFill>
            </c:spPr>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all!$F$39:$O$39</c:f>
              <c:numCache>
                <c:formatCode>General</c:formatCode>
                <c:ptCount val="10"/>
                <c:pt idx="4">
                  <c:v>8701</c:v>
                </c:pt>
                <c:pt idx="5">
                  <c:v>13320</c:v>
                </c:pt>
                <c:pt idx="6">
                  <c:v>16152</c:v>
                </c:pt>
                <c:pt idx="7">
                  <c:v>17650</c:v>
                </c:pt>
                <c:pt idx="8">
                  <c:v>18500</c:v>
                </c:pt>
                <c:pt idx="9">
                  <c:v>18500</c:v>
                </c:pt>
              </c:numCache>
            </c:numRef>
          </c:val>
          <c:smooth val="0"/>
        </c:ser>
        <c:dLbls>
          <c:showLegendKey val="0"/>
          <c:showVal val="0"/>
          <c:showCatName val="0"/>
          <c:showSerName val="0"/>
          <c:showPercent val="0"/>
          <c:showBubbleSize val="0"/>
        </c:dLbls>
        <c:smooth val="0"/>
        <c:axId val="590998448"/>
        <c:axId val="590999008"/>
      </c:lineChart>
      <c:catAx>
        <c:axId val="590998448"/>
        <c:scaling>
          <c:orientation val="minMax"/>
        </c:scaling>
        <c:delete val="0"/>
        <c:axPos val="b"/>
        <c:numFmt formatCode="General" sourceLinked="1"/>
        <c:majorTickMark val="out"/>
        <c:minorTickMark val="none"/>
        <c:tickLblPos val="nextTo"/>
        <c:txPr>
          <a:bodyPr rot="2700000"/>
          <a:lstStyle/>
          <a:p>
            <a:pPr>
              <a:defRPr/>
            </a:pPr>
            <a:endParaRPr lang="en-US"/>
          </a:p>
        </c:txPr>
        <c:crossAx val="590999008"/>
        <c:crosses val="autoZero"/>
        <c:auto val="1"/>
        <c:lblAlgn val="ctr"/>
        <c:lblOffset val="100"/>
        <c:noMultiLvlLbl val="0"/>
      </c:catAx>
      <c:valAx>
        <c:axId val="590999008"/>
        <c:scaling>
          <c:orientation val="minMax"/>
        </c:scaling>
        <c:delete val="0"/>
        <c:axPos val="l"/>
        <c:majorGridlines/>
        <c:numFmt formatCode="General" sourceLinked="1"/>
        <c:majorTickMark val="out"/>
        <c:minorTickMark val="none"/>
        <c:tickLblPos val="nextTo"/>
        <c:crossAx val="590998448"/>
        <c:crosses val="autoZero"/>
        <c:crossBetween val="between"/>
      </c:valAx>
    </c:plotArea>
    <c:legend>
      <c:legendPos val="r"/>
      <c:layout>
        <c:manualLayout>
          <c:xMode val="edge"/>
          <c:yMode val="edge"/>
          <c:x val="0.71061606882473027"/>
          <c:y val="0.28480162805736242"/>
          <c:w val="0.27086541265675124"/>
          <c:h val="0.47251654684468791"/>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New York City </a:t>
            </a:r>
          </a:p>
          <a:p>
            <a:pPr>
              <a:defRPr/>
            </a:pPr>
            <a:r>
              <a:rPr lang="en-US" sz="1000" b="0" i="0" u="none" strike="noStrike" baseline="0">
                <a:effectLst/>
              </a:rPr>
              <a:t>Maddie's Funding: $26M</a:t>
            </a:r>
            <a:r>
              <a:rPr lang="en-US" sz="1000" b="1" i="0" u="none" strike="noStrike" baseline="0"/>
              <a:t>  </a:t>
            </a:r>
            <a:r>
              <a:rPr lang="en-US" sz="1000" b="0" i="0" u="none" strike="noStrike" baseline="0">
                <a:effectLst/>
              </a:rPr>
              <a:t>2005  - 2011</a:t>
            </a:r>
            <a:r>
              <a:rPr lang="en-US" sz="1000" b="1" i="0" u="none" strike="noStrike" baseline="0"/>
              <a:t> </a:t>
            </a:r>
            <a:endParaRPr lang="en-US" sz="1000"/>
          </a:p>
        </c:rich>
      </c:tx>
      <c:layout>
        <c:manualLayout>
          <c:xMode val="edge"/>
          <c:yMode val="edge"/>
          <c:x val="0.16521879021879021"/>
          <c:y val="3.1454366699145885E-2"/>
        </c:manualLayout>
      </c:layout>
      <c:overlay val="0"/>
    </c:title>
    <c:autoTitleDeleted val="0"/>
    <c:plotArea>
      <c:layout>
        <c:manualLayout>
          <c:layoutTarget val="inner"/>
          <c:xMode val="edge"/>
          <c:yMode val="edge"/>
          <c:x val="0.10804654485756848"/>
          <c:y val="0.29310387204943866"/>
          <c:w val="0.56904305880683836"/>
          <c:h val="0.51948006917195555"/>
        </c:manualLayout>
      </c:layout>
      <c:lineChart>
        <c:grouping val="standard"/>
        <c:varyColors val="0"/>
        <c:ser>
          <c:idx val="3"/>
          <c:order val="0"/>
          <c:tx>
            <c:strRef>
              <c:f>all!$A$49</c:f>
              <c:strCache>
                <c:ptCount val="1"/>
                <c:pt idx="0">
                  <c:v>intake  per 1000</c:v>
                </c:pt>
              </c:strCache>
            </c:strRef>
          </c:tx>
          <c:marker>
            <c:symbol val="none"/>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all!$F$49:$O$49</c:f>
              <c:numCache>
                <c:formatCode>0.00</c:formatCode>
                <c:ptCount val="10"/>
                <c:pt idx="0">
                  <c:v>6.7101048998224249</c:v>
                </c:pt>
                <c:pt idx="1">
                  <c:v>6.7864339332461014</c:v>
                </c:pt>
                <c:pt idx="2">
                  <c:v>6.862762966669778</c:v>
                </c:pt>
                <c:pt idx="3">
                  <c:v>7.2478331545187089</c:v>
                </c:pt>
                <c:pt idx="4">
                  <c:v>7.4384110937400045</c:v>
                </c:pt>
                <c:pt idx="5">
                  <c:v>7.6622606629152088</c:v>
                </c:pt>
                <c:pt idx="6">
                  <c:v>7.9624392655140896</c:v>
                </c:pt>
                <c:pt idx="7">
                  <c:v>6.9067989474911293</c:v>
                </c:pt>
                <c:pt idx="8">
                  <c:v>6.414574539643576</c:v>
                </c:pt>
                <c:pt idx="9">
                  <c:v>5.8851641924357692</c:v>
                </c:pt>
              </c:numCache>
            </c:numRef>
          </c:val>
          <c:smooth val="0"/>
        </c:ser>
        <c:ser>
          <c:idx val="4"/>
          <c:order val="1"/>
          <c:tx>
            <c:strRef>
              <c:f>all!$A$50</c:f>
              <c:strCache>
                <c:ptCount val="1"/>
                <c:pt idx="0">
                  <c:v>deaths per 1000</c:v>
                </c:pt>
              </c:strCache>
            </c:strRef>
          </c:tx>
          <c:spPr>
            <a:ln>
              <a:solidFill>
                <a:srgbClr val="FF0000"/>
              </a:solidFill>
            </a:ln>
          </c:spPr>
          <c:marker>
            <c:symbol val="none"/>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all!$F$50:$O$50</c:f>
              <c:numCache>
                <c:formatCode>0.00</c:formatCode>
                <c:ptCount val="10"/>
                <c:pt idx="0">
                  <c:v>3.8922914159317039</c:v>
                </c:pt>
                <c:pt idx="1">
                  <c:v>3.2361553016935627</c:v>
                </c:pt>
                <c:pt idx="2">
                  <c:v>2.8622164312189171</c:v>
                </c:pt>
                <c:pt idx="3">
                  <c:v>2.5465029131636148</c:v>
                </c:pt>
                <c:pt idx="4">
                  <c:v>2.2877915258381729</c:v>
                </c:pt>
                <c:pt idx="5">
                  <c:v>2.0892626456352454</c:v>
                </c:pt>
                <c:pt idx="6">
                  <c:v>1.7158130638363926</c:v>
                </c:pt>
                <c:pt idx="7">
                  <c:v>1.4637070736341538</c:v>
                </c:pt>
                <c:pt idx="8">
                  <c:v>1.2978382125403953</c:v>
                </c:pt>
                <c:pt idx="9">
                  <c:v>1.0557626401919089</c:v>
                </c:pt>
              </c:numCache>
            </c:numRef>
          </c:val>
          <c:smooth val="0"/>
        </c:ser>
        <c:ser>
          <c:idx val="5"/>
          <c:order val="2"/>
          <c:tx>
            <c:strRef>
              <c:f>all!$A$51</c:f>
              <c:strCache>
                <c:ptCount val="1"/>
                <c:pt idx="0">
                  <c:v>s/n per 1000</c:v>
                </c:pt>
              </c:strCache>
            </c:strRef>
          </c:tx>
          <c:spPr>
            <a:ln>
              <a:solidFill>
                <a:srgbClr val="00B050"/>
              </a:solidFill>
            </a:ln>
          </c:spPr>
          <c:marker>
            <c:symbol val="square"/>
            <c:size val="5"/>
            <c:spPr>
              <a:solidFill>
                <a:srgbClr val="00B050"/>
              </a:solidFill>
            </c:spPr>
          </c:marker>
          <c:cat>
            <c:numRef>
              <c:f>all!$F$3:$O$3</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all!$F$51:$O$51</c:f>
              <c:numCache>
                <c:formatCode>0.00</c:formatCode>
                <c:ptCount val="10"/>
                <c:pt idx="0">
                  <c:v>0</c:v>
                </c:pt>
                <c:pt idx="1">
                  <c:v>0</c:v>
                </c:pt>
                <c:pt idx="2">
                  <c:v>0</c:v>
                </c:pt>
                <c:pt idx="3">
                  <c:v>0</c:v>
                </c:pt>
                <c:pt idx="4">
                  <c:v>4.0744291254955733</c:v>
                </c:pt>
                <c:pt idx="5">
                  <c:v>5.3429100174884008</c:v>
                </c:pt>
                <c:pt idx="6">
                  <c:v>6.6214213273349802</c:v>
                </c:pt>
                <c:pt idx="7">
                  <c:v>6.8683897864413943</c:v>
                </c:pt>
                <c:pt idx="8">
                  <c:v>8.1955853195293571</c:v>
                </c:pt>
                <c:pt idx="9">
                  <c:v>8.1955853195293571</c:v>
                </c:pt>
              </c:numCache>
            </c:numRef>
          </c:val>
          <c:smooth val="0"/>
        </c:ser>
        <c:dLbls>
          <c:showLegendKey val="0"/>
          <c:showVal val="0"/>
          <c:showCatName val="0"/>
          <c:showSerName val="0"/>
          <c:showPercent val="0"/>
          <c:showBubbleSize val="0"/>
        </c:dLbls>
        <c:smooth val="0"/>
        <c:axId val="500508752"/>
        <c:axId val="500509312"/>
      </c:lineChart>
      <c:catAx>
        <c:axId val="500508752"/>
        <c:scaling>
          <c:orientation val="minMax"/>
        </c:scaling>
        <c:delete val="0"/>
        <c:axPos val="b"/>
        <c:numFmt formatCode="General" sourceLinked="1"/>
        <c:majorTickMark val="out"/>
        <c:minorTickMark val="none"/>
        <c:tickLblPos val="nextTo"/>
        <c:txPr>
          <a:bodyPr rot="2700000"/>
          <a:lstStyle/>
          <a:p>
            <a:pPr>
              <a:defRPr/>
            </a:pPr>
            <a:endParaRPr lang="en-US"/>
          </a:p>
        </c:txPr>
        <c:crossAx val="500509312"/>
        <c:crosses val="autoZero"/>
        <c:auto val="1"/>
        <c:lblAlgn val="ctr"/>
        <c:lblOffset val="100"/>
        <c:noMultiLvlLbl val="0"/>
      </c:catAx>
      <c:valAx>
        <c:axId val="500509312"/>
        <c:scaling>
          <c:orientation val="minMax"/>
        </c:scaling>
        <c:delete val="0"/>
        <c:axPos val="l"/>
        <c:majorGridlines/>
        <c:numFmt formatCode="0.00" sourceLinked="1"/>
        <c:majorTickMark val="out"/>
        <c:minorTickMark val="none"/>
        <c:tickLblPos val="nextTo"/>
        <c:crossAx val="500508752"/>
        <c:crosses val="autoZero"/>
        <c:crossBetween val="between"/>
      </c:valAx>
    </c:plotArea>
    <c:legend>
      <c:legendPos val="r"/>
      <c:layout>
        <c:manualLayout>
          <c:xMode val="edge"/>
          <c:yMode val="edge"/>
          <c:x val="0.71138416354372813"/>
          <c:y val="0.30769976913420938"/>
          <c:w val="0.28861579218485539"/>
          <c:h val="0.5103683318849358"/>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NYC</a:t>
            </a:r>
          </a:p>
        </c:rich>
      </c:tx>
      <c:layout/>
      <c:overlay val="0"/>
    </c:title>
    <c:autoTitleDeleted val="0"/>
    <c:plotArea>
      <c:layout>
        <c:manualLayout>
          <c:layoutTarget val="inner"/>
          <c:xMode val="edge"/>
          <c:yMode val="edge"/>
          <c:x val="0.15222902486765424"/>
          <c:y val="0.24045012421575643"/>
          <c:w val="0.52452305402123245"/>
          <c:h val="0.55013842688113179"/>
        </c:manualLayout>
      </c:layout>
      <c:lineChart>
        <c:grouping val="standard"/>
        <c:varyColors val="0"/>
        <c:ser>
          <c:idx val="2"/>
          <c:order val="0"/>
          <c:tx>
            <c:strRef>
              <c:f>all!$A$41</c:f>
              <c:strCache>
                <c:ptCount val="1"/>
                <c:pt idx="0">
                  <c:v>% dog RTO</c:v>
                </c:pt>
              </c:strCache>
            </c:strRef>
          </c:tx>
          <c:spPr>
            <a:ln>
              <a:solidFill>
                <a:srgbClr val="00B050"/>
              </a:solidFill>
            </a:ln>
          </c:spPr>
          <c:marker>
            <c:symbol val="none"/>
          </c:marker>
          <c:cat>
            <c:numRef>
              <c:f>all!$F$45:$O$45</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all!$F$41:$O$41</c:f>
              <c:numCache>
                <c:formatCode>0.00%</c:formatCode>
                <c:ptCount val="10"/>
                <c:pt idx="0">
                  <c:v>5.8978211870773851E-2</c:v>
                </c:pt>
                <c:pt idx="1">
                  <c:v>5.9373549516664847E-2</c:v>
                </c:pt>
                <c:pt idx="2">
                  <c:v>5.9768887162555837E-2</c:v>
                </c:pt>
                <c:pt idx="3">
                  <c:v>5.9706847068470688E-2</c:v>
                </c:pt>
                <c:pt idx="4">
                  <c:v>5.9319355178590244E-2</c:v>
                </c:pt>
                <c:pt idx="5">
                  <c:v>6.7814293166405845E-2</c:v>
                </c:pt>
                <c:pt idx="6">
                  <c:v>6.9177971139815164E-2</c:v>
                </c:pt>
                <c:pt idx="7">
                  <c:v>7.3264266498769395E-2</c:v>
                </c:pt>
                <c:pt idx="8">
                  <c:v>6.9871043376318873E-2</c:v>
                </c:pt>
                <c:pt idx="9">
                  <c:v>7.6224930185326223E-2</c:v>
                </c:pt>
              </c:numCache>
            </c:numRef>
          </c:val>
          <c:smooth val="0"/>
        </c:ser>
        <c:ser>
          <c:idx val="3"/>
          <c:order val="1"/>
          <c:tx>
            <c:strRef>
              <c:f>all!$A$9</c:f>
              <c:strCache>
                <c:ptCount val="1"/>
                <c:pt idx="0">
                  <c:v>% cats intake</c:v>
                </c:pt>
              </c:strCache>
            </c:strRef>
          </c:tx>
          <c:marker>
            <c:symbol val="none"/>
          </c:marker>
          <c:cat>
            <c:numRef>
              <c:f>all!$F$45:$O$45</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all!$F$9:$O$9</c:f>
              <c:numCache>
                <c:formatCode>0.0%</c:formatCode>
                <c:ptCount val="10"/>
                <c:pt idx="0">
                  <c:v>0.59271547323902585</c:v>
                </c:pt>
                <c:pt idx="1">
                  <c:v>0.60638067772170157</c:v>
                </c:pt>
                <c:pt idx="2">
                  <c:v>0.61974190788535577</c:v>
                </c:pt>
                <c:pt idx="3">
                  <c:v>0.65256868966448389</c:v>
                </c:pt>
                <c:pt idx="4">
                  <c:v>0.66890314093076797</c:v>
                </c:pt>
                <c:pt idx="5">
                  <c:v>0.67654853128991055</c:v>
                </c:pt>
                <c:pt idx="6">
                  <c:v>0.69808277260577012</c:v>
                </c:pt>
                <c:pt idx="7">
                  <c:v>0.6662120997449702</c:v>
                </c:pt>
                <c:pt idx="8">
                  <c:v>0.64944698703279935</c:v>
                </c:pt>
                <c:pt idx="9">
                  <c:v>0.65339208513468572</c:v>
                </c:pt>
              </c:numCache>
            </c:numRef>
          </c:val>
          <c:smooth val="0"/>
        </c:ser>
        <c:ser>
          <c:idx val="5"/>
          <c:order val="2"/>
          <c:tx>
            <c:strRef>
              <c:f>all!$A$10</c:f>
              <c:strCache>
                <c:ptCount val="1"/>
                <c:pt idx="0">
                  <c:v>% cat deaths</c:v>
                </c:pt>
              </c:strCache>
            </c:strRef>
          </c:tx>
          <c:marker>
            <c:symbol val="none"/>
          </c:marker>
          <c:cat>
            <c:numRef>
              <c:f>all!$F$45:$O$45</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all!$F$10:$O$10</c:f>
              <c:numCache>
                <c:formatCode>0.0%</c:formatCode>
                <c:ptCount val="10"/>
                <c:pt idx="0">
                  <c:v>0.6149905719673161</c:v>
                </c:pt>
                <c:pt idx="1">
                  <c:v>0.61426519504082244</c:v>
                </c:pt>
                <c:pt idx="2">
                  <c:v>0.65844694217701616</c:v>
                </c:pt>
                <c:pt idx="3">
                  <c:v>0.6682678451340186</c:v>
                </c:pt>
                <c:pt idx="4">
                  <c:v>0.69218841897021866</c:v>
                </c:pt>
                <c:pt idx="5">
                  <c:v>0.6988875878220141</c:v>
                </c:pt>
                <c:pt idx="6">
                  <c:v>0.66550224566906679</c:v>
                </c:pt>
                <c:pt idx="7">
                  <c:v>0.67374226976433227</c:v>
                </c:pt>
                <c:pt idx="8">
                  <c:v>0.65494816211121587</c:v>
                </c:pt>
                <c:pt idx="9">
                  <c:v>0.6571660294288032</c:v>
                </c:pt>
              </c:numCache>
            </c:numRef>
          </c:val>
          <c:smooth val="0"/>
        </c:ser>
        <c:dLbls>
          <c:showLegendKey val="0"/>
          <c:showVal val="0"/>
          <c:showCatName val="0"/>
          <c:showSerName val="0"/>
          <c:showPercent val="0"/>
          <c:showBubbleSize val="0"/>
        </c:dLbls>
        <c:smooth val="0"/>
        <c:axId val="659905840"/>
        <c:axId val="659906400"/>
      </c:lineChart>
      <c:catAx>
        <c:axId val="659905840"/>
        <c:scaling>
          <c:orientation val="minMax"/>
        </c:scaling>
        <c:delete val="0"/>
        <c:axPos val="b"/>
        <c:numFmt formatCode="General" sourceLinked="1"/>
        <c:majorTickMark val="out"/>
        <c:minorTickMark val="none"/>
        <c:tickLblPos val="nextTo"/>
        <c:txPr>
          <a:bodyPr rot="2700000"/>
          <a:lstStyle/>
          <a:p>
            <a:pPr>
              <a:defRPr/>
            </a:pPr>
            <a:endParaRPr lang="en-US"/>
          </a:p>
        </c:txPr>
        <c:crossAx val="659906400"/>
        <c:crosses val="autoZero"/>
        <c:auto val="1"/>
        <c:lblAlgn val="ctr"/>
        <c:lblOffset val="100"/>
        <c:noMultiLvlLbl val="0"/>
      </c:catAx>
      <c:valAx>
        <c:axId val="659906400"/>
        <c:scaling>
          <c:orientation val="minMax"/>
        </c:scaling>
        <c:delete val="0"/>
        <c:axPos val="l"/>
        <c:majorGridlines/>
        <c:numFmt formatCode="0%" sourceLinked="0"/>
        <c:majorTickMark val="out"/>
        <c:minorTickMark val="none"/>
        <c:tickLblPos val="nextTo"/>
        <c:crossAx val="659905840"/>
        <c:crosses val="autoZero"/>
        <c:crossBetween val="between"/>
      </c:valAx>
    </c:plotArea>
    <c:legend>
      <c:legendPos val="r"/>
      <c:layout>
        <c:manualLayout>
          <c:xMode val="edge"/>
          <c:yMode val="edge"/>
          <c:x val="0.71332951384808241"/>
          <c:y val="0.24343970161624534"/>
          <c:w val="0.25175426998863948"/>
          <c:h val="0.54504040613344384"/>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4191000</xdr:colOff>
      <xdr:row>72</xdr:row>
      <xdr:rowOff>7620</xdr:rowOff>
    </xdr:from>
    <xdr:to>
      <xdr:col>11</xdr:col>
      <xdr:colOff>297180</xdr:colOff>
      <xdr:row>89</xdr:row>
      <xdr:rowOff>45720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684520"/>
          <a:ext cx="5745480" cy="2887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6</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10</xdr:row>
      <xdr:rowOff>0</xdr:rowOff>
    </xdr:from>
    <xdr:to>
      <xdr:col>13</xdr:col>
      <xdr:colOff>0</xdr:colOff>
      <xdr:row>22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6</xdr:col>
      <xdr:colOff>0</xdr:colOff>
      <xdr:row>35</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0</xdr:rowOff>
    </xdr:from>
    <xdr:to>
      <xdr:col>13</xdr:col>
      <xdr:colOff>0</xdr:colOff>
      <xdr:row>35</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0.76913</cdr:x>
      <cdr:y>0.89854</cdr:y>
    </cdr:from>
    <cdr:to>
      <cdr:x>1</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229272" y="1889742"/>
          <a:ext cx="969348" cy="213378"/>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0.75442</cdr:x>
      <cdr:y>0.89854</cdr:y>
    </cdr:from>
    <cdr:to>
      <cdr:x>1</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77812" y="1889742"/>
          <a:ext cx="969348" cy="213378"/>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0.76913</cdr:x>
      <cdr:y>0.89854</cdr:y>
    </cdr:from>
    <cdr:to>
      <cdr:x>1</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229272" y="1889742"/>
          <a:ext cx="969348" cy="213378"/>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24" customWidth="1"/>
    <col min="2" max="2" width="28.6640625" style="4" customWidth="1"/>
    <col min="3" max="5" width="8.88671875" style="124"/>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24"/>
  </cols>
  <sheetData>
    <row r="1" spans="1:9" s="44" customFormat="1">
      <c r="A1" s="124"/>
      <c r="B1" s="76" t="s">
        <v>92</v>
      </c>
      <c r="C1" s="124"/>
      <c r="D1" s="124"/>
      <c r="E1" s="124"/>
      <c r="F1" s="38"/>
      <c r="G1" s="42"/>
      <c r="H1" s="43"/>
      <c r="I1" s="43"/>
    </row>
    <row r="2" spans="1:9" s="44" customFormat="1" ht="15.6">
      <c r="A2" s="124"/>
      <c r="B2" s="76" t="s">
        <v>93</v>
      </c>
      <c r="C2" s="124"/>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72</v>
      </c>
      <c r="B59" s="5" t="s">
        <v>31</v>
      </c>
      <c r="C59" s="86"/>
      <c r="D59" s="86"/>
      <c r="E59" s="41">
        <f t="shared" si="1"/>
        <v>0</v>
      </c>
      <c r="F59" s="38"/>
      <c r="G59" s="37"/>
      <c r="H59" s="37"/>
      <c r="I59" s="37"/>
    </row>
    <row r="60" spans="1:9" s="44" customFormat="1">
      <c r="A60" s="90" t="s">
        <v>73</v>
      </c>
      <c r="B60" s="87" t="s">
        <v>71</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10" t="s">
        <v>56</v>
      </c>
      <c r="B77" s="211"/>
      <c r="C77" s="92">
        <f>C6+C33-C67-C74</f>
        <v>0</v>
      </c>
      <c r="D77" s="92">
        <f>D6+D33-D67-D74</f>
        <v>0</v>
      </c>
      <c r="E77" s="93">
        <f>(E6+E33)-(E67+E74)</f>
        <v>0</v>
      </c>
      <c r="F77" s="38"/>
      <c r="G77" s="37"/>
      <c r="H77" s="37"/>
      <c r="I77" s="37"/>
    </row>
    <row r="78" spans="1:9" s="44" customFormat="1" ht="16.2" customHeight="1">
      <c r="A78" s="74"/>
      <c r="B78" s="75" t="s">
        <v>67</v>
      </c>
      <c r="C78" s="94" t="e">
        <f>(C43+C57+C59)/(C43+C57+C59+C68)</f>
        <v>#DIV/0!</v>
      </c>
      <c r="D78" s="94" t="e">
        <f t="shared" ref="D78:E78" si="2">(D43+D57+D59)/(D43+D57+D59+D68)</f>
        <v>#DIV/0!</v>
      </c>
      <c r="E78" s="94" t="e">
        <f t="shared" si="2"/>
        <v>#DIV/0!</v>
      </c>
      <c r="F78" s="31"/>
      <c r="G78" s="37"/>
      <c r="H78" s="37"/>
      <c r="I78" s="37"/>
    </row>
    <row r="79" spans="1:9" s="44" customFormat="1" ht="16.2" customHeight="1">
      <c r="A79" s="74"/>
      <c r="B79" s="75" t="s">
        <v>68</v>
      </c>
      <c r="C79" s="94" t="e">
        <f>(C43+C57+C59)/(C43+C57+C59+C69+C72+C67)</f>
        <v>#DIV/0!</v>
      </c>
      <c r="D79" s="94" t="e">
        <f>(D43+D57+D59)/(D43+D57+D59+D68+D72+D67)</f>
        <v>#DIV/0!</v>
      </c>
      <c r="E79" s="94" t="e">
        <f t="shared" ref="E79" si="3">(E43+E57+E59)/(E43+E57+E59+E69+E72+E67)</f>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t="s">
        <v>94</v>
      </c>
      <c r="C82" s="150" t="e">
        <f>C20/C35</f>
        <v>#DIV/0!</v>
      </c>
      <c r="D82" s="150" t="e">
        <f t="shared" ref="D82:E82" si="5">D20/D35</f>
        <v>#DIV/0!</v>
      </c>
      <c r="E82" s="150" t="e">
        <f t="shared" si="5"/>
        <v>#DIV/0!</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24" customWidth="1"/>
    <col min="2" max="2" width="28.6640625" style="4" customWidth="1"/>
    <col min="3" max="5" width="8.88671875" style="124"/>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24"/>
  </cols>
  <sheetData>
    <row r="1" spans="1:9" s="44" customFormat="1">
      <c r="A1" s="124"/>
      <c r="B1" s="76" t="s">
        <v>92</v>
      </c>
      <c r="C1" s="124"/>
      <c r="D1" s="124"/>
      <c r="E1" s="124"/>
      <c r="F1" s="38"/>
      <c r="G1" s="42"/>
      <c r="H1" s="43"/>
      <c r="I1" s="43"/>
    </row>
    <row r="2" spans="1:9" s="44" customFormat="1" ht="15.6">
      <c r="A2" s="124"/>
      <c r="B2" s="76" t="s">
        <v>93</v>
      </c>
      <c r="C2" s="124"/>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72</v>
      </c>
      <c r="B59" s="5" t="s">
        <v>31</v>
      </c>
      <c r="C59" s="86"/>
      <c r="D59" s="86"/>
      <c r="E59" s="41">
        <f t="shared" si="1"/>
        <v>0</v>
      </c>
      <c r="F59" s="38"/>
      <c r="G59" s="37"/>
      <c r="H59" s="37"/>
      <c r="I59" s="37"/>
    </row>
    <row r="60" spans="1:9" s="44" customFormat="1">
      <c r="A60" s="90" t="s">
        <v>73</v>
      </c>
      <c r="B60" s="87" t="s">
        <v>71</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10" t="s">
        <v>56</v>
      </c>
      <c r="B77" s="211"/>
      <c r="C77" s="92">
        <f>C6+C33-C67-C74</f>
        <v>0</v>
      </c>
      <c r="D77" s="92">
        <f>D6+D33-D67-D74</f>
        <v>0</v>
      </c>
      <c r="E77" s="93">
        <f>(E6+E33)-(E67+E74)</f>
        <v>0</v>
      </c>
      <c r="F77" s="38"/>
      <c r="G77" s="37"/>
      <c r="H77" s="37"/>
      <c r="I77" s="37"/>
    </row>
    <row r="78" spans="1:9" s="44" customFormat="1" ht="16.2" customHeight="1">
      <c r="A78" s="74"/>
      <c r="B78" s="75" t="s">
        <v>67</v>
      </c>
      <c r="C78" s="94" t="e">
        <f>(C43+C57+C59)/(C43+C57+C59+C68)</f>
        <v>#DIV/0!</v>
      </c>
      <c r="D78" s="94" t="e">
        <f t="shared" ref="D78:E78" si="2">(D43+D57+D59)/(D43+D57+D59+D68)</f>
        <v>#DIV/0!</v>
      </c>
      <c r="E78" s="94" t="e">
        <f t="shared" si="2"/>
        <v>#DIV/0!</v>
      </c>
      <c r="F78" s="31"/>
      <c r="G78" s="37"/>
      <c r="H78" s="37"/>
      <c r="I78" s="37"/>
    </row>
    <row r="79" spans="1:9" s="44" customFormat="1" ht="16.2" customHeight="1">
      <c r="A79" s="74"/>
      <c r="B79" s="75" t="s">
        <v>68</v>
      </c>
      <c r="C79" s="94" t="e">
        <f>(C43+C57+C59)/(C43+C57+C59+C69+C72+C67)</f>
        <v>#DIV/0!</v>
      </c>
      <c r="D79" s="94" t="e">
        <f>(D43+D57+D59)/(D43+D57+D59+D68+D72+D67)</f>
        <v>#DIV/0!</v>
      </c>
      <c r="E79" s="94" t="e">
        <f t="shared" ref="E79" si="3">(E43+E57+E59)/(E43+E57+E59+E69+E72+E67)</f>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t="s">
        <v>94</v>
      </c>
      <c r="C82" s="150" t="e">
        <f>C20/C35</f>
        <v>#DIV/0!</v>
      </c>
      <c r="D82" s="150" t="e">
        <f t="shared" ref="D82:E82" si="5">D20/D35</f>
        <v>#DIV/0!</v>
      </c>
      <c r="E82" s="150" t="e">
        <f t="shared" si="5"/>
        <v>#DIV/0!</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24" customWidth="1"/>
    <col min="2" max="2" width="28.6640625" style="4" customWidth="1"/>
    <col min="3" max="5" width="8.88671875" style="124"/>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24"/>
  </cols>
  <sheetData>
    <row r="1" spans="1:9" s="44" customFormat="1">
      <c r="A1" s="124"/>
      <c r="B1" s="76" t="s">
        <v>92</v>
      </c>
      <c r="C1" s="124"/>
      <c r="D1" s="124"/>
      <c r="E1" s="124"/>
      <c r="F1" s="38"/>
      <c r="G1" s="42"/>
      <c r="H1" s="43"/>
      <c r="I1" s="43"/>
    </row>
    <row r="2" spans="1:9" s="44" customFormat="1" ht="15.6">
      <c r="A2" s="124"/>
      <c r="B2" s="76" t="s">
        <v>93</v>
      </c>
      <c r="C2" s="124"/>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72</v>
      </c>
      <c r="B59" s="5" t="s">
        <v>31</v>
      </c>
      <c r="C59" s="86"/>
      <c r="D59" s="86"/>
      <c r="E59" s="41">
        <f t="shared" si="1"/>
        <v>0</v>
      </c>
      <c r="F59" s="38"/>
      <c r="G59" s="37"/>
      <c r="H59" s="37"/>
      <c r="I59" s="37"/>
    </row>
    <row r="60" spans="1:9" s="44" customFormat="1">
      <c r="A60" s="90" t="s">
        <v>73</v>
      </c>
      <c r="B60" s="87" t="s">
        <v>71</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10" t="s">
        <v>56</v>
      </c>
      <c r="B77" s="211"/>
      <c r="C77" s="92">
        <f>C6+C33-C67-C74</f>
        <v>0</v>
      </c>
      <c r="D77" s="92">
        <f>D6+D33-D67-D74</f>
        <v>0</v>
      </c>
      <c r="E77" s="93">
        <f>(E6+E33)-(E67+E74)</f>
        <v>0</v>
      </c>
      <c r="F77" s="38"/>
      <c r="G77" s="37"/>
      <c r="H77" s="37"/>
      <c r="I77" s="37"/>
    </row>
    <row r="78" spans="1:9" s="44" customFormat="1" ht="16.2" customHeight="1">
      <c r="A78" s="74"/>
      <c r="B78" s="75" t="s">
        <v>67</v>
      </c>
      <c r="C78" s="94" t="e">
        <f>(C43+C57+C59)/(C43+C57+C59+C68)</f>
        <v>#DIV/0!</v>
      </c>
      <c r="D78" s="94" t="e">
        <f t="shared" ref="D78:E78" si="2">(D43+D57+D59)/(D43+D57+D59+D68)</f>
        <v>#DIV/0!</v>
      </c>
      <c r="E78" s="94" t="e">
        <f t="shared" si="2"/>
        <v>#DIV/0!</v>
      </c>
      <c r="F78" s="31"/>
      <c r="G78" s="37"/>
      <c r="H78" s="37"/>
      <c r="I78" s="37"/>
    </row>
    <row r="79" spans="1:9" s="44" customFormat="1" ht="16.2" customHeight="1">
      <c r="A79" s="74"/>
      <c r="B79" s="75" t="s">
        <v>68</v>
      </c>
      <c r="C79" s="94" t="e">
        <f>(C43+C57+C59)/(C43+C57+C59+C69+C72+C67)</f>
        <v>#DIV/0!</v>
      </c>
      <c r="D79" s="94" t="e">
        <f>(D43+D57+D59)/(D43+D57+D59+D68+D72+D67)</f>
        <v>#DIV/0!</v>
      </c>
      <c r="E79" s="94" t="e">
        <f t="shared" ref="E79" si="3">(E43+E57+E59)/(E43+E57+E59+E69+E72+E67)</f>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t="s">
        <v>94</v>
      </c>
      <c r="C82" s="150" t="e">
        <f>C20/C35</f>
        <v>#DIV/0!</v>
      </c>
      <c r="D82" s="150" t="e">
        <f t="shared" ref="D82:E82" si="5">D20/D35</f>
        <v>#DIV/0!</v>
      </c>
      <c r="E82" s="150" t="e">
        <f t="shared" si="5"/>
        <v>#DIV/0!</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24" customWidth="1"/>
    <col min="2" max="2" width="28.6640625" style="4" customWidth="1"/>
    <col min="3" max="5" width="8.88671875" style="124"/>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24"/>
  </cols>
  <sheetData>
    <row r="1" spans="1:9" s="44" customFormat="1">
      <c r="A1" s="124"/>
      <c r="B1" s="76" t="s">
        <v>92</v>
      </c>
      <c r="C1" s="124"/>
      <c r="D1" s="124"/>
      <c r="E1" s="124"/>
      <c r="F1" s="38"/>
      <c r="G1" s="42"/>
      <c r="H1" s="43"/>
      <c r="I1" s="43"/>
    </row>
    <row r="2" spans="1:9" s="44" customFormat="1" ht="15.6">
      <c r="A2" s="124"/>
      <c r="B2" s="76" t="s">
        <v>93</v>
      </c>
      <c r="C2" s="124"/>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72</v>
      </c>
      <c r="B59" s="5" t="s">
        <v>31</v>
      </c>
      <c r="C59" s="86"/>
      <c r="D59" s="86"/>
      <c r="E59" s="41">
        <f t="shared" si="1"/>
        <v>0</v>
      </c>
      <c r="F59" s="38"/>
      <c r="G59" s="37"/>
      <c r="H59" s="37"/>
      <c r="I59" s="37"/>
    </row>
    <row r="60" spans="1:9" s="44" customFormat="1">
      <c r="A60" s="90" t="s">
        <v>73</v>
      </c>
      <c r="B60" s="87" t="s">
        <v>71</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10" t="s">
        <v>56</v>
      </c>
      <c r="B77" s="211"/>
      <c r="C77" s="92">
        <f>C6+C33-C67-C74</f>
        <v>0</v>
      </c>
      <c r="D77" s="92">
        <f>D6+D33-D67-D74</f>
        <v>0</v>
      </c>
      <c r="E77" s="93">
        <f>(E6+E33)-(E67+E74)</f>
        <v>0</v>
      </c>
      <c r="F77" s="38"/>
      <c r="G77" s="37"/>
      <c r="H77" s="37"/>
      <c r="I77" s="37"/>
    </row>
    <row r="78" spans="1:9" s="44" customFormat="1" ht="16.2" customHeight="1">
      <c r="A78" s="74"/>
      <c r="B78" s="75" t="s">
        <v>67</v>
      </c>
      <c r="C78" s="94" t="e">
        <f>(C43+C57+C59)/(C43+C57+C59+C68)</f>
        <v>#DIV/0!</v>
      </c>
      <c r="D78" s="94" t="e">
        <f t="shared" ref="D78:E78" si="2">(D43+D57+D59)/(D43+D57+D59+D68)</f>
        <v>#DIV/0!</v>
      </c>
      <c r="E78" s="94" t="e">
        <f t="shared" si="2"/>
        <v>#DIV/0!</v>
      </c>
      <c r="F78" s="31"/>
      <c r="G78" s="37"/>
      <c r="H78" s="37"/>
      <c r="I78" s="37"/>
    </row>
    <row r="79" spans="1:9" s="44" customFormat="1" ht="16.2" customHeight="1">
      <c r="A79" s="74"/>
      <c r="B79" s="75" t="s">
        <v>68</v>
      </c>
      <c r="C79" s="94" t="e">
        <f>(C43+C57+C59)/(C43+C57+C59+C69+C72+C67)</f>
        <v>#DIV/0!</v>
      </c>
      <c r="D79" s="94" t="e">
        <f>(D43+D57+D59)/(D43+D57+D59+D68+D72+D67)</f>
        <v>#DIV/0!</v>
      </c>
      <c r="E79" s="94" t="e">
        <f t="shared" ref="E79" si="3">(E43+E57+E59)/(E43+E57+E59+E69+E72+E67)</f>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t="s">
        <v>94</v>
      </c>
      <c r="C82" s="150" t="e">
        <f>C20/C35</f>
        <v>#DIV/0!</v>
      </c>
      <c r="D82" s="150" t="e">
        <f t="shared" ref="D82:E82" si="5">D20/D35</f>
        <v>#DIV/0!</v>
      </c>
      <c r="E82" s="150" t="e">
        <f t="shared" si="5"/>
        <v>#DIV/0!</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6" workbookViewId="0">
      <selection activeCell="C80" sqref="C80:I80"/>
    </sheetView>
  </sheetViews>
  <sheetFormatPr defaultRowHeight="13.2"/>
  <cols>
    <col min="1" max="1" width="3.33203125" style="124" customWidth="1"/>
    <col min="2" max="2" width="28.6640625" style="4" customWidth="1"/>
    <col min="3" max="5" width="8.88671875" style="124"/>
    <col min="6" max="6" width="8.33203125" style="38" customWidth="1"/>
    <col min="7" max="8" width="8.33203125" style="37" customWidth="1"/>
    <col min="9" max="9" width="8.109375" style="37" customWidth="1"/>
    <col min="10" max="10" width="3" style="44" customWidth="1"/>
    <col min="11" max="11" width="8.88671875" style="44"/>
    <col min="12" max="16384" width="8.88671875" style="124"/>
  </cols>
  <sheetData>
    <row r="1" spans="1:9" s="44" customFormat="1">
      <c r="A1" s="124"/>
      <c r="B1" s="151" t="s">
        <v>97</v>
      </c>
      <c r="C1" s="124"/>
      <c r="D1" s="124"/>
      <c r="E1" s="124"/>
      <c r="F1" s="38"/>
      <c r="G1" s="42"/>
      <c r="H1" s="43"/>
      <c r="I1" s="43"/>
    </row>
    <row r="2" spans="1:9" s="44" customFormat="1" ht="15.6">
      <c r="A2" s="124"/>
      <c r="B2" s="151" t="s">
        <v>99</v>
      </c>
      <c r="C2" s="124"/>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53">
        <v>465</v>
      </c>
      <c r="D6" s="153">
        <v>1409</v>
      </c>
      <c r="E6" s="41">
        <f>D6+C6</f>
        <v>1874</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53">
        <v>11624</v>
      </c>
      <c r="D10" s="153">
        <v>18334</v>
      </c>
      <c r="E10" s="41">
        <f>D10+C10</f>
        <v>29958</v>
      </c>
      <c r="F10" s="173">
        <f ca="1">C10/OFFSET(C10,4,0)</f>
        <v>0.59994838709677423</v>
      </c>
      <c r="G10" s="173">
        <f t="shared" ref="G10:H10" ca="1" si="0">D10/OFFSET(D10,4,0)</f>
        <v>0.61434842341587637</v>
      </c>
      <c r="H10" s="173">
        <f t="shared" ca="1" si="0"/>
        <v>0.60867975131049612</v>
      </c>
      <c r="I10" s="47"/>
    </row>
    <row r="11" spans="1:9" s="44" customFormat="1">
      <c r="A11" s="19"/>
      <c r="B11" s="8" t="s">
        <v>7</v>
      </c>
      <c r="C11" s="153">
        <v>2931</v>
      </c>
      <c r="D11" s="153">
        <v>1929</v>
      </c>
      <c r="E11" s="41">
        <f t="shared" ref="E11:E14" si="1">D11+C11</f>
        <v>4860</v>
      </c>
      <c r="F11" s="173">
        <f ca="1">C11/OFFSET(C11,3,0)</f>
        <v>0.15127741935483871</v>
      </c>
      <c r="G11" s="173">
        <f t="shared" ref="G11:H11" ca="1" si="2">D11/OFFSET(D11,3,0)</f>
        <v>6.4638273632007512E-2</v>
      </c>
      <c r="H11" s="173">
        <f t="shared" ca="1" si="2"/>
        <v>9.8744361818846757E-2</v>
      </c>
      <c r="I11" s="37"/>
    </row>
    <row r="12" spans="1:9" s="44" customFormat="1">
      <c r="A12" s="19"/>
      <c r="B12" s="8" t="s">
        <v>8</v>
      </c>
      <c r="C12" s="153">
        <v>2079</v>
      </c>
      <c r="D12" s="153">
        <v>1566</v>
      </c>
      <c r="E12" s="41">
        <f t="shared" si="1"/>
        <v>3645</v>
      </c>
      <c r="F12" s="173">
        <f ca="1">C12/OFFSET(C12,2,0)</f>
        <v>0.10730322580645162</v>
      </c>
      <c r="G12" s="173">
        <f t="shared" ref="G12:H12" ca="1" si="3">D12/OFFSET(D12,2,0)</f>
        <v>5.2474617163153839E-2</v>
      </c>
      <c r="H12" s="173">
        <f t="shared" ca="1" si="3"/>
        <v>7.4058271364135078E-2</v>
      </c>
      <c r="I12" s="37"/>
    </row>
    <row r="13" spans="1:9" s="44" customFormat="1">
      <c r="A13" s="19"/>
      <c r="B13" s="8" t="s">
        <v>9</v>
      </c>
      <c r="C13" s="153">
        <v>2741</v>
      </c>
      <c r="D13" s="153">
        <v>8014</v>
      </c>
      <c r="E13" s="41">
        <f t="shared" si="1"/>
        <v>10755</v>
      </c>
      <c r="F13" s="173">
        <f ca="1">C13/OFFSET(C13,1,0)</f>
        <v>0.14147096774193549</v>
      </c>
      <c r="G13" s="173">
        <f t="shared" ref="G13:H13" ca="1" si="4">D13/OFFSET(D13,1,0)</f>
        <v>0.26853868578896223</v>
      </c>
      <c r="H13" s="173">
        <f t="shared" ca="1" si="4"/>
        <v>0.21851761550652202</v>
      </c>
      <c r="I13" s="37"/>
    </row>
    <row r="14" spans="1:9" s="44" customFormat="1">
      <c r="A14" s="19" t="s">
        <v>10</v>
      </c>
      <c r="B14" s="9" t="s">
        <v>11</v>
      </c>
      <c r="C14" s="77">
        <f>SUM(C10:C13)</f>
        <v>19375</v>
      </c>
      <c r="D14" s="77">
        <f>SUM(D10:D13)</f>
        <v>29843</v>
      </c>
      <c r="E14" s="41">
        <f t="shared" si="1"/>
        <v>49218</v>
      </c>
      <c r="F14" s="45"/>
      <c r="G14" s="37"/>
      <c r="H14" s="37"/>
      <c r="I14" s="37"/>
    </row>
    <row r="15" spans="1:9" s="44" customFormat="1" ht="36">
      <c r="A15" s="19"/>
      <c r="B15" s="7" t="s">
        <v>58</v>
      </c>
      <c r="C15" s="6"/>
      <c r="D15" s="6"/>
      <c r="E15" s="41"/>
      <c r="F15" s="38"/>
      <c r="G15" s="37"/>
      <c r="H15" s="37"/>
      <c r="I15" s="37"/>
    </row>
    <row r="16" spans="1:9" s="44" customFormat="1">
      <c r="A16" s="19"/>
      <c r="B16" s="8" t="s">
        <v>6</v>
      </c>
      <c r="C16" s="153">
        <v>863</v>
      </c>
      <c r="D16" s="153">
        <v>1099</v>
      </c>
      <c r="E16" s="41">
        <f t="shared" ref="E16:E72" si="5">D16+C16</f>
        <v>1962</v>
      </c>
      <c r="F16" s="52"/>
      <c r="G16" s="37"/>
      <c r="H16" s="37"/>
      <c r="I16" s="37"/>
    </row>
    <row r="17" spans="1:9" s="44" customFormat="1" ht="13.8">
      <c r="A17" s="19"/>
      <c r="B17" s="8" t="s">
        <v>7</v>
      </c>
      <c r="C17" s="153">
        <v>85</v>
      </c>
      <c r="D17" s="153">
        <v>166</v>
      </c>
      <c r="E17" s="41">
        <f t="shared" si="5"/>
        <v>251</v>
      </c>
      <c r="F17" s="51"/>
      <c r="G17" s="37"/>
      <c r="H17" s="37"/>
      <c r="I17" s="37"/>
    </row>
    <row r="18" spans="1:9" s="44" customFormat="1" ht="15.6">
      <c r="A18" s="19"/>
      <c r="B18" s="8" t="s">
        <v>8</v>
      </c>
      <c r="C18" s="153">
        <v>52</v>
      </c>
      <c r="D18" s="153">
        <v>70</v>
      </c>
      <c r="E18" s="41">
        <f t="shared" si="5"/>
        <v>122</v>
      </c>
      <c r="F18" s="45"/>
      <c r="G18" s="53"/>
      <c r="H18" s="54"/>
      <c r="I18" s="53"/>
    </row>
    <row r="19" spans="1:9" s="44" customFormat="1">
      <c r="A19" s="19"/>
      <c r="B19" s="8" t="s">
        <v>9</v>
      </c>
      <c r="C19" s="153">
        <v>0</v>
      </c>
      <c r="D19" s="153">
        <v>5</v>
      </c>
      <c r="E19" s="41">
        <f t="shared" si="5"/>
        <v>5</v>
      </c>
      <c r="F19" s="45"/>
      <c r="G19" s="37"/>
      <c r="H19" s="37"/>
      <c r="I19" s="37"/>
    </row>
    <row r="20" spans="1:9" s="44" customFormat="1" ht="34.799999999999997">
      <c r="A20" s="19" t="s">
        <v>12</v>
      </c>
      <c r="B20" s="9" t="s">
        <v>13</v>
      </c>
      <c r="C20" s="10">
        <f>SUM(C16:C19)</f>
        <v>1000</v>
      </c>
      <c r="D20" s="10">
        <f>SUM(D16:D19)</f>
        <v>1340</v>
      </c>
      <c r="E20" s="41">
        <f t="shared" si="5"/>
        <v>2340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53">
        <v>5</v>
      </c>
      <c r="D22" s="153">
        <v>14</v>
      </c>
      <c r="E22" s="41">
        <f t="shared" si="5"/>
        <v>19</v>
      </c>
      <c r="F22" s="52"/>
      <c r="G22" s="55"/>
      <c r="H22" s="56"/>
      <c r="I22" s="53"/>
    </row>
    <row r="23" spans="1:9" s="44" customFormat="1" ht="13.8">
      <c r="A23" s="19"/>
      <c r="B23" s="8" t="s">
        <v>7</v>
      </c>
      <c r="C23" s="153">
        <v>0</v>
      </c>
      <c r="D23" s="153">
        <v>0</v>
      </c>
      <c r="E23" s="41">
        <f t="shared" si="5"/>
        <v>0</v>
      </c>
      <c r="F23" s="51"/>
      <c r="G23" s="37"/>
      <c r="H23" s="37"/>
      <c r="I23" s="37"/>
    </row>
    <row r="24" spans="1:9" s="44" customFormat="1">
      <c r="A24" s="19"/>
      <c r="B24" s="8" t="s">
        <v>8</v>
      </c>
      <c r="C24" s="153">
        <v>0</v>
      </c>
      <c r="D24" s="153">
        <v>0</v>
      </c>
      <c r="E24" s="41">
        <f t="shared" si="5"/>
        <v>0</v>
      </c>
      <c r="F24" s="45"/>
      <c r="G24" s="37"/>
      <c r="H24" s="37"/>
      <c r="I24" s="37"/>
    </row>
    <row r="25" spans="1:9" s="44" customFormat="1">
      <c r="A25" s="19"/>
      <c r="B25" s="8" t="s">
        <v>9</v>
      </c>
      <c r="C25" s="153">
        <v>0</v>
      </c>
      <c r="D25" s="153">
        <v>0</v>
      </c>
      <c r="E25" s="41">
        <f t="shared" si="5"/>
        <v>0</v>
      </c>
      <c r="F25" s="45"/>
      <c r="G25" s="37"/>
      <c r="H25" s="37"/>
      <c r="I25" s="37"/>
    </row>
    <row r="26" spans="1:9" s="44" customFormat="1" ht="34.799999999999997">
      <c r="A26" s="19" t="s">
        <v>14</v>
      </c>
      <c r="B26" s="9" t="s">
        <v>15</v>
      </c>
      <c r="C26" s="10">
        <f>SUM(C22:C25)</f>
        <v>5</v>
      </c>
      <c r="D26" s="10">
        <f>SUM(D22:D25)</f>
        <v>14</v>
      </c>
      <c r="E26" s="41">
        <f t="shared" si="5"/>
        <v>19</v>
      </c>
      <c r="F26" s="45"/>
      <c r="G26" s="37"/>
      <c r="H26" s="37"/>
      <c r="I26" s="37"/>
    </row>
    <row r="27" spans="1:9" s="44" customFormat="1" ht="24">
      <c r="A27" s="19"/>
      <c r="B27" s="7" t="s">
        <v>16</v>
      </c>
      <c r="C27" s="6"/>
      <c r="D27" s="6"/>
      <c r="E27" s="41"/>
      <c r="F27" s="38"/>
      <c r="G27" s="37"/>
      <c r="H27" s="37"/>
      <c r="I27" s="37"/>
    </row>
    <row r="28" spans="1:9" s="44" customFormat="1">
      <c r="A28" s="19"/>
      <c r="B28" s="8" t="s">
        <v>6</v>
      </c>
      <c r="C28" s="153">
        <v>155</v>
      </c>
      <c r="D28" s="153">
        <v>88</v>
      </c>
      <c r="E28" s="41">
        <f t="shared" si="5"/>
        <v>243</v>
      </c>
      <c r="F28" s="45"/>
      <c r="G28" s="37"/>
      <c r="H28" s="37"/>
      <c r="I28" s="37"/>
    </row>
    <row r="29" spans="1:9" s="44" customFormat="1" ht="15.6">
      <c r="A29" s="19"/>
      <c r="B29" s="8" t="s">
        <v>7</v>
      </c>
      <c r="C29" s="153">
        <v>599</v>
      </c>
      <c r="D29" s="153">
        <v>422</v>
      </c>
      <c r="E29" s="41">
        <f t="shared" si="5"/>
        <v>1021</v>
      </c>
      <c r="F29" s="38"/>
      <c r="G29" s="47"/>
      <c r="H29" s="49"/>
      <c r="I29" s="47"/>
    </row>
    <row r="30" spans="1:9" s="44" customFormat="1">
      <c r="A30" s="19"/>
      <c r="B30" s="8" t="s">
        <v>8</v>
      </c>
      <c r="C30" s="153">
        <v>162</v>
      </c>
      <c r="D30" s="153">
        <v>92</v>
      </c>
      <c r="E30" s="41">
        <f t="shared" si="5"/>
        <v>254</v>
      </c>
      <c r="F30" s="38"/>
      <c r="G30" s="37"/>
      <c r="H30" s="37"/>
      <c r="I30" s="37"/>
    </row>
    <row r="31" spans="1:9" s="44" customFormat="1" ht="15.6">
      <c r="A31" s="19"/>
      <c r="B31" s="8" t="s">
        <v>9</v>
      </c>
      <c r="C31" s="153">
        <v>1046</v>
      </c>
      <c r="D31" s="153">
        <v>715</v>
      </c>
      <c r="E31" s="41">
        <f t="shared" si="5"/>
        <v>1761</v>
      </c>
      <c r="F31" s="45"/>
      <c r="G31" s="47"/>
      <c r="H31" s="49"/>
      <c r="I31" s="47"/>
    </row>
    <row r="32" spans="1:9" s="44" customFormat="1" ht="34.799999999999997">
      <c r="A32" s="19" t="s">
        <v>17</v>
      </c>
      <c r="B32" s="9" t="s">
        <v>18</v>
      </c>
      <c r="C32" s="10">
        <f>SUM(C28:C31)</f>
        <v>1962</v>
      </c>
      <c r="D32" s="10">
        <f>SUM(D28:D31)</f>
        <v>1317</v>
      </c>
      <c r="E32" s="41">
        <f t="shared" si="5"/>
        <v>3279</v>
      </c>
      <c r="F32" s="38"/>
      <c r="G32" s="37"/>
      <c r="H32" s="37"/>
      <c r="I32" s="37"/>
    </row>
    <row r="33" spans="1:9" s="44" customFormat="1">
      <c r="A33" s="19" t="s">
        <v>19</v>
      </c>
      <c r="B33" s="29" t="s">
        <v>54</v>
      </c>
      <c r="C33" s="30">
        <f>C14+C20+C26+C32</f>
        <v>22342</v>
      </c>
      <c r="D33" s="30">
        <f>D14+D20+D26+D32</f>
        <v>32514</v>
      </c>
      <c r="E33" s="41">
        <f t="shared" si="5"/>
        <v>54856</v>
      </c>
      <c r="F33" s="45"/>
      <c r="G33" s="37"/>
      <c r="H33" s="37"/>
      <c r="I33" s="37"/>
    </row>
    <row r="34" spans="1:9" s="44" customFormat="1" ht="24">
      <c r="A34" s="20" t="s">
        <v>20</v>
      </c>
      <c r="B34" s="11" t="s">
        <v>21</v>
      </c>
      <c r="C34" s="154">
        <v>1046</v>
      </c>
      <c r="D34" s="154">
        <v>715</v>
      </c>
      <c r="E34" s="41">
        <f t="shared" si="5"/>
        <v>1761</v>
      </c>
      <c r="F34" s="45"/>
      <c r="G34" s="49"/>
      <c r="H34" s="57"/>
      <c r="I34" s="49"/>
    </row>
    <row r="35" spans="1:9" s="44" customFormat="1" ht="24">
      <c r="A35" s="19" t="s">
        <v>22</v>
      </c>
      <c r="B35" s="5" t="s">
        <v>23</v>
      </c>
      <c r="C35" s="30">
        <f>C33-C34</f>
        <v>21296</v>
      </c>
      <c r="D35" s="30">
        <f>D33-D34</f>
        <v>31799</v>
      </c>
      <c r="E35" s="41">
        <f t="shared" si="5"/>
        <v>53095</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53">
        <v>4353</v>
      </c>
      <c r="D39" s="153">
        <v>7481</v>
      </c>
      <c r="E39" s="41">
        <f t="shared" si="5"/>
        <v>11834</v>
      </c>
      <c r="F39" s="38"/>
      <c r="G39" s="37"/>
      <c r="H39" s="37"/>
      <c r="I39" s="37"/>
    </row>
    <row r="40" spans="1:9" s="44" customFormat="1">
      <c r="A40" s="19"/>
      <c r="B40" s="8" t="s">
        <v>7</v>
      </c>
      <c r="C40" s="153">
        <v>230</v>
      </c>
      <c r="D40" s="153">
        <v>406</v>
      </c>
      <c r="E40" s="41">
        <f t="shared" si="5"/>
        <v>636</v>
      </c>
      <c r="F40" s="38"/>
      <c r="G40" s="37"/>
      <c r="H40" s="37"/>
      <c r="I40" s="37"/>
    </row>
    <row r="41" spans="1:9" s="44" customFormat="1">
      <c r="A41" s="19"/>
      <c r="B41" s="8" t="s">
        <v>8</v>
      </c>
      <c r="C41" s="153">
        <v>79</v>
      </c>
      <c r="D41" s="153">
        <v>143</v>
      </c>
      <c r="E41" s="41">
        <f t="shared" si="5"/>
        <v>222</v>
      </c>
      <c r="F41" s="45"/>
      <c r="G41" s="37"/>
      <c r="H41" s="37"/>
      <c r="I41" s="37"/>
    </row>
    <row r="42" spans="1:9" s="44" customFormat="1">
      <c r="A42" s="19"/>
      <c r="B42" s="8" t="s">
        <v>9</v>
      </c>
      <c r="C42" s="153">
        <v>0</v>
      </c>
      <c r="D42" s="153">
        <v>0</v>
      </c>
      <c r="E42" s="41">
        <f t="shared" si="5"/>
        <v>0</v>
      </c>
      <c r="F42" s="45"/>
      <c r="G42" s="37"/>
      <c r="H42" s="37"/>
      <c r="I42" s="37"/>
    </row>
    <row r="43" spans="1:9" s="44" customFormat="1">
      <c r="A43" s="19" t="s">
        <v>25</v>
      </c>
      <c r="B43" s="9" t="s">
        <v>26</v>
      </c>
      <c r="C43" s="30">
        <f>SUM(C39:C42)</f>
        <v>4662</v>
      </c>
      <c r="D43" s="30">
        <f>SUM(D39:D42)</f>
        <v>8030</v>
      </c>
      <c r="E43" s="41">
        <f t="shared" si="5"/>
        <v>12692</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53">
        <v>842</v>
      </c>
      <c r="D46" s="153">
        <v>901</v>
      </c>
      <c r="E46" s="41">
        <f t="shared" si="5"/>
        <v>1743</v>
      </c>
      <c r="F46" s="38"/>
      <c r="G46" s="37"/>
      <c r="H46" s="37"/>
      <c r="I46" s="37"/>
    </row>
    <row r="47" spans="1:9" s="44" customFormat="1">
      <c r="A47" s="19"/>
      <c r="B47" s="8" t="s">
        <v>7</v>
      </c>
      <c r="C47" s="153">
        <v>95</v>
      </c>
      <c r="D47" s="153">
        <v>204</v>
      </c>
      <c r="E47" s="41">
        <f t="shared" si="5"/>
        <v>299</v>
      </c>
      <c r="F47" s="38"/>
      <c r="G47" s="37"/>
      <c r="H47" s="37"/>
      <c r="I47" s="37"/>
    </row>
    <row r="48" spans="1:9" s="44" customFormat="1">
      <c r="A48" s="19"/>
      <c r="B48" s="8" t="s">
        <v>8</v>
      </c>
      <c r="C48" s="153">
        <v>93</v>
      </c>
      <c r="D48" s="153">
        <v>200</v>
      </c>
      <c r="E48" s="41">
        <f t="shared" si="5"/>
        <v>293</v>
      </c>
      <c r="F48" s="38"/>
      <c r="G48" s="37"/>
      <c r="H48" s="37"/>
      <c r="I48" s="37"/>
    </row>
    <row r="49" spans="1:9" s="44" customFormat="1" ht="14.4">
      <c r="A49" s="19"/>
      <c r="B49" s="8" t="s">
        <v>9</v>
      </c>
      <c r="C49" s="153">
        <v>0</v>
      </c>
      <c r="D49" s="153">
        <v>0</v>
      </c>
      <c r="E49" s="41">
        <f t="shared" si="5"/>
        <v>0</v>
      </c>
      <c r="F49" s="45"/>
      <c r="G49" s="59"/>
      <c r="H49" s="60"/>
      <c r="I49" s="61"/>
    </row>
    <row r="50" spans="1:9" s="44" customFormat="1" ht="23.4">
      <c r="A50" s="19" t="s">
        <v>27</v>
      </c>
      <c r="B50" s="5" t="s">
        <v>28</v>
      </c>
      <c r="C50" s="30">
        <f>SUM(C46:C49)</f>
        <v>1030</v>
      </c>
      <c r="D50" s="30">
        <f>SUM(D46:D49)</f>
        <v>1305</v>
      </c>
      <c r="E50" s="41">
        <f t="shared" si="5"/>
        <v>2335</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3">
        <v>1550</v>
      </c>
      <c r="D53" s="153">
        <v>945</v>
      </c>
      <c r="E53" s="41">
        <f t="shared" si="5"/>
        <v>2495</v>
      </c>
      <c r="F53" s="38"/>
      <c r="G53" s="66"/>
      <c r="H53" s="67"/>
      <c r="I53" s="61"/>
    </row>
    <row r="54" spans="1:9" s="44" customFormat="1">
      <c r="A54" s="19"/>
      <c r="B54" s="8" t="s">
        <v>7</v>
      </c>
      <c r="C54" s="153">
        <v>191</v>
      </c>
      <c r="D54" s="153">
        <v>168</v>
      </c>
      <c r="E54" s="41">
        <f t="shared" si="5"/>
        <v>359</v>
      </c>
      <c r="F54" s="38"/>
      <c r="G54" s="37"/>
      <c r="H54" s="37"/>
      <c r="I54" s="37"/>
    </row>
    <row r="55" spans="1:9" s="44" customFormat="1" ht="14.4">
      <c r="A55" s="19"/>
      <c r="B55" s="8" t="s">
        <v>8</v>
      </c>
      <c r="C55" s="153">
        <v>194</v>
      </c>
      <c r="D55" s="153">
        <v>214</v>
      </c>
      <c r="E55" s="41">
        <f t="shared" si="5"/>
        <v>408</v>
      </c>
      <c r="F55" s="45"/>
      <c r="G55" s="61"/>
      <c r="H55" s="68"/>
      <c r="I55" s="67"/>
    </row>
    <row r="56" spans="1:9" s="44" customFormat="1">
      <c r="A56" s="19"/>
      <c r="B56" s="8" t="s">
        <v>9</v>
      </c>
      <c r="C56" s="153">
        <v>0</v>
      </c>
      <c r="D56" s="153">
        <v>0</v>
      </c>
      <c r="E56" s="41">
        <f t="shared" si="5"/>
        <v>0</v>
      </c>
      <c r="F56" s="38"/>
      <c r="G56" s="37"/>
      <c r="H56" s="37"/>
      <c r="I56" s="37"/>
    </row>
    <row r="57" spans="1:9" s="44" customFormat="1" ht="23.4">
      <c r="A57" s="19" t="s">
        <v>29</v>
      </c>
      <c r="B57" s="5" t="s">
        <v>30</v>
      </c>
      <c r="C57" s="30">
        <f>SUM(C53:C56)</f>
        <v>1935</v>
      </c>
      <c r="D57" s="30">
        <f>SUM(D53:D56)</f>
        <v>1327</v>
      </c>
      <c r="E57" s="41">
        <f t="shared" si="5"/>
        <v>3262</v>
      </c>
      <c r="F57" s="38"/>
      <c r="G57" s="37"/>
      <c r="H57" s="37"/>
      <c r="I57" s="37"/>
    </row>
    <row r="58" spans="1:9" s="44" customFormat="1">
      <c r="A58" s="19"/>
      <c r="B58" s="5"/>
      <c r="C58" s="6"/>
      <c r="D58" s="6"/>
      <c r="E58" s="41"/>
      <c r="F58" s="38"/>
      <c r="G58" s="37"/>
      <c r="H58" s="37"/>
      <c r="I58" s="37"/>
    </row>
    <row r="59" spans="1:9" s="44" customFormat="1">
      <c r="A59" s="90" t="s">
        <v>72</v>
      </c>
      <c r="B59" s="5" t="s">
        <v>31</v>
      </c>
      <c r="C59" s="153">
        <v>1256</v>
      </c>
      <c r="D59" s="153">
        <v>278</v>
      </c>
      <c r="E59" s="41">
        <f t="shared" si="5"/>
        <v>1534</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3">
        <v>4500</v>
      </c>
      <c r="D62" s="153">
        <v>9500</v>
      </c>
      <c r="E62" s="41">
        <f t="shared" si="5"/>
        <v>14000</v>
      </c>
      <c r="F62" s="38"/>
      <c r="G62" s="37"/>
      <c r="H62" s="64"/>
      <c r="I62" s="64"/>
    </row>
    <row r="63" spans="1:9" s="44" customFormat="1" ht="36">
      <c r="A63" s="19" t="s">
        <v>35</v>
      </c>
      <c r="B63" s="13" t="s">
        <v>36</v>
      </c>
      <c r="C63" s="153">
        <v>2671</v>
      </c>
      <c r="D63" s="153">
        <v>601</v>
      </c>
      <c r="E63" s="41">
        <f t="shared" si="5"/>
        <v>3272</v>
      </c>
      <c r="F63" s="38"/>
      <c r="G63" s="37"/>
      <c r="H63" s="37"/>
      <c r="I63" s="37"/>
    </row>
    <row r="64" spans="1:9" s="44" customFormat="1" ht="36">
      <c r="A64" s="19" t="s">
        <v>37</v>
      </c>
      <c r="B64" s="13" t="s">
        <v>38</v>
      </c>
      <c r="C64" s="153">
        <v>1329</v>
      </c>
      <c r="D64" s="153">
        <v>1399</v>
      </c>
      <c r="E64" s="41">
        <f t="shared" si="5"/>
        <v>2728</v>
      </c>
      <c r="F64" s="38"/>
      <c r="G64" s="62"/>
      <c r="H64" s="61"/>
    </row>
    <row r="65" spans="1:9" s="44" customFormat="1" ht="36">
      <c r="A65" s="19" t="s">
        <v>39</v>
      </c>
      <c r="B65" s="13" t="s">
        <v>40</v>
      </c>
      <c r="C65" s="153">
        <v>3751</v>
      </c>
      <c r="D65" s="153">
        <v>8069</v>
      </c>
      <c r="E65" s="41">
        <f t="shared" si="5"/>
        <v>11820</v>
      </c>
      <c r="F65" s="38"/>
      <c r="G65" s="37"/>
      <c r="H65" s="37"/>
    </row>
    <row r="66" spans="1:9" s="44" customFormat="1" ht="26.4">
      <c r="A66" s="19" t="s">
        <v>41</v>
      </c>
      <c r="B66" s="29" t="s">
        <v>55</v>
      </c>
      <c r="C66" s="30">
        <f>SUM(C62:C65)</f>
        <v>12251</v>
      </c>
      <c r="D66" s="30">
        <f>SUM(D62:D65)</f>
        <v>19569</v>
      </c>
      <c r="E66" s="41">
        <f t="shared" si="5"/>
        <v>31820</v>
      </c>
      <c r="F66" s="38"/>
      <c r="G66" s="62"/>
      <c r="H66" s="64"/>
    </row>
    <row r="67" spans="1:9" s="44" customFormat="1" ht="24">
      <c r="A67" s="20" t="s">
        <v>42</v>
      </c>
      <c r="B67" s="11" t="s">
        <v>21</v>
      </c>
      <c r="C67" s="154">
        <v>1046</v>
      </c>
      <c r="D67" s="154">
        <v>715</v>
      </c>
      <c r="E67" s="41">
        <f t="shared" si="5"/>
        <v>1761</v>
      </c>
      <c r="F67" s="38"/>
      <c r="G67" s="37"/>
      <c r="H67" s="37"/>
    </row>
    <row r="68" spans="1:9" s="44" customFormat="1" ht="23.4">
      <c r="A68" s="19" t="s">
        <v>43</v>
      </c>
      <c r="B68" s="5" t="s">
        <v>44</v>
      </c>
      <c r="C68" s="30">
        <f>C66-C67</f>
        <v>11205</v>
      </c>
      <c r="D68" s="30">
        <f>D66-D67</f>
        <v>18854</v>
      </c>
      <c r="E68" s="41">
        <f t="shared" si="5"/>
        <v>30059</v>
      </c>
      <c r="F68" s="38"/>
      <c r="G68" s="63"/>
      <c r="H68" s="69"/>
    </row>
    <row r="69" spans="1:9" s="44" customFormat="1">
      <c r="A69" s="19"/>
      <c r="B69" s="5"/>
      <c r="C69" s="6"/>
      <c r="D69" s="6"/>
      <c r="E69" s="41"/>
      <c r="F69" s="38"/>
      <c r="G69" s="37"/>
      <c r="H69" s="37"/>
    </row>
    <row r="70" spans="1:9" s="44" customFormat="1" ht="47.4">
      <c r="A70" s="19" t="s">
        <v>45</v>
      </c>
      <c r="B70" s="5" t="s">
        <v>46</v>
      </c>
      <c r="C70" s="77">
        <f>C43+C50+C57+C59+C60+C68</f>
        <v>20088</v>
      </c>
      <c r="D70" s="77">
        <f>D43+D50+D57+D59+D60+D68</f>
        <v>29794</v>
      </c>
      <c r="E70" s="41">
        <f t="shared" si="5"/>
        <v>49882</v>
      </c>
      <c r="F70" s="38"/>
      <c r="G70" s="70"/>
      <c r="H70" s="64"/>
    </row>
    <row r="71" spans="1:9" s="44" customFormat="1">
      <c r="A71" s="19"/>
      <c r="B71" s="14"/>
      <c r="C71" s="6"/>
      <c r="D71" s="6"/>
      <c r="E71" s="41"/>
      <c r="F71" s="38"/>
      <c r="G71" s="37"/>
      <c r="H71" s="37"/>
    </row>
    <row r="72" spans="1:9" s="44" customFormat="1" ht="23.4">
      <c r="A72" s="19" t="s">
        <v>47</v>
      </c>
      <c r="B72" s="5" t="s">
        <v>48</v>
      </c>
      <c r="C72" s="155">
        <v>772</v>
      </c>
      <c r="D72" s="155">
        <v>1249</v>
      </c>
      <c r="E72" s="41">
        <f t="shared" si="5"/>
        <v>2021</v>
      </c>
      <c r="F72" s="45"/>
      <c r="G72" s="71"/>
      <c r="H72" s="72"/>
    </row>
    <row r="73" spans="1:9" s="44" customFormat="1">
      <c r="A73" s="19"/>
      <c r="B73" s="14"/>
      <c r="C73" s="6"/>
      <c r="D73" s="6"/>
      <c r="E73" s="41"/>
      <c r="F73" s="38"/>
      <c r="G73" s="37"/>
      <c r="H73" s="37"/>
      <c r="I73" s="37"/>
    </row>
    <row r="74" spans="1:9" s="44" customFormat="1" ht="47.4">
      <c r="A74" s="19" t="s">
        <v>49</v>
      </c>
      <c r="B74" s="5" t="s">
        <v>50</v>
      </c>
      <c r="C74" s="10">
        <f>C70+C72</f>
        <v>20860</v>
      </c>
      <c r="D74" s="10">
        <f>D70+D72</f>
        <v>31043</v>
      </c>
      <c r="E74" s="41">
        <f>D74+C74</f>
        <v>51903</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5">
        <v>901</v>
      </c>
      <c r="D76" s="155">
        <v>2165</v>
      </c>
      <c r="E76" s="41">
        <f>D76+C76</f>
        <v>3066</v>
      </c>
      <c r="F76" s="38"/>
      <c r="G76" s="37"/>
      <c r="H76" s="37"/>
      <c r="I76" s="37"/>
    </row>
    <row r="77" spans="1:9" s="44" customFormat="1" ht="30.75" customHeight="1">
      <c r="A77" s="210" t="s">
        <v>56</v>
      </c>
      <c r="B77" s="211"/>
      <c r="C77" s="92">
        <f>C6+C33-C67-C74</f>
        <v>901</v>
      </c>
      <c r="D77" s="92">
        <f>D6+D33-D67-D74</f>
        <v>2165</v>
      </c>
      <c r="E77" s="93">
        <f>(E6+E33)-(E67+E74)</f>
        <v>3066</v>
      </c>
      <c r="F77" s="38"/>
      <c r="G77" s="37"/>
      <c r="H77" s="37"/>
      <c r="I77" s="37"/>
    </row>
    <row r="78" spans="1:9" s="44" customFormat="1" ht="16.2" customHeight="1">
      <c r="A78" s="74"/>
      <c r="B78" s="75" t="s">
        <v>67</v>
      </c>
      <c r="C78" s="94">
        <f>(C43+C57+C59)/(C43+C57+C59+C68)</f>
        <v>0.41205792842900618</v>
      </c>
      <c r="D78" s="94">
        <f t="shared" ref="D78:E78" si="6">(D43+D57+D59)/(D43+D57+D59+D68)</f>
        <v>0.33820070904559657</v>
      </c>
      <c r="E78" s="94">
        <f t="shared" si="6"/>
        <v>0.36780448819063244</v>
      </c>
      <c r="F78" s="31"/>
      <c r="G78" s="37"/>
      <c r="H78" s="37"/>
      <c r="I78" s="37"/>
    </row>
    <row r="79" spans="1:9" s="44" customFormat="1" ht="16.2" customHeight="1">
      <c r="A79" s="74"/>
      <c r="B79" s="75" t="s">
        <v>68</v>
      </c>
      <c r="C79" s="94">
        <f>(C43+C57+C59)/(C43+C57+C59+C69+C72+C67)</f>
        <v>0.81201530348464479</v>
      </c>
      <c r="D79" s="94">
        <f>(D43+D57+D59)/(D43+D57+D59+D68+D72+D67)</f>
        <v>0.31638918989918891</v>
      </c>
      <c r="E79" s="94">
        <f t="shared" ref="E79" si="7">(E43+E57+E59)/(E43+E57+E59+E69+E72+E67)</f>
        <v>0.82219087917254352</v>
      </c>
      <c r="F79" s="38"/>
      <c r="G79" s="37"/>
      <c r="H79" s="37"/>
      <c r="I79" s="37"/>
    </row>
    <row r="80" spans="1:9" ht="16.2" customHeight="1">
      <c r="A80" s="74"/>
      <c r="B80" s="75" t="s">
        <v>70</v>
      </c>
      <c r="C80" s="94">
        <f>C59/C35</f>
        <v>5.8978211870773851E-2</v>
      </c>
      <c r="D80" s="94">
        <f t="shared" ref="D80:E80" si="8">D59/D35</f>
        <v>8.7424132834365859E-3</v>
      </c>
      <c r="E80" s="94">
        <f t="shared" si="8"/>
        <v>2.8891609379414259E-2</v>
      </c>
    </row>
    <row r="81" spans="1:11" ht="16.2" customHeight="1">
      <c r="A81" s="74"/>
      <c r="B81" s="75" t="s">
        <v>69</v>
      </c>
      <c r="C81" s="94">
        <f>D66/E66</f>
        <v>0.6149905719673161</v>
      </c>
      <c r="D81" s="94"/>
      <c r="E81" s="94"/>
    </row>
    <row r="82" spans="1:11" ht="16.2" customHeight="1">
      <c r="A82" s="74"/>
      <c r="B82" s="75" t="s">
        <v>94</v>
      </c>
      <c r="C82" s="150">
        <f>C20/C35</f>
        <v>4.695717505634861E-2</v>
      </c>
      <c r="D82" s="150">
        <f t="shared" ref="D82:E82" si="9">D20/D35</f>
        <v>4.2139689927356207E-2</v>
      </c>
      <c r="E82" s="150">
        <f t="shared" si="9"/>
        <v>4.4071946510970898E-2</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0.46284755512943432</v>
      </c>
      <c r="D92" s="36" t="s">
        <v>66</v>
      </c>
      <c r="E92" s="34">
        <f>(D74-D68)/D74</f>
        <v>0.39264890635570016</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4" workbookViewId="0">
      <selection sqref="A1:XFD1048576"/>
    </sheetView>
  </sheetViews>
  <sheetFormatPr defaultRowHeight="13.2"/>
  <cols>
    <col min="1" max="1" width="3.33203125" style="124" customWidth="1"/>
    <col min="2" max="2" width="28.6640625" style="4" customWidth="1"/>
    <col min="3" max="5" width="8.88671875" style="124"/>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24"/>
  </cols>
  <sheetData>
    <row r="1" spans="1:9" s="44" customFormat="1">
      <c r="A1" s="124"/>
      <c r="B1" s="76" t="s">
        <v>92</v>
      </c>
      <c r="C1" s="124"/>
      <c r="D1" s="124"/>
      <c r="E1" s="124"/>
      <c r="F1" s="38"/>
      <c r="G1" s="42"/>
      <c r="H1" s="43"/>
      <c r="I1" s="43"/>
    </row>
    <row r="2" spans="1:9" s="44" customFormat="1" ht="15.6">
      <c r="A2" s="124"/>
      <c r="B2" s="76" t="s">
        <v>93</v>
      </c>
      <c r="C2" s="124"/>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72</v>
      </c>
      <c r="B59" s="5" t="s">
        <v>31</v>
      </c>
      <c r="C59" s="86"/>
      <c r="D59" s="86"/>
      <c r="E59" s="41">
        <f t="shared" si="1"/>
        <v>0</v>
      </c>
      <c r="F59" s="38"/>
      <c r="G59" s="37"/>
      <c r="H59" s="37"/>
      <c r="I59" s="37"/>
    </row>
    <row r="60" spans="1:9" s="44" customFormat="1">
      <c r="A60" s="90" t="s">
        <v>73</v>
      </c>
      <c r="B60" s="87" t="s">
        <v>71</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10" t="s">
        <v>56</v>
      </c>
      <c r="B77" s="211"/>
      <c r="C77" s="92">
        <f>C6+C33-C67-C74</f>
        <v>0</v>
      </c>
      <c r="D77" s="92">
        <f>D6+D33-D67-D74</f>
        <v>0</v>
      </c>
      <c r="E77" s="93">
        <f>(E6+E33)-(E67+E74)</f>
        <v>0</v>
      </c>
      <c r="F77" s="38"/>
      <c r="G77" s="37"/>
      <c r="H77" s="37"/>
      <c r="I77" s="37"/>
    </row>
    <row r="78" spans="1:9" s="44" customFormat="1" ht="16.2" customHeight="1">
      <c r="A78" s="74"/>
      <c r="B78" s="75" t="s">
        <v>67</v>
      </c>
      <c r="C78" s="94" t="e">
        <f>(C43+C57+C59)/(C43+C57+C59+C68)</f>
        <v>#DIV/0!</v>
      </c>
      <c r="D78" s="94" t="e">
        <f t="shared" ref="D78:E78" si="2">(D43+D57+D59)/(D43+D57+D59+D68)</f>
        <v>#DIV/0!</v>
      </c>
      <c r="E78" s="94" t="e">
        <f t="shared" si="2"/>
        <v>#DIV/0!</v>
      </c>
      <c r="F78" s="31"/>
      <c r="G78" s="37"/>
      <c r="H78" s="37"/>
      <c r="I78" s="37"/>
    </row>
    <row r="79" spans="1:9" s="44" customFormat="1" ht="16.2" customHeight="1">
      <c r="A79" s="74"/>
      <c r="B79" s="75" t="s">
        <v>68</v>
      </c>
      <c r="C79" s="94" t="e">
        <f>(C43+C57+C59)/(C43+C57+C59+C69+C72+C67)</f>
        <v>#DIV/0!</v>
      </c>
      <c r="D79" s="94" t="e">
        <f>(D43+D57+D59)/(D43+D57+D59+D68+D72+D67)</f>
        <v>#DIV/0!</v>
      </c>
      <c r="E79" s="94" t="e">
        <f t="shared" ref="E79" si="3">(E43+E57+E59)/(E43+E57+E59+E69+E72+E67)</f>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t="s">
        <v>94</v>
      </c>
      <c r="C82" s="150" t="e">
        <f>C20/C35</f>
        <v>#DIV/0!</v>
      </c>
      <c r="D82" s="150" t="e">
        <f t="shared" ref="D82:E82" si="5">D20/D35</f>
        <v>#DIV/0!</v>
      </c>
      <c r="E82" s="150" t="e">
        <f t="shared" si="5"/>
        <v>#DIV/0!</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cols>
    <col min="1" max="1" width="3.33203125" style="124" customWidth="1"/>
    <col min="2" max="2" width="28.6640625" style="4" customWidth="1"/>
    <col min="3" max="5" width="8.88671875" style="124"/>
    <col min="6" max="6" width="7.88671875" style="38" customWidth="1"/>
    <col min="7" max="8" width="7.88671875" style="37" customWidth="1"/>
    <col min="9" max="9" width="8.109375" style="37" customWidth="1"/>
    <col min="10" max="10" width="3" style="44" customWidth="1"/>
    <col min="11" max="11" width="8.88671875" style="44"/>
    <col min="12" max="16384" width="8.88671875" style="124"/>
  </cols>
  <sheetData>
    <row r="1" spans="1:9" s="44" customFormat="1">
      <c r="A1" s="124"/>
      <c r="B1" s="160" t="s">
        <v>103</v>
      </c>
      <c r="C1" s="124"/>
      <c r="D1" s="124"/>
      <c r="E1" s="124"/>
      <c r="F1" s="38" t="s">
        <v>126</v>
      </c>
      <c r="G1" s="42"/>
      <c r="H1" s="43"/>
      <c r="I1" s="43"/>
    </row>
    <row r="2" spans="1:9" s="44" customFormat="1" ht="15.6">
      <c r="A2" s="124"/>
      <c r="B2" s="76" t="s">
        <v>93</v>
      </c>
      <c r="C2" s="124"/>
      <c r="D2" s="124"/>
      <c r="E2" s="124"/>
      <c r="F2" s="172" t="s">
        <v>127</v>
      </c>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58">
        <v>932</v>
      </c>
      <c r="D6" s="158">
        <v>1997</v>
      </c>
      <c r="E6" s="41">
        <f>D6+C6</f>
        <v>2929</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58">
        <v>11686</v>
      </c>
      <c r="D10" s="158">
        <v>19508</v>
      </c>
      <c r="E10" s="41">
        <f>D10+C10</f>
        <v>31194</v>
      </c>
      <c r="F10" s="173">
        <f ca="1">C10/OFFSET(C10,4,0)</f>
        <v>0.68491384362911734</v>
      </c>
      <c r="G10" s="173">
        <f t="shared" ref="G10:H10" ca="1" si="0">D10/OFFSET(D10,4,0)</f>
        <v>0.62654162384378209</v>
      </c>
      <c r="H10" s="173">
        <f t="shared" ca="1" si="0"/>
        <v>0.64720527822731233</v>
      </c>
      <c r="I10" s="47"/>
    </row>
    <row r="11" spans="1:9" s="44" customFormat="1">
      <c r="A11" s="19"/>
      <c r="B11" s="8" t="s">
        <v>7</v>
      </c>
      <c r="C11" s="158">
        <v>1702</v>
      </c>
      <c r="D11" s="158">
        <v>3063</v>
      </c>
      <c r="E11" s="41">
        <f t="shared" ref="E11:E14" si="1">D11+C11</f>
        <v>4765</v>
      </c>
      <c r="F11" s="173">
        <f ca="1">C11/OFFSET(C11,3,0)</f>
        <v>9.9753838940335252E-2</v>
      </c>
      <c r="G11" s="173">
        <f t="shared" ref="G11:H11" ca="1" si="2">D11/OFFSET(D11,3,0)</f>
        <v>9.8374871531346358E-2</v>
      </c>
      <c r="H11" s="173">
        <f t="shared" ca="1" si="2"/>
        <v>9.886302336196523E-2</v>
      </c>
      <c r="I11" s="37"/>
    </row>
    <row r="12" spans="1:9" s="44" customFormat="1">
      <c r="A12" s="19"/>
      <c r="B12" s="8" t="s">
        <v>8</v>
      </c>
      <c r="C12" s="158">
        <v>1132</v>
      </c>
      <c r="D12" s="158">
        <v>1677</v>
      </c>
      <c r="E12" s="41">
        <f t="shared" si="1"/>
        <v>2809</v>
      </c>
      <c r="F12" s="173">
        <f ca="1">C12/OFFSET(C12,2,0)</f>
        <v>6.6346266557261752E-2</v>
      </c>
      <c r="G12" s="173">
        <f t="shared" ref="G12:H12" ca="1" si="3">D12/OFFSET(D12,2,0)</f>
        <v>5.3860483042137718E-2</v>
      </c>
      <c r="H12" s="173">
        <f t="shared" ca="1" si="3"/>
        <v>5.8280426573716751E-2</v>
      </c>
      <c r="I12" s="37"/>
    </row>
    <row r="13" spans="1:9" s="44" customFormat="1">
      <c r="A13" s="19"/>
      <c r="B13" s="8" t="s">
        <v>9</v>
      </c>
      <c r="C13" s="158">
        <v>2542</v>
      </c>
      <c r="D13" s="158">
        <v>6888</v>
      </c>
      <c r="E13" s="41">
        <f t="shared" si="1"/>
        <v>9430</v>
      </c>
      <c r="F13" s="173">
        <f ca="1">C13/OFFSET(C13,1,0)</f>
        <v>0.14898605087328567</v>
      </c>
      <c r="G13" s="173">
        <f t="shared" ref="G13:H13" ca="1" si="4">D13/OFFSET(D13,1,0)</f>
        <v>0.22122302158273383</v>
      </c>
      <c r="H13" s="173">
        <f t="shared" ca="1" si="4"/>
        <v>0.19565127183700567</v>
      </c>
      <c r="I13" s="37"/>
    </row>
    <row r="14" spans="1:9" s="44" customFormat="1">
      <c r="A14" s="19" t="s">
        <v>10</v>
      </c>
      <c r="B14" s="9" t="s">
        <v>11</v>
      </c>
      <c r="C14" s="77">
        <f>SUM(C10:C13)</f>
        <v>17062</v>
      </c>
      <c r="D14" s="77">
        <f>SUM(D10:D13)</f>
        <v>31136</v>
      </c>
      <c r="E14" s="41">
        <f t="shared" si="1"/>
        <v>48198</v>
      </c>
      <c r="F14" s="173"/>
      <c r="G14" s="173"/>
      <c r="H14" s="173"/>
      <c r="I14" s="37"/>
    </row>
    <row r="15" spans="1:9" s="44" customFormat="1" ht="36">
      <c r="A15" s="19"/>
      <c r="B15" s="7" t="s">
        <v>58</v>
      </c>
      <c r="C15" s="6"/>
      <c r="D15" s="6"/>
      <c r="E15" s="41"/>
      <c r="F15" s="38"/>
      <c r="G15" s="37"/>
      <c r="H15" s="37"/>
      <c r="I15" s="37"/>
    </row>
    <row r="16" spans="1:9" s="44" customFormat="1">
      <c r="A16" s="19"/>
      <c r="B16" s="8" t="s">
        <v>6</v>
      </c>
      <c r="C16" s="158">
        <v>1719</v>
      </c>
      <c r="D16" s="158">
        <v>1795</v>
      </c>
      <c r="E16" s="41">
        <f t="shared" ref="E16:E72" si="5">D16+C16</f>
        <v>3514</v>
      </c>
      <c r="F16" s="173">
        <f ca="1">C16/OFFSET(C16,4,0)</f>
        <v>0.68870192307692313</v>
      </c>
      <c r="G16" s="173">
        <f t="shared" ref="G16:H16" ca="1" si="6">D16/OFFSET(D16,4,0)</f>
        <v>0.6700261291526689</v>
      </c>
      <c r="H16" s="173">
        <f t="shared" ca="1" si="6"/>
        <v>0.67903381642512073</v>
      </c>
      <c r="I16" s="37"/>
    </row>
    <row r="17" spans="1:9" s="44" customFormat="1">
      <c r="A17" s="19"/>
      <c r="B17" s="8" t="s">
        <v>7</v>
      </c>
      <c r="C17" s="158">
        <v>431</v>
      </c>
      <c r="D17" s="158">
        <v>470</v>
      </c>
      <c r="E17" s="41">
        <f t="shared" si="5"/>
        <v>901</v>
      </c>
      <c r="F17" s="173">
        <f ca="1">C17/OFFSET(C17,3,0)</f>
        <v>0.17267628205128205</v>
      </c>
      <c r="G17" s="173">
        <f t="shared" ref="G17:H17" ca="1" si="7">D17/OFFSET(D17,3,0)</f>
        <v>0.17543859649122806</v>
      </c>
      <c r="H17" s="173">
        <f t="shared" ca="1" si="7"/>
        <v>0.17410628019323671</v>
      </c>
      <c r="I17" s="37"/>
    </row>
    <row r="18" spans="1:9" s="44" customFormat="1" ht="15.6">
      <c r="A18" s="19"/>
      <c r="B18" s="8" t="s">
        <v>8</v>
      </c>
      <c r="C18" s="158">
        <v>346</v>
      </c>
      <c r="D18" s="158">
        <v>414</v>
      </c>
      <c r="E18" s="41">
        <f t="shared" si="5"/>
        <v>760</v>
      </c>
      <c r="F18" s="173">
        <f ca="1">C18/OFFSET(C18,2,0)</f>
        <v>0.13862179487179488</v>
      </c>
      <c r="G18" s="173">
        <f t="shared" ref="G18:H18" ca="1" si="8">D18/OFFSET(D18,2,0)</f>
        <v>0.15453527435610304</v>
      </c>
      <c r="H18" s="173">
        <f t="shared" ca="1" si="8"/>
        <v>0.14685990338164251</v>
      </c>
      <c r="I18" s="53"/>
    </row>
    <row r="19" spans="1:9" s="44" customFormat="1">
      <c r="A19" s="19"/>
      <c r="B19" s="8" t="s">
        <v>9</v>
      </c>
      <c r="C19" s="158">
        <v>0</v>
      </c>
      <c r="D19" s="158">
        <v>0</v>
      </c>
      <c r="E19" s="41">
        <f t="shared" si="5"/>
        <v>0</v>
      </c>
      <c r="F19" s="173">
        <f ca="1">C19/OFFSET(C19,1,0)</f>
        <v>0</v>
      </c>
      <c r="G19" s="173">
        <f t="shared" ref="G19:H19" ca="1" si="9">D19/OFFSET(D19,1,0)</f>
        <v>0</v>
      </c>
      <c r="H19" s="174">
        <f t="shared" ca="1" si="9"/>
        <v>0</v>
      </c>
      <c r="I19" s="37"/>
    </row>
    <row r="20" spans="1:9" s="44" customFormat="1" ht="34.799999999999997">
      <c r="A20" s="19" t="s">
        <v>12</v>
      </c>
      <c r="B20" s="9" t="s">
        <v>13</v>
      </c>
      <c r="C20" s="10">
        <f>SUM(C16:C19)</f>
        <v>2496</v>
      </c>
      <c r="D20" s="10">
        <f>SUM(D16:D19)</f>
        <v>2679</v>
      </c>
      <c r="E20" s="41">
        <f t="shared" si="5"/>
        <v>5175</v>
      </c>
      <c r="F20" s="173"/>
      <c r="G20" s="173"/>
      <c r="H20" s="173"/>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5"/>
        <v>0</v>
      </c>
      <c r="F22" s="173" t="e">
        <f ca="1">C22/OFFSET(C22,4,0)</f>
        <v>#DIV/0!</v>
      </c>
      <c r="G22" s="173" t="e">
        <f t="shared" ref="G22:H22" ca="1" si="10">D22/OFFSET(D22,4,0)</f>
        <v>#DIV/0!</v>
      </c>
      <c r="H22" s="173" t="e">
        <f t="shared" ca="1" si="10"/>
        <v>#DIV/0!</v>
      </c>
      <c r="I22" s="53"/>
    </row>
    <row r="23" spans="1:9" s="44" customFormat="1">
      <c r="A23" s="19"/>
      <c r="B23" s="8" t="s">
        <v>7</v>
      </c>
      <c r="C23" s="81"/>
      <c r="D23" s="81"/>
      <c r="E23" s="41">
        <f t="shared" si="5"/>
        <v>0</v>
      </c>
      <c r="F23" s="173" t="e">
        <f ca="1">C23/OFFSET(C23,3,0)</f>
        <v>#DIV/0!</v>
      </c>
      <c r="G23" s="173" t="e">
        <f t="shared" ref="G23:H23" ca="1" si="11">D23/OFFSET(D23,3,0)</f>
        <v>#DIV/0!</v>
      </c>
      <c r="H23" s="173" t="e">
        <f t="shared" ca="1" si="11"/>
        <v>#DIV/0!</v>
      </c>
      <c r="I23" s="37"/>
    </row>
    <row r="24" spans="1:9" s="44" customFormat="1">
      <c r="A24" s="19"/>
      <c r="B24" s="8" t="s">
        <v>8</v>
      </c>
      <c r="C24" s="81"/>
      <c r="D24" s="81"/>
      <c r="E24" s="41">
        <f t="shared" si="5"/>
        <v>0</v>
      </c>
      <c r="F24" s="173" t="e">
        <f ca="1">C24/OFFSET(C24,2,0)</f>
        <v>#DIV/0!</v>
      </c>
      <c r="G24" s="173" t="e">
        <f t="shared" ref="G24:H24" ca="1" si="12">D24/OFFSET(D24,2,0)</f>
        <v>#DIV/0!</v>
      </c>
      <c r="H24" s="173" t="e">
        <f t="shared" ca="1" si="12"/>
        <v>#DIV/0!</v>
      </c>
      <c r="I24" s="37"/>
    </row>
    <row r="25" spans="1:9" s="44" customFormat="1">
      <c r="A25" s="19"/>
      <c r="B25" s="8" t="s">
        <v>9</v>
      </c>
      <c r="C25" s="81"/>
      <c r="D25" s="81"/>
      <c r="E25" s="41">
        <f t="shared" si="5"/>
        <v>0</v>
      </c>
      <c r="F25" s="173" t="e">
        <f ca="1">C25/OFFSET(C25,1,0)</f>
        <v>#DIV/0!</v>
      </c>
      <c r="G25" s="173" t="e">
        <f t="shared" ref="G25:H25" ca="1" si="13">D25/OFFSET(D25,1,0)</f>
        <v>#DIV/0!</v>
      </c>
      <c r="H25" s="174" t="e">
        <f t="shared" ca="1" si="13"/>
        <v>#DIV/0!</v>
      </c>
      <c r="I25" s="37"/>
    </row>
    <row r="26" spans="1:9" s="44" customFormat="1" ht="34.799999999999997">
      <c r="A26" s="19" t="s">
        <v>14</v>
      </c>
      <c r="B26" s="9" t="s">
        <v>15</v>
      </c>
      <c r="C26" s="10">
        <f>SUM(C22:C25)</f>
        <v>0</v>
      </c>
      <c r="D26" s="10">
        <f>SUM(D22:D25)</f>
        <v>0</v>
      </c>
      <c r="E26" s="41">
        <f t="shared" si="5"/>
        <v>0</v>
      </c>
      <c r="F26" s="173"/>
      <c r="G26" s="173"/>
      <c r="H26" s="173"/>
      <c r="I26" s="37"/>
    </row>
    <row r="27" spans="1:9" s="44" customFormat="1" ht="24">
      <c r="A27" s="19"/>
      <c r="B27" s="7" t="s">
        <v>16</v>
      </c>
      <c r="C27" s="6"/>
      <c r="D27" s="6"/>
      <c r="E27" s="41"/>
      <c r="F27" s="38"/>
      <c r="G27" s="37"/>
      <c r="H27" s="37"/>
      <c r="I27" s="37"/>
    </row>
    <row r="28" spans="1:9" s="44" customFormat="1">
      <c r="A28" s="19"/>
      <c r="B28" s="8" t="s">
        <v>6</v>
      </c>
      <c r="C28" s="158">
        <v>92</v>
      </c>
      <c r="D28" s="158">
        <v>40</v>
      </c>
      <c r="E28" s="41">
        <f t="shared" si="5"/>
        <v>132</v>
      </c>
      <c r="F28" s="173">
        <f ca="1">C28/OFFSET(C28,4,0)</f>
        <v>5.18018018018018E-2</v>
      </c>
      <c r="G28" s="173">
        <f t="shared" ref="G28:H28" ca="1" si="14">D28/OFFSET(D28,4,0)</f>
        <v>4.1884816753926704E-2</v>
      </c>
      <c r="H28" s="173">
        <f t="shared" ca="1" si="14"/>
        <v>4.8333943610399124E-2</v>
      </c>
      <c r="I28" s="37"/>
    </row>
    <row r="29" spans="1:9" s="44" customFormat="1" ht="15.6">
      <c r="A29" s="19"/>
      <c r="B29" s="8" t="s">
        <v>7</v>
      </c>
      <c r="C29" s="158">
        <v>386</v>
      </c>
      <c r="D29" s="158">
        <v>217</v>
      </c>
      <c r="E29" s="41">
        <f t="shared" si="5"/>
        <v>603</v>
      </c>
      <c r="F29" s="173">
        <f ca="1">C29/OFFSET(C29,3,0)</f>
        <v>0.21734234234234234</v>
      </c>
      <c r="G29" s="173">
        <f t="shared" ref="G29:H29" ca="1" si="15">D29/OFFSET(D29,3,0)</f>
        <v>0.22722513089005236</v>
      </c>
      <c r="H29" s="173">
        <f t="shared" ca="1" si="15"/>
        <v>0.22079824240205054</v>
      </c>
      <c r="I29" s="47"/>
    </row>
    <row r="30" spans="1:9" s="44" customFormat="1">
      <c r="A30" s="19"/>
      <c r="B30" s="8" t="s">
        <v>8</v>
      </c>
      <c r="C30" s="158">
        <v>138</v>
      </c>
      <c r="D30" s="158">
        <v>93</v>
      </c>
      <c r="E30" s="41">
        <f t="shared" si="5"/>
        <v>231</v>
      </c>
      <c r="F30" s="173">
        <f ca="1">C30/OFFSET(C30,2,0)</f>
        <v>7.77027027027027E-2</v>
      </c>
      <c r="G30" s="173">
        <f t="shared" ref="G30:H30" ca="1" si="16">D30/OFFSET(D30,2,0)</f>
        <v>9.7382198952879584E-2</v>
      </c>
      <c r="H30" s="173">
        <f t="shared" ca="1" si="16"/>
        <v>8.4584401318198457E-2</v>
      </c>
      <c r="I30" s="37"/>
    </row>
    <row r="31" spans="1:9" s="44" customFormat="1" ht="15.6">
      <c r="A31" s="19"/>
      <c r="B31" s="8" t="s">
        <v>9</v>
      </c>
      <c r="C31" s="158">
        <v>1160</v>
      </c>
      <c r="D31" s="158">
        <v>605</v>
      </c>
      <c r="E31" s="41">
        <f t="shared" si="5"/>
        <v>1765</v>
      </c>
      <c r="F31" s="173">
        <f ca="1">C31/OFFSET(C31,1,0)</f>
        <v>0.65315315315315314</v>
      </c>
      <c r="G31" s="173">
        <f t="shared" ref="G31:H31" ca="1" si="17">D31/OFFSET(D31,1,0)</f>
        <v>0.63350785340314131</v>
      </c>
      <c r="H31" s="174">
        <f t="shared" ca="1" si="17"/>
        <v>0.64628341266935185</v>
      </c>
      <c r="I31" s="47"/>
    </row>
    <row r="32" spans="1:9" s="44" customFormat="1" ht="34.799999999999997">
      <c r="A32" s="19" t="s">
        <v>17</v>
      </c>
      <c r="B32" s="9" t="s">
        <v>18</v>
      </c>
      <c r="C32" s="10">
        <f>SUM(C28:C31)</f>
        <v>1776</v>
      </c>
      <c r="D32" s="10">
        <f>SUM(D28:D31)</f>
        <v>955</v>
      </c>
      <c r="E32" s="41">
        <f t="shared" si="5"/>
        <v>2731</v>
      </c>
      <c r="F32" s="38"/>
      <c r="G32" s="37"/>
      <c r="H32" s="37"/>
      <c r="I32" s="37"/>
    </row>
    <row r="33" spans="1:9" s="44" customFormat="1">
      <c r="A33" s="19" t="s">
        <v>19</v>
      </c>
      <c r="B33" s="29" t="s">
        <v>54</v>
      </c>
      <c r="C33" s="30">
        <f>C14+C20+C26+C32</f>
        <v>21334</v>
      </c>
      <c r="D33" s="30">
        <f>D14+D20+D26+D32</f>
        <v>34770</v>
      </c>
      <c r="E33" s="41">
        <f t="shared" si="5"/>
        <v>56104</v>
      </c>
      <c r="F33" s="45"/>
      <c r="G33" s="37"/>
      <c r="H33" s="37"/>
      <c r="I33" s="37"/>
    </row>
    <row r="34" spans="1:9" s="44" customFormat="1" ht="24">
      <c r="A34" s="20" t="s">
        <v>20</v>
      </c>
      <c r="B34" s="11" t="s">
        <v>21</v>
      </c>
      <c r="C34" s="161">
        <v>738</v>
      </c>
      <c r="D34" s="161">
        <v>431</v>
      </c>
      <c r="E34" s="41">
        <f t="shared" si="5"/>
        <v>1169</v>
      </c>
      <c r="F34" s="45"/>
      <c r="G34" s="49"/>
      <c r="H34" s="57"/>
      <c r="I34" s="49"/>
    </row>
    <row r="35" spans="1:9" s="44" customFormat="1" ht="24">
      <c r="A35" s="19" t="s">
        <v>22</v>
      </c>
      <c r="B35" s="5" t="s">
        <v>23</v>
      </c>
      <c r="C35" s="30">
        <f>C33-C34</f>
        <v>20596</v>
      </c>
      <c r="D35" s="30">
        <f>D33-D34</f>
        <v>34339</v>
      </c>
      <c r="E35" s="41">
        <f t="shared" si="5"/>
        <v>54935</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58">
        <v>7044</v>
      </c>
      <c r="D39" s="158">
        <v>12685</v>
      </c>
      <c r="E39" s="41">
        <f t="shared" si="5"/>
        <v>19729</v>
      </c>
      <c r="F39" s="38"/>
      <c r="G39" s="37"/>
      <c r="H39" s="37"/>
      <c r="I39" s="37"/>
    </row>
    <row r="40" spans="1:9" s="44" customFormat="1">
      <c r="A40" s="19"/>
      <c r="B40" s="8" t="s">
        <v>7</v>
      </c>
      <c r="C40" s="158">
        <v>537</v>
      </c>
      <c r="D40" s="158">
        <v>674</v>
      </c>
      <c r="E40" s="41">
        <f t="shared" si="5"/>
        <v>1211</v>
      </c>
      <c r="F40" s="38"/>
      <c r="G40" s="37"/>
      <c r="H40" s="37"/>
      <c r="I40" s="37"/>
    </row>
    <row r="41" spans="1:9" s="44" customFormat="1">
      <c r="A41" s="19"/>
      <c r="B41" s="8" t="s">
        <v>8</v>
      </c>
      <c r="C41" s="158">
        <v>308</v>
      </c>
      <c r="D41" s="158">
        <v>364</v>
      </c>
      <c r="E41" s="41">
        <f t="shared" si="5"/>
        <v>672</v>
      </c>
      <c r="F41" s="45"/>
      <c r="G41" s="37"/>
      <c r="H41" s="37"/>
      <c r="I41" s="37"/>
    </row>
    <row r="42" spans="1:9" s="44" customFormat="1">
      <c r="A42" s="19"/>
      <c r="B42" s="8" t="s">
        <v>9</v>
      </c>
      <c r="C42" s="158">
        <v>0</v>
      </c>
      <c r="D42" s="158">
        <v>0</v>
      </c>
      <c r="E42" s="41">
        <f t="shared" si="5"/>
        <v>0</v>
      </c>
      <c r="F42" s="172"/>
      <c r="G42" s="37"/>
      <c r="H42" s="37"/>
      <c r="I42" s="37"/>
    </row>
    <row r="43" spans="1:9" s="44" customFormat="1">
      <c r="A43" s="19" t="s">
        <v>25</v>
      </c>
      <c r="B43" s="9" t="s">
        <v>26</v>
      </c>
      <c r="C43" s="30">
        <f>SUM(C39:C42)</f>
        <v>7889</v>
      </c>
      <c r="D43" s="30">
        <f>SUM(D39:D42)</f>
        <v>13723</v>
      </c>
      <c r="E43" s="41">
        <f t="shared" si="5"/>
        <v>21612</v>
      </c>
      <c r="F43" s="173"/>
      <c r="G43" s="173"/>
      <c r="H43" s="17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58">
        <v>1587</v>
      </c>
      <c r="D46" s="158">
        <v>1698</v>
      </c>
      <c r="E46" s="41">
        <f t="shared" si="5"/>
        <v>3285</v>
      </c>
      <c r="F46" s="38"/>
      <c r="G46" s="37"/>
      <c r="H46" s="37"/>
      <c r="I46" s="37"/>
    </row>
    <row r="47" spans="1:9" s="44" customFormat="1">
      <c r="A47" s="19"/>
      <c r="B47" s="8" t="s">
        <v>7</v>
      </c>
      <c r="C47" s="158">
        <v>575</v>
      </c>
      <c r="D47" s="158">
        <v>633</v>
      </c>
      <c r="E47" s="41">
        <f t="shared" si="5"/>
        <v>1208</v>
      </c>
      <c r="F47" s="38"/>
      <c r="G47" s="37"/>
      <c r="H47" s="37"/>
      <c r="I47" s="37"/>
    </row>
    <row r="48" spans="1:9" s="44" customFormat="1">
      <c r="A48" s="19"/>
      <c r="B48" s="8" t="s">
        <v>8</v>
      </c>
      <c r="C48" s="158">
        <v>220</v>
      </c>
      <c r="D48" s="158">
        <v>359</v>
      </c>
      <c r="E48" s="41">
        <f t="shared" si="5"/>
        <v>579</v>
      </c>
      <c r="F48" s="38"/>
      <c r="G48" s="37"/>
      <c r="H48" s="37"/>
      <c r="I48" s="37"/>
    </row>
    <row r="49" spans="1:9" s="44" customFormat="1" ht="14.4">
      <c r="A49" s="19"/>
      <c r="B49" s="8" t="s">
        <v>9</v>
      </c>
      <c r="C49" s="158">
        <v>0</v>
      </c>
      <c r="D49" s="158">
        <v>0</v>
      </c>
      <c r="E49" s="41">
        <f t="shared" si="5"/>
        <v>0</v>
      </c>
      <c r="F49" s="172" t="s">
        <v>125</v>
      </c>
      <c r="G49" s="37"/>
      <c r="H49" s="37"/>
      <c r="I49" s="61"/>
    </row>
    <row r="50" spans="1:9" s="44" customFormat="1" ht="23.4">
      <c r="A50" s="19" t="s">
        <v>27</v>
      </c>
      <c r="B50" s="5" t="s">
        <v>28</v>
      </c>
      <c r="C50" s="30">
        <f>SUM(C46:C49)</f>
        <v>2382</v>
      </c>
      <c r="D50" s="30">
        <f>SUM(D46:D49)</f>
        <v>2690</v>
      </c>
      <c r="E50" s="41">
        <f t="shared" si="5"/>
        <v>5072</v>
      </c>
      <c r="F50" s="173">
        <f>C46/C50</f>
        <v>0.66624685138539042</v>
      </c>
      <c r="G50" s="173">
        <f t="shared" ref="G50:H50" si="18">D46/D50</f>
        <v>0.63122676579925652</v>
      </c>
      <c r="H50" s="173">
        <f t="shared" si="18"/>
        <v>0.64767350157728709</v>
      </c>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8">
        <v>746</v>
      </c>
      <c r="D53" s="158">
        <v>676</v>
      </c>
      <c r="E53" s="41">
        <f t="shared" si="5"/>
        <v>1422</v>
      </c>
      <c r="F53" s="38"/>
      <c r="G53" s="66"/>
      <c r="H53" s="67"/>
      <c r="I53" s="61"/>
    </row>
    <row r="54" spans="1:9" s="44" customFormat="1">
      <c r="A54" s="19"/>
      <c r="B54" s="8" t="s">
        <v>7</v>
      </c>
      <c r="C54" s="158">
        <v>169</v>
      </c>
      <c r="D54" s="158">
        <v>179</v>
      </c>
      <c r="E54" s="41">
        <f t="shared" si="5"/>
        <v>348</v>
      </c>
      <c r="F54" s="38"/>
      <c r="G54" s="37"/>
      <c r="H54" s="37"/>
      <c r="I54" s="37"/>
    </row>
    <row r="55" spans="1:9" s="44" customFormat="1" ht="14.4">
      <c r="A55" s="19"/>
      <c r="B55" s="8" t="s">
        <v>8</v>
      </c>
      <c r="C55" s="158">
        <v>99</v>
      </c>
      <c r="D55" s="158">
        <v>121</v>
      </c>
      <c r="E55" s="41">
        <f t="shared" si="5"/>
        <v>220</v>
      </c>
      <c r="F55" s="45"/>
      <c r="G55" s="61"/>
      <c r="H55" s="68"/>
      <c r="I55" s="67"/>
    </row>
    <row r="56" spans="1:9" s="44" customFormat="1">
      <c r="A56" s="19"/>
      <c r="B56" s="8" t="s">
        <v>9</v>
      </c>
      <c r="C56" s="158">
        <v>0</v>
      </c>
      <c r="D56" s="158">
        <v>0</v>
      </c>
      <c r="E56" s="41">
        <f t="shared" si="5"/>
        <v>0</v>
      </c>
      <c r="F56" s="172" t="s">
        <v>125</v>
      </c>
      <c r="G56" s="37"/>
      <c r="H56" s="37"/>
      <c r="I56" s="37"/>
    </row>
    <row r="57" spans="1:9" s="44" customFormat="1" ht="23.4">
      <c r="A57" s="19" t="s">
        <v>29</v>
      </c>
      <c r="B57" s="5" t="s">
        <v>30</v>
      </c>
      <c r="C57" s="30">
        <f>SUM(C53:C56)</f>
        <v>1014</v>
      </c>
      <c r="D57" s="30">
        <f>SUM(D53:D56)</f>
        <v>976</v>
      </c>
      <c r="E57" s="41">
        <f t="shared" si="5"/>
        <v>1990</v>
      </c>
      <c r="F57" s="173">
        <f>C53/C57</f>
        <v>0.73570019723865876</v>
      </c>
      <c r="G57" s="173">
        <f t="shared" ref="G57:H57" si="19">D53/D57</f>
        <v>0.69262295081967218</v>
      </c>
      <c r="H57" s="173">
        <f t="shared" si="19"/>
        <v>0.71457286432160805</v>
      </c>
      <c r="I57" s="37"/>
    </row>
    <row r="58" spans="1:9" s="44" customFormat="1">
      <c r="A58" s="19"/>
      <c r="B58" s="5"/>
      <c r="C58" s="6"/>
      <c r="D58" s="6"/>
      <c r="E58" s="41"/>
      <c r="F58" s="38"/>
      <c r="G58" s="37"/>
      <c r="H58" s="37"/>
      <c r="I58" s="37"/>
    </row>
    <row r="59" spans="1:9" s="44" customFormat="1">
      <c r="A59" s="90" t="s">
        <v>72</v>
      </c>
      <c r="B59" s="5" t="s">
        <v>31</v>
      </c>
      <c r="C59" s="158">
        <v>1231</v>
      </c>
      <c r="D59" s="158">
        <v>258</v>
      </c>
      <c r="E59" s="41">
        <f t="shared" si="5"/>
        <v>1489</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8">
        <v>2786</v>
      </c>
      <c r="D62" s="158">
        <v>5704</v>
      </c>
      <c r="E62" s="41">
        <f t="shared" si="5"/>
        <v>8490</v>
      </c>
      <c r="F62" s="38"/>
      <c r="G62" s="37"/>
      <c r="H62" s="64"/>
      <c r="I62" s="64"/>
    </row>
    <row r="63" spans="1:9" s="44" customFormat="1" ht="36">
      <c r="A63" s="19" t="s">
        <v>35</v>
      </c>
      <c r="B63" s="13" t="s">
        <v>36</v>
      </c>
      <c r="C63" s="158">
        <v>1520</v>
      </c>
      <c r="D63" s="158">
        <v>1358</v>
      </c>
      <c r="E63" s="41">
        <f t="shared" si="5"/>
        <v>2878</v>
      </c>
      <c r="F63" s="38"/>
      <c r="G63" s="37"/>
      <c r="H63" s="37"/>
      <c r="I63" s="37"/>
    </row>
    <row r="64" spans="1:9" s="44" customFormat="1" ht="36">
      <c r="A64" s="19" t="s">
        <v>37</v>
      </c>
      <c r="B64" s="13" t="s">
        <v>38</v>
      </c>
      <c r="C64" s="158">
        <v>683</v>
      </c>
      <c r="D64" s="158">
        <v>801</v>
      </c>
      <c r="E64" s="41">
        <f t="shared" si="5"/>
        <v>1484</v>
      </c>
      <c r="F64" s="38"/>
      <c r="G64" s="62"/>
      <c r="H64" s="61"/>
    </row>
    <row r="65" spans="1:9" s="44" customFormat="1" ht="36">
      <c r="A65" s="19" t="s">
        <v>39</v>
      </c>
      <c r="B65" s="13" t="s">
        <v>40</v>
      </c>
      <c r="C65" s="158">
        <v>3003</v>
      </c>
      <c r="D65" s="158">
        <v>7544</v>
      </c>
      <c r="E65" s="41">
        <f t="shared" si="5"/>
        <v>10547</v>
      </c>
      <c r="F65" s="172" t="s">
        <v>128</v>
      </c>
      <c r="G65" s="37"/>
      <c r="H65" s="37"/>
    </row>
    <row r="66" spans="1:9" s="44" customFormat="1" ht="26.4">
      <c r="A66" s="19" t="s">
        <v>41</v>
      </c>
      <c r="B66" s="29" t="s">
        <v>55</v>
      </c>
      <c r="C66" s="30">
        <f>SUM(C62:C65)</f>
        <v>7992</v>
      </c>
      <c r="D66" s="30">
        <f>SUM(D62:D65)</f>
        <v>15407</v>
      </c>
      <c r="E66" s="41">
        <f t="shared" si="5"/>
        <v>23399</v>
      </c>
      <c r="F66" s="173">
        <f>C66/C33</f>
        <v>0.37461329333458332</v>
      </c>
      <c r="G66" s="173">
        <f t="shared" ref="G66:H66" si="20">D66/D33</f>
        <v>0.44311187805579522</v>
      </c>
      <c r="H66" s="173">
        <f t="shared" si="20"/>
        <v>0.41706473691715384</v>
      </c>
    </row>
    <row r="67" spans="1:9" s="44" customFormat="1" ht="24">
      <c r="A67" s="20" t="s">
        <v>42</v>
      </c>
      <c r="B67" s="11" t="s">
        <v>21</v>
      </c>
      <c r="C67" s="161">
        <v>738</v>
      </c>
      <c r="D67" s="161">
        <v>431</v>
      </c>
      <c r="E67" s="41">
        <f t="shared" si="5"/>
        <v>1169</v>
      </c>
      <c r="F67" s="38"/>
      <c r="G67" s="37"/>
      <c r="H67" s="37"/>
    </row>
    <row r="68" spans="1:9" s="44" customFormat="1" ht="23.4">
      <c r="A68" s="19" t="s">
        <v>43</v>
      </c>
      <c r="B68" s="5" t="s">
        <v>44</v>
      </c>
      <c r="C68" s="30">
        <f>C66-C67</f>
        <v>7254</v>
      </c>
      <c r="D68" s="30">
        <f>D66-D67</f>
        <v>14976</v>
      </c>
      <c r="E68" s="41">
        <f t="shared" si="5"/>
        <v>22230</v>
      </c>
      <c r="F68" s="38"/>
      <c r="G68" s="63"/>
      <c r="H68" s="69"/>
    </row>
    <row r="69" spans="1:9" s="44" customFormat="1">
      <c r="A69" s="19"/>
      <c r="B69" s="5"/>
      <c r="C69" s="6"/>
      <c r="D69" s="6"/>
      <c r="E69" s="41"/>
      <c r="F69" s="38"/>
      <c r="G69" s="37"/>
      <c r="H69" s="37"/>
    </row>
    <row r="70" spans="1:9" s="44" customFormat="1" ht="47.4">
      <c r="A70" s="19" t="s">
        <v>45</v>
      </c>
      <c r="B70" s="5" t="s">
        <v>46</v>
      </c>
      <c r="C70" s="77">
        <f>C43+C50+C57+C59+C60+C68</f>
        <v>19770</v>
      </c>
      <c r="D70" s="77">
        <f>D43+D50+D57+D59+D60+D68</f>
        <v>32623</v>
      </c>
      <c r="E70" s="41">
        <f t="shared" si="5"/>
        <v>52393</v>
      </c>
      <c r="F70" s="38"/>
      <c r="G70" s="70"/>
      <c r="H70" s="64"/>
    </row>
    <row r="71" spans="1:9" s="44" customFormat="1">
      <c r="A71" s="19"/>
      <c r="B71" s="14"/>
      <c r="C71" s="6"/>
      <c r="D71" s="6"/>
      <c r="E71" s="41"/>
      <c r="F71" s="38"/>
      <c r="G71" s="37"/>
      <c r="H71" s="37"/>
    </row>
    <row r="72" spans="1:9" s="44" customFormat="1" ht="23.4">
      <c r="A72" s="19" t="s">
        <v>47</v>
      </c>
      <c r="B72" s="5" t="s">
        <v>48</v>
      </c>
      <c r="C72" s="162">
        <v>863</v>
      </c>
      <c r="D72" s="157">
        <v>1392</v>
      </c>
      <c r="E72" s="41">
        <f t="shared" si="5"/>
        <v>2255</v>
      </c>
      <c r="F72" s="45"/>
      <c r="G72" s="71"/>
      <c r="H72" s="72"/>
    </row>
    <row r="73" spans="1:9" s="44" customFormat="1">
      <c r="A73" s="19"/>
      <c r="B73" s="14"/>
      <c r="C73" s="6"/>
      <c r="D73" s="6"/>
      <c r="E73" s="41"/>
      <c r="F73" s="38"/>
      <c r="G73" s="37"/>
      <c r="H73" s="37"/>
      <c r="I73" s="37"/>
    </row>
    <row r="74" spans="1:9" s="44" customFormat="1" ht="47.4">
      <c r="A74" s="19" t="s">
        <v>49</v>
      </c>
      <c r="B74" s="5" t="s">
        <v>50</v>
      </c>
      <c r="C74" s="10">
        <f>C70+C72</f>
        <v>20633</v>
      </c>
      <c r="D74" s="10">
        <f>D70+D72</f>
        <v>34015</v>
      </c>
      <c r="E74" s="41">
        <f>D74+C74</f>
        <v>54648</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62">
        <v>895</v>
      </c>
      <c r="D76" s="157">
        <v>2321</v>
      </c>
      <c r="E76" s="41">
        <f>D76+C76</f>
        <v>3216</v>
      </c>
      <c r="F76" s="38"/>
      <c r="G76" s="37"/>
      <c r="H76" s="37"/>
      <c r="I76" s="37"/>
    </row>
    <row r="77" spans="1:9" s="44" customFormat="1" ht="30.75" customHeight="1">
      <c r="A77" s="210" t="s">
        <v>56</v>
      </c>
      <c r="B77" s="211"/>
      <c r="C77" s="92">
        <f>C6+C33-C67-C74</f>
        <v>895</v>
      </c>
      <c r="D77" s="92">
        <f>D6+D33-D67-D74</f>
        <v>2321</v>
      </c>
      <c r="E77" s="93">
        <f>(E6+E33)-(E67+E74)</f>
        <v>3216</v>
      </c>
      <c r="F77" s="38"/>
      <c r="G77" s="37"/>
      <c r="H77" s="37"/>
      <c r="I77" s="37"/>
    </row>
    <row r="78" spans="1:9" s="44" customFormat="1" ht="16.2" customHeight="1">
      <c r="A78" s="74"/>
      <c r="B78" s="75" t="s">
        <v>67</v>
      </c>
      <c r="C78" s="94">
        <f>(C43+C57+C59)/(C43+C57+C59+C68)</f>
        <v>0.582815734989648</v>
      </c>
      <c r="D78" s="94">
        <f t="shared" ref="D78:E78" si="21">(D43+D57+D59)/(D43+D57+D59+D68)</f>
        <v>0.4996826245281128</v>
      </c>
      <c r="E78" s="94">
        <f t="shared" si="21"/>
        <v>0.5302297077407494</v>
      </c>
      <c r="F78" s="31"/>
      <c r="G78" s="37"/>
      <c r="H78" s="37"/>
      <c r="I78" s="37"/>
    </row>
    <row r="79" spans="1:9" s="44" customFormat="1" ht="16.2" customHeight="1">
      <c r="A79" s="74"/>
      <c r="B79" s="75" t="s">
        <v>68</v>
      </c>
      <c r="C79" s="94">
        <f>(C43+C57+C59)/(C43+C57+C59+C69+C72+C67)</f>
        <v>0.86357051555176823</v>
      </c>
      <c r="D79" s="94">
        <f>(D43+D57+D59)/(D43+D57+D59+D68+D72+D67)</f>
        <v>0.47099760675148006</v>
      </c>
      <c r="E79" s="94">
        <f t="shared" ref="E79" si="22">(E43+E57+E59)/(E43+E57+E59+E69+E72+E67)</f>
        <v>0.87992284762405748</v>
      </c>
      <c r="F79" s="38"/>
      <c r="G79" s="37"/>
      <c r="H79" s="37"/>
      <c r="I79" s="37"/>
    </row>
    <row r="80" spans="1:9" ht="16.2" customHeight="1">
      <c r="A80" s="74"/>
      <c r="B80" s="75" t="s">
        <v>70</v>
      </c>
      <c r="C80" s="94">
        <f>C59/C35</f>
        <v>5.9768887162555837E-2</v>
      </c>
      <c r="D80" s="94">
        <f t="shared" ref="D80:E80" si="23">D59/D35</f>
        <v>7.5133230437694747E-3</v>
      </c>
      <c r="E80" s="94">
        <f t="shared" si="23"/>
        <v>2.7104760171111315E-2</v>
      </c>
    </row>
    <row r="81" spans="1:11" ht="16.2" customHeight="1">
      <c r="A81" s="74"/>
      <c r="B81" s="75" t="s">
        <v>69</v>
      </c>
      <c r="C81" s="94">
        <f>D66/E66</f>
        <v>0.65844694217701616</v>
      </c>
      <c r="D81" s="94"/>
      <c r="E81" s="94"/>
    </row>
    <row r="82" spans="1:11" ht="16.2" customHeight="1">
      <c r="A82" s="74"/>
      <c r="B82" s="75" t="s">
        <v>94</v>
      </c>
      <c r="C82" s="150">
        <f>C20/C35</f>
        <v>0.1211885803068557</v>
      </c>
      <c r="D82" s="150">
        <f t="shared" ref="D82:E82" si="24">D20/D35</f>
        <v>7.8016249745187685E-2</v>
      </c>
      <c r="E82" s="150">
        <f t="shared" si="24"/>
        <v>9.4202239009738786E-2</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0.64842727669267675</v>
      </c>
      <c r="D92" s="36" t="s">
        <v>66</v>
      </c>
      <c r="E92" s="34">
        <f>(D74-D68)/D74</f>
        <v>0.55972365133029545</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70" sqref="F1:H1048576"/>
    </sheetView>
  </sheetViews>
  <sheetFormatPr defaultRowHeight="13.2"/>
  <cols>
    <col min="1" max="1" width="3.33203125" style="124" customWidth="1"/>
    <col min="2" max="2" width="28.6640625" style="4" customWidth="1"/>
    <col min="3" max="5" width="8.88671875" style="124"/>
    <col min="6" max="6" width="7.88671875" style="38" customWidth="1"/>
    <col min="7" max="8" width="7.88671875" style="37" customWidth="1"/>
    <col min="9" max="9" width="8.109375" style="37" customWidth="1"/>
    <col min="10" max="10" width="3" style="44" customWidth="1"/>
    <col min="11" max="11" width="8.88671875" style="44"/>
    <col min="12" max="16384" width="8.88671875" style="124"/>
  </cols>
  <sheetData>
    <row r="1" spans="1:9" s="44" customFormat="1">
      <c r="A1" s="124"/>
      <c r="B1" s="163" t="s">
        <v>104</v>
      </c>
      <c r="C1" s="124"/>
      <c r="D1" s="124"/>
      <c r="E1" s="124"/>
      <c r="F1" s="38" t="s">
        <v>126</v>
      </c>
      <c r="G1" s="42"/>
      <c r="H1" s="43"/>
      <c r="I1" s="43"/>
    </row>
    <row r="2" spans="1:9" s="44" customFormat="1" ht="15.6">
      <c r="A2" s="124"/>
      <c r="B2" s="163" t="s">
        <v>105</v>
      </c>
      <c r="C2" s="124"/>
      <c r="D2" s="124"/>
      <c r="E2" s="124"/>
      <c r="F2" s="172" t="s">
        <v>127</v>
      </c>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58">
        <v>788</v>
      </c>
      <c r="D6" s="158">
        <v>2422</v>
      </c>
      <c r="E6" s="41">
        <f>D6+C6</f>
        <v>3210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58">
        <v>9467</v>
      </c>
      <c r="D10" s="158">
        <v>18557</v>
      </c>
      <c r="E10" s="41">
        <f>D10+C10</f>
        <v>28024</v>
      </c>
      <c r="F10" s="173">
        <f ca="1">C10/OFFSET(C10,4,0)</f>
        <v>0.59343070268914933</v>
      </c>
      <c r="G10" s="173">
        <f t="shared" ref="G10:H10" ca="1" si="0">D10/OFFSET(D10,4,0)</f>
        <v>0.55795423795062993</v>
      </c>
      <c r="H10" s="173">
        <f t="shared" ca="1" si="0"/>
        <v>0.56945460456799157</v>
      </c>
      <c r="I10" s="47"/>
    </row>
    <row r="11" spans="1:9" s="44" customFormat="1">
      <c r="A11" s="19"/>
      <c r="B11" s="8" t="s">
        <v>7</v>
      </c>
      <c r="C11" s="158">
        <v>2917</v>
      </c>
      <c r="D11" s="158">
        <v>5157</v>
      </c>
      <c r="E11" s="41">
        <f t="shared" ref="E11:E14" si="1">D11+C11</f>
        <v>8074</v>
      </c>
      <c r="F11" s="173">
        <f ca="1">C11/OFFSET(C11,3,0)</f>
        <v>0.1828496207609854</v>
      </c>
      <c r="G11" s="173">
        <f t="shared" ref="G11:H11" ca="1" si="2">D11/OFFSET(D11,3,0)</f>
        <v>0.15505577437686041</v>
      </c>
      <c r="H11" s="173">
        <f t="shared" ca="1" si="2"/>
        <v>0.16406567503860847</v>
      </c>
      <c r="I11" s="37"/>
    </row>
    <row r="12" spans="1:9" s="44" customFormat="1">
      <c r="A12" s="19"/>
      <c r="B12" s="8" t="s">
        <v>8</v>
      </c>
      <c r="C12" s="158">
        <v>1046</v>
      </c>
      <c r="D12" s="158">
        <v>1291</v>
      </c>
      <c r="E12" s="41">
        <f t="shared" si="1"/>
        <v>2337</v>
      </c>
      <c r="F12" s="173">
        <f ca="1">C12/OFFSET(C12,2,0)</f>
        <v>6.5567604839215199E-2</v>
      </c>
      <c r="G12" s="173">
        <f t="shared" ref="G12:H12" ca="1" si="3">D12/OFFSET(D12,2,0)</f>
        <v>3.8816560930875856E-2</v>
      </c>
      <c r="H12" s="173">
        <f t="shared" ca="1" si="3"/>
        <v>4.7488417459156301E-2</v>
      </c>
      <c r="I12" s="37"/>
    </row>
    <row r="13" spans="1:9" s="44" customFormat="1">
      <c r="A13" s="19"/>
      <c r="B13" s="8" t="s">
        <v>9</v>
      </c>
      <c r="C13" s="158">
        <v>2523</v>
      </c>
      <c r="D13" s="158">
        <v>8254</v>
      </c>
      <c r="E13" s="41">
        <f t="shared" si="1"/>
        <v>10777</v>
      </c>
      <c r="F13" s="173">
        <f ca="1">C13/OFFSET(C13,1,0)</f>
        <v>0.15815207171065004</v>
      </c>
      <c r="G13" s="173">
        <f t="shared" ref="G13:H13" ca="1" si="4">D13/OFFSET(D13,1,0)</f>
        <v>0.24817342674163384</v>
      </c>
      <c r="H13" s="173">
        <f t="shared" ca="1" si="4"/>
        <v>0.21899130293424368</v>
      </c>
      <c r="I13" s="37"/>
    </row>
    <row r="14" spans="1:9" s="44" customFormat="1">
      <c r="A14" s="19" t="s">
        <v>10</v>
      </c>
      <c r="B14" s="9" t="s">
        <v>11</v>
      </c>
      <c r="C14" s="77">
        <f>SUM(C10:C13)</f>
        <v>15953</v>
      </c>
      <c r="D14" s="77">
        <f>SUM(D10:D13)</f>
        <v>33259</v>
      </c>
      <c r="E14" s="41">
        <f t="shared" si="1"/>
        <v>49212</v>
      </c>
      <c r="F14" s="173"/>
      <c r="G14" s="173"/>
      <c r="H14" s="173"/>
      <c r="I14" s="37"/>
    </row>
    <row r="15" spans="1:9" s="44" customFormat="1" ht="36">
      <c r="A15" s="19"/>
      <c r="B15" s="7" t="s">
        <v>58</v>
      </c>
      <c r="C15" s="6"/>
      <c r="D15" s="6"/>
      <c r="E15" s="41"/>
      <c r="F15" s="38"/>
      <c r="G15" s="37"/>
      <c r="H15" s="37"/>
      <c r="I15" s="37"/>
    </row>
    <row r="16" spans="1:9" s="44" customFormat="1">
      <c r="A16" s="19"/>
      <c r="B16" s="8" t="s">
        <v>6</v>
      </c>
      <c r="C16" s="158">
        <v>1937</v>
      </c>
      <c r="D16" s="158">
        <v>2581</v>
      </c>
      <c r="E16" s="41">
        <f t="shared" ref="E16:E72" si="5">D16+C16</f>
        <v>4518</v>
      </c>
      <c r="F16" s="173">
        <f ca="1">C16/OFFSET(C16,4,0)</f>
        <v>0.6893238434163701</v>
      </c>
      <c r="G16" s="173">
        <f t="shared" ref="G16:H16" ca="1" si="6">D16/OFFSET(D16,4,0)</f>
        <v>0.6094451003541913</v>
      </c>
      <c r="H16" s="173">
        <f t="shared" ca="1" si="6"/>
        <v>0.641305890702626</v>
      </c>
      <c r="I16" s="37"/>
    </row>
    <row r="17" spans="1:9" s="44" customFormat="1">
      <c r="A17" s="19"/>
      <c r="B17" s="8" t="s">
        <v>7</v>
      </c>
      <c r="C17" s="158">
        <v>719</v>
      </c>
      <c r="D17" s="158">
        <v>1368</v>
      </c>
      <c r="E17" s="41">
        <f t="shared" si="5"/>
        <v>2087</v>
      </c>
      <c r="F17" s="173">
        <f ca="1">C17/OFFSET(C17,3,0)</f>
        <v>0.25587188612099643</v>
      </c>
      <c r="G17" s="173">
        <f t="shared" ref="G17:H17" ca="1" si="7">D17/OFFSET(D17,3,0)</f>
        <v>0.3230224321133412</v>
      </c>
      <c r="H17" s="173">
        <f t="shared" ca="1" si="7"/>
        <v>0.29623846699787082</v>
      </c>
      <c r="I17" s="37"/>
    </row>
    <row r="18" spans="1:9" s="44" customFormat="1" ht="15.6">
      <c r="A18" s="19"/>
      <c r="B18" s="8" t="s">
        <v>8</v>
      </c>
      <c r="C18" s="158">
        <v>133</v>
      </c>
      <c r="D18" s="158">
        <v>234</v>
      </c>
      <c r="E18" s="41">
        <f t="shared" si="5"/>
        <v>367</v>
      </c>
      <c r="F18" s="173">
        <f ca="1">C18/OFFSET(C18,2,0)</f>
        <v>4.7330960854092524E-2</v>
      </c>
      <c r="G18" s="173">
        <f t="shared" ref="G18:H18" ca="1" si="8">D18/OFFSET(D18,2,0)</f>
        <v>5.5253837072018891E-2</v>
      </c>
      <c r="H18" s="173">
        <f t="shared" ca="1" si="8"/>
        <v>5.2093683463449253E-2</v>
      </c>
      <c r="I18" s="53"/>
    </row>
    <row r="19" spans="1:9" s="44" customFormat="1">
      <c r="A19" s="19"/>
      <c r="B19" s="8" t="s">
        <v>9</v>
      </c>
      <c r="C19" s="158">
        <v>21</v>
      </c>
      <c r="D19" s="158">
        <v>52</v>
      </c>
      <c r="E19" s="41">
        <f t="shared" si="5"/>
        <v>73</v>
      </c>
      <c r="F19" s="173">
        <f ca="1">C19/OFFSET(C19,1,0)</f>
        <v>7.4733096085409251E-3</v>
      </c>
      <c r="G19" s="173">
        <f t="shared" ref="G19:H19" ca="1" si="9">D19/OFFSET(D19,1,0)</f>
        <v>1.2278630460448641E-2</v>
      </c>
      <c r="H19" s="174">
        <f t="shared" ca="1" si="9"/>
        <v>1.0361958836053939E-2</v>
      </c>
      <c r="I19" s="37"/>
    </row>
    <row r="20" spans="1:9" s="44" customFormat="1" ht="34.799999999999997">
      <c r="A20" s="19" t="s">
        <v>12</v>
      </c>
      <c r="B20" s="9" t="s">
        <v>13</v>
      </c>
      <c r="C20" s="10">
        <f>SUM(C16:C19)</f>
        <v>2810</v>
      </c>
      <c r="D20" s="10">
        <f>SUM(D16:D19)</f>
        <v>4235</v>
      </c>
      <c r="E20" s="41">
        <f t="shared" si="5"/>
        <v>7045</v>
      </c>
      <c r="F20" s="173"/>
      <c r="G20" s="173"/>
      <c r="H20" s="173"/>
      <c r="I20" s="37"/>
    </row>
    <row r="21" spans="1:9" s="44" customFormat="1" ht="36">
      <c r="A21" s="19"/>
      <c r="B21" s="7" t="s">
        <v>59</v>
      </c>
      <c r="C21" s="6"/>
      <c r="D21" s="6"/>
      <c r="E21" s="41"/>
      <c r="F21" s="38"/>
      <c r="G21" s="37"/>
      <c r="H21" s="37"/>
      <c r="I21" s="37"/>
    </row>
    <row r="22" spans="1:9" s="44" customFormat="1" ht="15.6">
      <c r="A22" s="19"/>
      <c r="B22" s="8" t="s">
        <v>6</v>
      </c>
      <c r="C22" s="158">
        <v>77</v>
      </c>
      <c r="D22" s="158">
        <v>102</v>
      </c>
      <c r="E22" s="41">
        <f t="shared" si="5"/>
        <v>179</v>
      </c>
      <c r="F22" s="173">
        <f ca="1">C22/OFFSET(C22,4,0)</f>
        <v>0.72641509433962259</v>
      </c>
      <c r="G22" s="173">
        <f t="shared" ref="G22:H22" ca="1" si="10">D22/OFFSET(D22,4,0)</f>
        <v>0.87179487179487181</v>
      </c>
      <c r="H22" s="173">
        <f t="shared" ca="1" si="10"/>
        <v>0.80269058295964124</v>
      </c>
      <c r="I22" s="53"/>
    </row>
    <row r="23" spans="1:9" s="44" customFormat="1">
      <c r="A23" s="19"/>
      <c r="B23" s="8" t="s">
        <v>7</v>
      </c>
      <c r="C23" s="158">
        <v>20</v>
      </c>
      <c r="D23" s="158">
        <v>15</v>
      </c>
      <c r="E23" s="41">
        <f t="shared" si="5"/>
        <v>35</v>
      </c>
      <c r="F23" s="173">
        <f ca="1">C23/OFFSET(C23,3,0)</f>
        <v>0.18867924528301888</v>
      </c>
      <c r="G23" s="173">
        <f t="shared" ref="G23:H23" ca="1" si="11">D23/OFFSET(D23,3,0)</f>
        <v>0.12820512820512819</v>
      </c>
      <c r="H23" s="173">
        <f t="shared" ca="1" si="11"/>
        <v>0.15695067264573992</v>
      </c>
      <c r="I23" s="37"/>
    </row>
    <row r="24" spans="1:9" s="44" customFormat="1">
      <c r="A24" s="19"/>
      <c r="B24" s="8" t="s">
        <v>8</v>
      </c>
      <c r="C24" s="158">
        <v>7</v>
      </c>
      <c r="D24" s="158">
        <v>0</v>
      </c>
      <c r="E24" s="41">
        <f t="shared" si="5"/>
        <v>7</v>
      </c>
      <c r="F24" s="173">
        <f ca="1">C24/OFFSET(C24,2,0)</f>
        <v>6.6037735849056603E-2</v>
      </c>
      <c r="G24" s="173">
        <f t="shared" ref="G24:H24" ca="1" si="12">D24/OFFSET(D24,2,0)</f>
        <v>0</v>
      </c>
      <c r="H24" s="173">
        <f t="shared" ca="1" si="12"/>
        <v>3.1390134529147982E-2</v>
      </c>
      <c r="I24" s="37"/>
    </row>
    <row r="25" spans="1:9" s="44" customFormat="1">
      <c r="A25" s="19"/>
      <c r="B25" s="8" t="s">
        <v>9</v>
      </c>
      <c r="C25" s="158">
        <v>2</v>
      </c>
      <c r="D25" s="158">
        <v>0</v>
      </c>
      <c r="E25" s="41">
        <f t="shared" si="5"/>
        <v>2</v>
      </c>
      <c r="F25" s="173">
        <f ca="1">C25/OFFSET(C25,1,0)</f>
        <v>1.8867924528301886E-2</v>
      </c>
      <c r="G25" s="173">
        <f t="shared" ref="G25:H25" ca="1" si="13">D25/OFFSET(D25,1,0)</f>
        <v>0</v>
      </c>
      <c r="H25" s="174">
        <f t="shared" ca="1" si="13"/>
        <v>8.9686098654708519E-3</v>
      </c>
      <c r="I25" s="37"/>
    </row>
    <row r="26" spans="1:9" s="44" customFormat="1" ht="34.799999999999997">
      <c r="A26" s="19" t="s">
        <v>14</v>
      </c>
      <c r="B26" s="9" t="s">
        <v>15</v>
      </c>
      <c r="C26" s="10">
        <f>SUM(C22:C25)</f>
        <v>106</v>
      </c>
      <c r="D26" s="10">
        <f>SUM(D22:D25)</f>
        <v>117</v>
      </c>
      <c r="E26" s="41">
        <f t="shared" si="5"/>
        <v>223</v>
      </c>
      <c r="F26" s="173"/>
      <c r="G26" s="173"/>
      <c r="H26" s="173"/>
      <c r="I26" s="37"/>
    </row>
    <row r="27" spans="1:9" s="44" customFormat="1" ht="24">
      <c r="A27" s="19"/>
      <c r="B27" s="7" t="s">
        <v>16</v>
      </c>
      <c r="C27" s="6"/>
      <c r="D27" s="6"/>
      <c r="E27" s="41"/>
      <c r="F27" s="38"/>
      <c r="G27" s="37"/>
      <c r="H27" s="37"/>
      <c r="I27" s="37"/>
    </row>
    <row r="28" spans="1:9" s="44" customFormat="1">
      <c r="A28" s="19"/>
      <c r="B28" s="8" t="s">
        <v>6</v>
      </c>
      <c r="C28" s="158">
        <v>128</v>
      </c>
      <c r="D28" s="158">
        <v>38</v>
      </c>
      <c r="E28" s="41">
        <f t="shared" si="5"/>
        <v>166</v>
      </c>
      <c r="F28" s="173">
        <f ca="1">C28/OFFSET(C28,4,0)</f>
        <v>7.454863133372161E-2</v>
      </c>
      <c r="G28" s="173">
        <f t="shared" ref="G28:H28" ca="1" si="14">D28/OFFSET(D28,4,0)</f>
        <v>3.6018957345971561E-2</v>
      </c>
      <c r="H28" s="173">
        <f t="shared" ca="1" si="14"/>
        <v>5.9884559884559888E-2</v>
      </c>
      <c r="I28" s="37"/>
    </row>
    <row r="29" spans="1:9" s="44" customFormat="1" ht="15.6">
      <c r="A29" s="19"/>
      <c r="B29" s="8" t="s">
        <v>7</v>
      </c>
      <c r="C29" s="158">
        <v>258</v>
      </c>
      <c r="D29" s="158">
        <v>187</v>
      </c>
      <c r="E29" s="41">
        <f t="shared" si="5"/>
        <v>445</v>
      </c>
      <c r="F29" s="173">
        <f ca="1">C29/OFFSET(C29,3,0)</f>
        <v>0.15026208503203262</v>
      </c>
      <c r="G29" s="173">
        <f t="shared" ref="G29:H29" ca="1" si="15">D29/OFFSET(D29,3,0)</f>
        <v>0.17725118483412322</v>
      </c>
      <c r="H29" s="173">
        <f t="shared" ca="1" si="15"/>
        <v>0.16053391053391053</v>
      </c>
      <c r="I29" s="47"/>
    </row>
    <row r="30" spans="1:9" s="44" customFormat="1">
      <c r="A30" s="19"/>
      <c r="B30" s="8" t="s">
        <v>8</v>
      </c>
      <c r="C30" s="158">
        <v>257</v>
      </c>
      <c r="D30" s="158">
        <v>150</v>
      </c>
      <c r="E30" s="41">
        <f t="shared" si="5"/>
        <v>407</v>
      </c>
      <c r="F30" s="173">
        <f ca="1">C30/OFFSET(C30,2,0)</f>
        <v>0.1496796738497379</v>
      </c>
      <c r="G30" s="173">
        <f t="shared" ref="G30:H30" ca="1" si="16">D30/OFFSET(D30,2,0)</f>
        <v>0.14218009478672985</v>
      </c>
      <c r="H30" s="173">
        <f t="shared" ca="1" si="16"/>
        <v>0.14682539682539683</v>
      </c>
      <c r="I30" s="37"/>
    </row>
    <row r="31" spans="1:9" s="44" customFormat="1" ht="15.6">
      <c r="A31" s="19"/>
      <c r="B31" s="8" t="s">
        <v>9</v>
      </c>
      <c r="C31" s="158">
        <v>1074</v>
      </c>
      <c r="D31" s="158">
        <v>680</v>
      </c>
      <c r="E31" s="41">
        <f t="shared" si="5"/>
        <v>1754</v>
      </c>
      <c r="F31" s="173">
        <f ca="1">C31/OFFSET(C31,1,0)</f>
        <v>0.62550960978450787</v>
      </c>
      <c r="G31" s="173">
        <f t="shared" ref="G31:H31" ca="1" si="17">D31/OFFSET(D31,1,0)</f>
        <v>0.64454976303317535</v>
      </c>
      <c r="H31" s="174">
        <f t="shared" ca="1" si="17"/>
        <v>0.63275613275613274</v>
      </c>
      <c r="I31" s="47"/>
    </row>
    <row r="32" spans="1:9" s="44" customFormat="1" ht="34.799999999999997">
      <c r="A32" s="19" t="s">
        <v>17</v>
      </c>
      <c r="B32" s="9" t="s">
        <v>18</v>
      </c>
      <c r="C32" s="10">
        <f>SUM(C28:C31)</f>
        <v>1717</v>
      </c>
      <c r="D32" s="10">
        <f>SUM(D28:D31)</f>
        <v>1055</v>
      </c>
      <c r="E32" s="41">
        <f t="shared" si="5"/>
        <v>2772</v>
      </c>
      <c r="F32" s="38"/>
      <c r="G32" s="37"/>
      <c r="H32" s="37"/>
      <c r="I32" s="37"/>
    </row>
    <row r="33" spans="1:9" s="44" customFormat="1">
      <c r="A33" s="19" t="s">
        <v>19</v>
      </c>
      <c r="B33" s="29" t="s">
        <v>54</v>
      </c>
      <c r="C33" s="30">
        <f>C14+C20+C26+C32</f>
        <v>20586</v>
      </c>
      <c r="D33" s="30">
        <f>D14+D20+D26+D32</f>
        <v>38666</v>
      </c>
      <c r="E33" s="41">
        <f t="shared" si="5"/>
        <v>59252</v>
      </c>
      <c r="F33" s="45"/>
      <c r="G33" s="37"/>
      <c r="H33" s="37"/>
      <c r="I33" s="37"/>
    </row>
    <row r="34" spans="1:9" s="44" customFormat="1" ht="24">
      <c r="A34" s="20" t="s">
        <v>20</v>
      </c>
      <c r="B34" s="11" t="s">
        <v>21</v>
      </c>
      <c r="C34" s="161">
        <v>1074</v>
      </c>
      <c r="D34" s="161">
        <v>680</v>
      </c>
      <c r="E34" s="41">
        <f t="shared" si="5"/>
        <v>1754</v>
      </c>
      <c r="F34" s="45"/>
      <c r="G34" s="49"/>
      <c r="H34" s="57"/>
      <c r="I34" s="49"/>
    </row>
    <row r="35" spans="1:9" s="44" customFormat="1" ht="24">
      <c r="A35" s="19" t="s">
        <v>22</v>
      </c>
      <c r="B35" s="5" t="s">
        <v>23</v>
      </c>
      <c r="C35" s="30">
        <f>C33-C34</f>
        <v>19512</v>
      </c>
      <c r="D35" s="30">
        <f>D33-D34</f>
        <v>37986</v>
      </c>
      <c r="E35" s="41">
        <f t="shared" si="5"/>
        <v>57498</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58">
        <v>6711</v>
      </c>
      <c r="D39" s="158">
        <v>13756</v>
      </c>
      <c r="E39" s="41">
        <f t="shared" si="5"/>
        <v>20467</v>
      </c>
      <c r="F39" s="38"/>
      <c r="G39" s="37"/>
      <c r="H39" s="37"/>
      <c r="I39" s="37"/>
    </row>
    <row r="40" spans="1:9" s="44" customFormat="1">
      <c r="A40" s="19"/>
      <c r="B40" s="8" t="s">
        <v>7</v>
      </c>
      <c r="C40" s="158">
        <v>591</v>
      </c>
      <c r="D40" s="158">
        <v>1428</v>
      </c>
      <c r="E40" s="41">
        <f t="shared" si="5"/>
        <v>2019</v>
      </c>
      <c r="F40" s="38"/>
      <c r="G40" s="37"/>
      <c r="H40" s="37"/>
      <c r="I40" s="37"/>
    </row>
    <row r="41" spans="1:9" s="44" customFormat="1">
      <c r="A41" s="19"/>
      <c r="B41" s="8" t="s">
        <v>8</v>
      </c>
      <c r="C41" s="158">
        <v>155</v>
      </c>
      <c r="D41" s="158">
        <v>245</v>
      </c>
      <c r="E41" s="41">
        <f t="shared" si="5"/>
        <v>400</v>
      </c>
      <c r="F41" s="45"/>
      <c r="G41" s="37"/>
      <c r="H41" s="37"/>
      <c r="I41" s="37"/>
    </row>
    <row r="42" spans="1:9" s="44" customFormat="1">
      <c r="A42" s="19"/>
      <c r="B42" s="8" t="s">
        <v>9</v>
      </c>
      <c r="C42" s="158">
        <v>4</v>
      </c>
      <c r="D42" s="158">
        <v>2</v>
      </c>
      <c r="E42" s="41">
        <f t="shared" si="5"/>
        <v>6</v>
      </c>
      <c r="F42" s="172"/>
      <c r="G42" s="37"/>
      <c r="H42" s="37"/>
      <c r="I42" s="37"/>
    </row>
    <row r="43" spans="1:9" s="44" customFormat="1">
      <c r="A43" s="19" t="s">
        <v>25</v>
      </c>
      <c r="B43" s="9" t="s">
        <v>26</v>
      </c>
      <c r="C43" s="30">
        <f>SUM(C39:C42)</f>
        <v>7461</v>
      </c>
      <c r="D43" s="30">
        <f>SUM(D39:D42)</f>
        <v>15431</v>
      </c>
      <c r="E43" s="41">
        <f t="shared" si="5"/>
        <v>22892</v>
      </c>
      <c r="F43" s="173"/>
      <c r="G43" s="173"/>
      <c r="H43" s="17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58">
        <v>1975</v>
      </c>
      <c r="D46" s="158">
        <v>2979</v>
      </c>
      <c r="E46" s="41">
        <f t="shared" si="5"/>
        <v>4954</v>
      </c>
      <c r="F46" s="38"/>
      <c r="G46" s="37"/>
      <c r="H46" s="37"/>
      <c r="I46" s="37"/>
    </row>
    <row r="47" spans="1:9" s="44" customFormat="1">
      <c r="A47" s="19"/>
      <c r="B47" s="8" t="s">
        <v>7</v>
      </c>
      <c r="C47" s="158">
        <v>580</v>
      </c>
      <c r="D47" s="158">
        <v>958</v>
      </c>
      <c r="E47" s="41">
        <f t="shared" si="5"/>
        <v>1538</v>
      </c>
      <c r="F47" s="38"/>
      <c r="G47" s="37"/>
      <c r="H47" s="37"/>
      <c r="I47" s="37"/>
    </row>
    <row r="48" spans="1:9" s="44" customFormat="1">
      <c r="A48" s="19"/>
      <c r="B48" s="8" t="s">
        <v>8</v>
      </c>
      <c r="C48" s="158">
        <v>231</v>
      </c>
      <c r="D48" s="158">
        <v>303</v>
      </c>
      <c r="E48" s="41">
        <f t="shared" si="5"/>
        <v>534</v>
      </c>
      <c r="F48" s="38"/>
      <c r="G48" s="37"/>
      <c r="H48" s="37"/>
      <c r="I48" s="37"/>
    </row>
    <row r="49" spans="1:9" s="44" customFormat="1" ht="14.4">
      <c r="A49" s="19"/>
      <c r="B49" s="8" t="s">
        <v>9</v>
      </c>
      <c r="C49" s="158">
        <v>3</v>
      </c>
      <c r="D49" s="158">
        <v>0</v>
      </c>
      <c r="E49" s="41">
        <f t="shared" si="5"/>
        <v>3</v>
      </c>
      <c r="F49" s="172" t="s">
        <v>125</v>
      </c>
      <c r="G49" s="37"/>
      <c r="H49" s="37"/>
      <c r="I49" s="61"/>
    </row>
    <row r="50" spans="1:9" s="44" customFormat="1" ht="23.4">
      <c r="A50" s="19" t="s">
        <v>27</v>
      </c>
      <c r="B50" s="5" t="s">
        <v>28</v>
      </c>
      <c r="C50" s="30">
        <f>SUM(C46:C49)</f>
        <v>2789</v>
      </c>
      <c r="D50" s="30">
        <f>SUM(D46:D49)</f>
        <v>4240</v>
      </c>
      <c r="E50" s="41">
        <f t="shared" si="5"/>
        <v>7029</v>
      </c>
      <c r="F50" s="173">
        <f>C46/C50</f>
        <v>0.70813911796342777</v>
      </c>
      <c r="G50" s="173">
        <f t="shared" ref="G50:H50" si="18">D46/D50</f>
        <v>0.70259433962264151</v>
      </c>
      <c r="H50" s="173">
        <f t="shared" si="18"/>
        <v>0.70479442310428231</v>
      </c>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8">
        <v>958</v>
      </c>
      <c r="D53" s="158">
        <v>1443</v>
      </c>
      <c r="E53" s="41">
        <f t="shared" si="5"/>
        <v>2401</v>
      </c>
      <c r="F53" s="38"/>
      <c r="G53" s="66"/>
      <c r="H53" s="67"/>
      <c r="I53" s="61"/>
    </row>
    <row r="54" spans="1:9" s="44" customFormat="1">
      <c r="A54" s="19"/>
      <c r="B54" s="8" t="s">
        <v>7</v>
      </c>
      <c r="C54" s="158">
        <v>243</v>
      </c>
      <c r="D54" s="158">
        <v>363</v>
      </c>
      <c r="E54" s="41">
        <f t="shared" si="5"/>
        <v>606</v>
      </c>
      <c r="F54" s="38"/>
      <c r="G54" s="37"/>
      <c r="H54" s="37"/>
      <c r="I54" s="37"/>
    </row>
    <row r="55" spans="1:9" s="44" customFormat="1" ht="14.4">
      <c r="A55" s="19"/>
      <c r="B55" s="8" t="s">
        <v>8</v>
      </c>
      <c r="C55" s="158">
        <v>128</v>
      </c>
      <c r="D55" s="158">
        <v>99</v>
      </c>
      <c r="E55" s="41">
        <f t="shared" si="5"/>
        <v>227</v>
      </c>
      <c r="F55" s="45"/>
      <c r="G55" s="61"/>
      <c r="H55" s="68"/>
      <c r="I55" s="67"/>
    </row>
    <row r="56" spans="1:9" s="44" customFormat="1">
      <c r="A56" s="19"/>
      <c r="B56" s="8" t="s">
        <v>9</v>
      </c>
      <c r="C56" s="158">
        <v>3</v>
      </c>
      <c r="D56" s="158">
        <v>3</v>
      </c>
      <c r="E56" s="41">
        <f t="shared" si="5"/>
        <v>6</v>
      </c>
      <c r="F56" s="172" t="s">
        <v>125</v>
      </c>
      <c r="G56" s="37"/>
      <c r="H56" s="37"/>
      <c r="I56" s="37"/>
    </row>
    <row r="57" spans="1:9" s="44" customFormat="1" ht="23.4">
      <c r="A57" s="19" t="s">
        <v>29</v>
      </c>
      <c r="B57" s="5" t="s">
        <v>30</v>
      </c>
      <c r="C57" s="30">
        <f>SUM(C53:C56)</f>
        <v>1332</v>
      </c>
      <c r="D57" s="30">
        <f>SUM(D53:D56)</f>
        <v>1908</v>
      </c>
      <c r="E57" s="41">
        <f t="shared" si="5"/>
        <v>3240</v>
      </c>
      <c r="F57" s="173">
        <f>C53/C57</f>
        <v>0.71921921921921927</v>
      </c>
      <c r="G57" s="173">
        <f t="shared" ref="G57:H57" si="19">D53/D57</f>
        <v>0.75628930817610063</v>
      </c>
      <c r="H57" s="173">
        <f t="shared" si="19"/>
        <v>0.74104938271604937</v>
      </c>
      <c r="I57" s="37"/>
    </row>
    <row r="58" spans="1:9" s="44" customFormat="1">
      <c r="A58" s="19"/>
      <c r="B58" s="5"/>
      <c r="C58" s="6"/>
      <c r="D58" s="6"/>
      <c r="E58" s="41"/>
      <c r="F58" s="38"/>
      <c r="G58" s="37"/>
      <c r="H58" s="37"/>
      <c r="I58" s="37"/>
    </row>
    <row r="59" spans="1:9" s="44" customFormat="1">
      <c r="A59" s="90" t="s">
        <v>72</v>
      </c>
      <c r="B59" s="5" t="s">
        <v>31</v>
      </c>
      <c r="C59" s="158">
        <v>1165</v>
      </c>
      <c r="D59" s="158">
        <v>369</v>
      </c>
      <c r="E59" s="41">
        <f t="shared" si="5"/>
        <v>1534</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8">
        <v>1171</v>
      </c>
      <c r="D62" s="158">
        <v>2660</v>
      </c>
      <c r="E62" s="41">
        <f t="shared" si="5"/>
        <v>3831</v>
      </c>
      <c r="F62" s="38"/>
      <c r="G62" s="37"/>
      <c r="H62" s="64"/>
      <c r="I62" s="64"/>
    </row>
    <row r="63" spans="1:9" s="44" customFormat="1" ht="36">
      <c r="A63" s="19" t="s">
        <v>35</v>
      </c>
      <c r="B63" s="13" t="s">
        <v>36</v>
      </c>
      <c r="C63" s="158">
        <v>1826</v>
      </c>
      <c r="D63" s="158">
        <v>2507</v>
      </c>
      <c r="E63" s="41">
        <f t="shared" si="5"/>
        <v>4333</v>
      </c>
      <c r="F63" s="38"/>
      <c r="G63" s="37"/>
      <c r="H63" s="37"/>
      <c r="I63" s="37"/>
    </row>
    <row r="64" spans="1:9" s="44" customFormat="1" ht="36">
      <c r="A64" s="19" t="s">
        <v>37</v>
      </c>
      <c r="B64" s="13" t="s">
        <v>38</v>
      </c>
      <c r="C64" s="158">
        <v>876</v>
      </c>
      <c r="D64" s="158">
        <v>771</v>
      </c>
      <c r="E64" s="41">
        <f t="shared" si="5"/>
        <v>1647</v>
      </c>
      <c r="F64" s="38"/>
      <c r="G64" s="62"/>
      <c r="H64" s="61"/>
    </row>
    <row r="65" spans="1:9" s="44" customFormat="1" ht="36">
      <c r="A65" s="19" t="s">
        <v>39</v>
      </c>
      <c r="B65" s="13" t="s">
        <v>40</v>
      </c>
      <c r="C65" s="158">
        <v>3033</v>
      </c>
      <c r="D65" s="158">
        <v>7974</v>
      </c>
      <c r="E65" s="41">
        <f t="shared" si="5"/>
        <v>11007</v>
      </c>
      <c r="F65" s="172" t="s">
        <v>128</v>
      </c>
      <c r="G65" s="37"/>
      <c r="H65" s="37"/>
    </row>
    <row r="66" spans="1:9" s="44" customFormat="1" ht="26.4">
      <c r="A66" s="19" t="s">
        <v>41</v>
      </c>
      <c r="B66" s="29" t="s">
        <v>55</v>
      </c>
      <c r="C66" s="30">
        <f>SUM(C62:C65)</f>
        <v>6906</v>
      </c>
      <c r="D66" s="30">
        <f>SUM(D62:D65)</f>
        <v>13912</v>
      </c>
      <c r="E66" s="41">
        <f t="shared" si="5"/>
        <v>20818</v>
      </c>
      <c r="F66" s="173">
        <f>C66/C33</f>
        <v>0.33547070824832409</v>
      </c>
      <c r="G66" s="173">
        <f t="shared" ref="G66:H66" si="20">D66/D33</f>
        <v>0.35979930688460143</v>
      </c>
      <c r="H66" s="173">
        <f t="shared" si="20"/>
        <v>0.35134678998177277</v>
      </c>
    </row>
    <row r="67" spans="1:9" s="44" customFormat="1" ht="24">
      <c r="A67" s="20" t="s">
        <v>42</v>
      </c>
      <c r="B67" s="11" t="s">
        <v>21</v>
      </c>
      <c r="C67" s="161">
        <v>1074</v>
      </c>
      <c r="D67" s="161">
        <v>680</v>
      </c>
      <c r="E67" s="41">
        <f t="shared" si="5"/>
        <v>1754</v>
      </c>
      <c r="F67" s="38"/>
      <c r="G67" s="37"/>
      <c r="H67" s="37"/>
    </row>
    <row r="68" spans="1:9" s="44" customFormat="1" ht="23.4">
      <c r="A68" s="19" t="s">
        <v>43</v>
      </c>
      <c r="B68" s="5" t="s">
        <v>44</v>
      </c>
      <c r="C68" s="30">
        <f>C66-C67</f>
        <v>5832</v>
      </c>
      <c r="D68" s="30">
        <f>D66-D67</f>
        <v>13232</v>
      </c>
      <c r="E68" s="41">
        <f t="shared" si="5"/>
        <v>19064</v>
      </c>
      <c r="F68" s="38"/>
      <c r="G68" s="63"/>
      <c r="H68" s="69"/>
    </row>
    <row r="69" spans="1:9" s="44" customFormat="1">
      <c r="A69" s="19"/>
      <c r="B69" s="5"/>
      <c r="C69" s="6"/>
      <c r="D69" s="6"/>
      <c r="E69" s="41"/>
      <c r="F69" s="38"/>
      <c r="G69" s="37"/>
      <c r="H69" s="37"/>
    </row>
    <row r="70" spans="1:9" s="44" customFormat="1" ht="47.4">
      <c r="A70" s="19" t="s">
        <v>45</v>
      </c>
      <c r="B70" s="5" t="s">
        <v>46</v>
      </c>
      <c r="C70" s="77">
        <f>C43+C50+C57+C59+C60+C68</f>
        <v>18579</v>
      </c>
      <c r="D70" s="77">
        <f>D43+D50+D57+D59+D60+D68</f>
        <v>35180</v>
      </c>
      <c r="E70" s="41">
        <f t="shared" si="5"/>
        <v>53759</v>
      </c>
      <c r="F70" s="38"/>
      <c r="G70" s="70"/>
      <c r="H70" s="64"/>
    </row>
    <row r="71" spans="1:9" s="44" customFormat="1">
      <c r="A71" s="19"/>
      <c r="B71" s="14"/>
      <c r="C71" s="6"/>
      <c r="D71" s="6"/>
      <c r="E71" s="41"/>
      <c r="F71" s="38"/>
      <c r="G71" s="37"/>
      <c r="H71" s="37"/>
    </row>
    <row r="72" spans="1:9" s="44" customFormat="1" ht="23.4">
      <c r="A72" s="19" t="s">
        <v>47</v>
      </c>
      <c r="B72" s="5" t="s">
        <v>48</v>
      </c>
      <c r="C72" s="162">
        <v>775</v>
      </c>
      <c r="D72" s="157">
        <v>1604</v>
      </c>
      <c r="E72" s="41">
        <f t="shared" si="5"/>
        <v>2379</v>
      </c>
      <c r="F72" s="45"/>
      <c r="G72" s="71"/>
      <c r="H72" s="72"/>
    </row>
    <row r="73" spans="1:9" s="44" customFormat="1">
      <c r="A73" s="19"/>
      <c r="B73" s="14"/>
      <c r="C73" s="6"/>
      <c r="D73" s="6"/>
      <c r="E73" s="41"/>
      <c r="F73" s="38"/>
      <c r="G73" s="37"/>
      <c r="H73" s="37"/>
      <c r="I73" s="37"/>
    </row>
    <row r="74" spans="1:9" s="44" customFormat="1" ht="47.4">
      <c r="A74" s="19" t="s">
        <v>49</v>
      </c>
      <c r="B74" s="5" t="s">
        <v>50</v>
      </c>
      <c r="C74" s="10">
        <f>C70+C72</f>
        <v>19354</v>
      </c>
      <c r="D74" s="10">
        <f>D70+D72</f>
        <v>36784</v>
      </c>
      <c r="E74" s="41">
        <f>D74+C74</f>
        <v>56138</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62">
        <v>946</v>
      </c>
      <c r="D76" s="157">
        <v>3624</v>
      </c>
      <c r="E76" s="41">
        <f>D76+C76</f>
        <v>4570</v>
      </c>
      <c r="F76" s="38"/>
      <c r="G76" s="37"/>
      <c r="H76" s="37"/>
      <c r="I76" s="37"/>
    </row>
    <row r="77" spans="1:9" s="44" customFormat="1" ht="30.75" customHeight="1">
      <c r="A77" s="210" t="s">
        <v>56</v>
      </c>
      <c r="B77" s="211"/>
      <c r="C77" s="92">
        <f>C6+C33-C67-C74</f>
        <v>946</v>
      </c>
      <c r="D77" s="92">
        <f>D6+D33-D67-D74</f>
        <v>3624</v>
      </c>
      <c r="E77" s="93">
        <f>(E6+E33)-(E67+E74)</f>
        <v>4570</v>
      </c>
      <c r="F77" s="38"/>
      <c r="G77" s="37"/>
      <c r="H77" s="37"/>
      <c r="I77" s="37"/>
    </row>
    <row r="78" spans="1:9" s="44" customFormat="1" ht="16.2" customHeight="1">
      <c r="A78" s="74"/>
      <c r="B78" s="75" t="s">
        <v>67</v>
      </c>
      <c r="C78" s="94">
        <f>(C43+C57+C59)/(C43+C57+C59+C68)</f>
        <v>0.63065231158961366</v>
      </c>
      <c r="D78" s="94">
        <f t="shared" ref="D78:E78" si="21">(D43+D57+D59)/(D43+D57+D59+D68)</f>
        <v>0.572333548804137</v>
      </c>
      <c r="E78" s="94">
        <f t="shared" si="21"/>
        <v>0.59203937513374705</v>
      </c>
      <c r="F78" s="31"/>
      <c r="G78" s="37"/>
      <c r="H78" s="37"/>
      <c r="I78" s="37"/>
    </row>
    <row r="79" spans="1:9" s="44" customFormat="1" ht="16.2" customHeight="1">
      <c r="A79" s="74"/>
      <c r="B79" s="75" t="s">
        <v>68</v>
      </c>
      <c r="C79" s="94">
        <f>(C43+C57+C59)/(C43+C57+C59+C69+C72+C67)</f>
        <v>0.84339798424663337</v>
      </c>
      <c r="D79" s="94">
        <f>(D43+D57+D59)/(D43+D57+D59+D68+D72+D67)</f>
        <v>0.53298820130026492</v>
      </c>
      <c r="E79" s="94">
        <f t="shared" ref="E79" si="22">(E43+E57+E59)/(E43+E57+E59+E69+E72+E67)</f>
        <v>0.87002735935092301</v>
      </c>
      <c r="F79" s="38"/>
      <c r="G79" s="37"/>
      <c r="H79" s="37"/>
      <c r="I79" s="37"/>
    </row>
    <row r="80" spans="1:9" ht="16.2" customHeight="1">
      <c r="A80" s="74"/>
      <c r="B80" s="75" t="s">
        <v>70</v>
      </c>
      <c r="C80" s="94">
        <f>C59/C35</f>
        <v>5.9706847068470688E-2</v>
      </c>
      <c r="D80" s="94">
        <f t="shared" ref="D80:E80" si="23">D59/D35</f>
        <v>9.7141051966513972E-3</v>
      </c>
      <c r="E80" s="94">
        <f t="shared" si="23"/>
        <v>2.6679188841351002E-2</v>
      </c>
    </row>
    <row r="81" spans="1:11" ht="16.2" customHeight="1">
      <c r="A81" s="74"/>
      <c r="B81" s="75" t="s">
        <v>69</v>
      </c>
      <c r="C81" s="94">
        <f>D66/E66</f>
        <v>0.6682678451340186</v>
      </c>
      <c r="D81" s="94"/>
      <c r="E81" s="94"/>
    </row>
    <row r="82" spans="1:11" ht="16.2" customHeight="1">
      <c r="A82" s="74"/>
      <c r="B82" s="75" t="s">
        <v>94</v>
      </c>
      <c r="C82" s="150">
        <f>C20/C35</f>
        <v>0.14401394013940139</v>
      </c>
      <c r="D82" s="150">
        <f t="shared" ref="D82:E82" si="24">D20/D35</f>
        <v>0.1114884431106197</v>
      </c>
      <c r="E82" s="150">
        <f t="shared" si="24"/>
        <v>0.12252600090437928</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0.69866694223416348</v>
      </c>
      <c r="D92" s="36" t="s">
        <v>66</v>
      </c>
      <c r="E92" s="34">
        <f>(D74-D68)/D74</f>
        <v>0.64027838190517616</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72" sqref="F1:H1048576"/>
    </sheetView>
  </sheetViews>
  <sheetFormatPr defaultRowHeight="13.2"/>
  <cols>
    <col min="1" max="1" width="3.33203125" style="124" customWidth="1"/>
    <col min="2" max="2" width="28.6640625" style="4" customWidth="1"/>
    <col min="3" max="5" width="8.88671875" style="124"/>
    <col min="6" max="6" width="7.88671875" style="38" customWidth="1"/>
    <col min="7" max="8" width="7.88671875" style="37" customWidth="1"/>
    <col min="9" max="9" width="8.109375" style="37" customWidth="1"/>
    <col min="10" max="10" width="3" style="44" customWidth="1"/>
    <col min="11" max="11" width="8.88671875" style="44"/>
    <col min="12" max="16384" width="8.88671875" style="124"/>
  </cols>
  <sheetData>
    <row r="1" spans="1:9" s="44" customFormat="1">
      <c r="A1" s="124"/>
      <c r="B1" s="163" t="s">
        <v>104</v>
      </c>
      <c r="C1" s="124"/>
      <c r="D1" s="124"/>
      <c r="E1" s="124"/>
      <c r="F1" s="38" t="s">
        <v>126</v>
      </c>
      <c r="G1" s="42"/>
      <c r="H1" s="43"/>
      <c r="I1" s="43"/>
    </row>
    <row r="2" spans="1:9" s="44" customFormat="1" ht="15.6">
      <c r="A2" s="124"/>
      <c r="B2" s="163" t="s">
        <v>106</v>
      </c>
      <c r="C2" s="124"/>
      <c r="D2" s="124"/>
      <c r="E2" s="124"/>
      <c r="F2" s="172" t="s">
        <v>127</v>
      </c>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58">
        <v>1077</v>
      </c>
      <c r="D6" s="158">
        <v>2969</v>
      </c>
      <c r="E6" s="41">
        <f>D6+C6</f>
        <v>4046</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58">
        <v>9104</v>
      </c>
      <c r="D10" s="158">
        <v>19177</v>
      </c>
      <c r="E10" s="41">
        <f>D10+C10</f>
        <v>28281</v>
      </c>
      <c r="F10" s="173">
        <f ca="1">C10/OFFSET(C10,4,0)</f>
        <v>0.60576219309335289</v>
      </c>
      <c r="G10" s="173">
        <f t="shared" ref="G10:H10" ca="1" si="0">D10/OFFSET(D10,4,0)</f>
        <v>0.56768597732453152</v>
      </c>
      <c r="H10" s="173">
        <f t="shared" ca="1" si="0"/>
        <v>0.57940995697602948</v>
      </c>
      <c r="I10" s="47"/>
    </row>
    <row r="11" spans="1:9" s="44" customFormat="1">
      <c r="A11" s="19"/>
      <c r="B11" s="8" t="s">
        <v>7</v>
      </c>
      <c r="C11" s="158">
        <v>2665</v>
      </c>
      <c r="D11" s="158">
        <v>4878</v>
      </c>
      <c r="E11" s="41">
        <f t="shared" ref="E11:E14" si="1">D11+C11</f>
        <v>7543</v>
      </c>
      <c r="F11" s="173">
        <f ca="1">C11/OFFSET(C11,3,0)</f>
        <v>0.17732384057488854</v>
      </c>
      <c r="G11" s="173">
        <f t="shared" ref="G11:H11" ca="1" si="2">D11/OFFSET(D11,3,0)</f>
        <v>0.14440069861756608</v>
      </c>
      <c r="H11" s="173">
        <f t="shared" ca="1" si="2"/>
        <v>0.15453800450727309</v>
      </c>
      <c r="I11" s="37"/>
    </row>
    <row r="12" spans="1:9" s="44" customFormat="1">
      <c r="A12" s="19"/>
      <c r="B12" s="8" t="s">
        <v>8</v>
      </c>
      <c r="C12" s="158">
        <v>982</v>
      </c>
      <c r="D12" s="158">
        <v>1394</v>
      </c>
      <c r="E12" s="41">
        <f t="shared" si="1"/>
        <v>2376</v>
      </c>
      <c r="F12" s="173">
        <f ca="1">C12/OFFSET(C12,2,0)</f>
        <v>6.5340342005456117E-2</v>
      </c>
      <c r="G12" s="173">
        <f t="shared" ref="G12:H12" ca="1" si="3">D12/OFFSET(D12,2,0)</f>
        <v>4.1265800301944877E-2</v>
      </c>
      <c r="H12" s="173">
        <f t="shared" ca="1" si="3"/>
        <v>4.8678549477566072E-2</v>
      </c>
      <c r="I12" s="37"/>
    </row>
    <row r="13" spans="1:9" s="44" customFormat="1">
      <c r="A13" s="19"/>
      <c r="B13" s="8" t="s">
        <v>9</v>
      </c>
      <c r="C13" s="158">
        <v>2278</v>
      </c>
      <c r="D13" s="158">
        <v>8332</v>
      </c>
      <c r="E13" s="41">
        <f t="shared" si="1"/>
        <v>10610</v>
      </c>
      <c r="F13" s="173">
        <f ca="1">C13/OFFSET(C13,1,0)</f>
        <v>0.15157362432630248</v>
      </c>
      <c r="G13" s="173">
        <f t="shared" ref="G13:H13" ca="1" si="4">D13/OFFSET(D13,1,0)</f>
        <v>0.2466475237559575</v>
      </c>
      <c r="H13" s="173">
        <f t="shared" ca="1" si="4"/>
        <v>0.21737348903913131</v>
      </c>
      <c r="I13" s="37"/>
    </row>
    <row r="14" spans="1:9" s="44" customFormat="1">
      <c r="A14" s="19" t="s">
        <v>10</v>
      </c>
      <c r="B14" s="9" t="s">
        <v>11</v>
      </c>
      <c r="C14" s="77">
        <f>SUM(C10:C13)</f>
        <v>15029</v>
      </c>
      <c r="D14" s="77">
        <f>SUM(D10:D13)</f>
        <v>33781</v>
      </c>
      <c r="E14" s="41">
        <f t="shared" si="1"/>
        <v>48810</v>
      </c>
      <c r="F14" s="173"/>
      <c r="G14" s="173"/>
      <c r="H14" s="173"/>
      <c r="I14" s="37"/>
    </row>
    <row r="15" spans="1:9" s="44" customFormat="1" ht="36">
      <c r="A15" s="19"/>
      <c r="B15" s="7" t="s">
        <v>58</v>
      </c>
      <c r="C15" s="6"/>
      <c r="D15" s="6"/>
      <c r="E15" s="41"/>
      <c r="F15" s="38"/>
      <c r="G15" s="37"/>
      <c r="H15" s="37"/>
      <c r="I15" s="37"/>
    </row>
    <row r="16" spans="1:9" s="44" customFormat="1">
      <c r="A16" s="19"/>
      <c r="B16" s="8" t="s">
        <v>6</v>
      </c>
      <c r="C16" s="158">
        <v>2453</v>
      </c>
      <c r="D16" s="158">
        <v>4110</v>
      </c>
      <c r="E16" s="41">
        <f t="shared" ref="E16:E72" si="5">D16+C16</f>
        <v>6563</v>
      </c>
      <c r="F16" s="173">
        <f ca="1">C16/OFFSET(C16,4,0)</f>
        <v>0.76156473144986025</v>
      </c>
      <c r="G16" s="173">
        <f t="shared" ref="G16:H16" ca="1" si="6">D16/OFFSET(D16,4,0)</f>
        <v>0.71590315276084304</v>
      </c>
      <c r="H16" s="173">
        <f t="shared" ca="1" si="6"/>
        <v>0.73231421557688015</v>
      </c>
      <c r="I16" s="37"/>
    </row>
    <row r="17" spans="1:9" s="44" customFormat="1">
      <c r="A17" s="19"/>
      <c r="B17" s="8" t="s">
        <v>7</v>
      </c>
      <c r="C17" s="158">
        <v>641</v>
      </c>
      <c r="D17" s="158">
        <v>1444</v>
      </c>
      <c r="E17" s="41">
        <f t="shared" si="5"/>
        <v>2085</v>
      </c>
      <c r="F17" s="173">
        <f ca="1">C17/OFFSET(C17,3,0)</f>
        <v>0.19900651971437441</v>
      </c>
      <c r="G17" s="173">
        <f t="shared" ref="G17:H17" ca="1" si="7">D17/OFFSET(D17,3,0)</f>
        <v>0.25152412471694829</v>
      </c>
      <c r="H17" s="173">
        <f t="shared" ca="1" si="7"/>
        <v>0.23264896228520421</v>
      </c>
      <c r="I17" s="37"/>
    </row>
    <row r="18" spans="1:9" s="44" customFormat="1" ht="15.6">
      <c r="A18" s="19"/>
      <c r="B18" s="8" t="s">
        <v>8</v>
      </c>
      <c r="C18" s="158">
        <v>88</v>
      </c>
      <c r="D18" s="158">
        <v>132</v>
      </c>
      <c r="E18" s="41">
        <f t="shared" si="5"/>
        <v>220</v>
      </c>
      <c r="F18" s="173">
        <f ca="1">C18/OFFSET(C18,2,0)</f>
        <v>2.7320707854703509E-2</v>
      </c>
      <c r="G18" s="173">
        <f t="shared" ref="G18:H18" ca="1" si="8">D18/OFFSET(D18,2,0)</f>
        <v>2.2992510015676711E-2</v>
      </c>
      <c r="H18" s="173">
        <f t="shared" ca="1" si="8"/>
        <v>2.4548091943762552E-2</v>
      </c>
      <c r="I18" s="53"/>
    </row>
    <row r="19" spans="1:9" s="44" customFormat="1">
      <c r="A19" s="19"/>
      <c r="B19" s="8" t="s">
        <v>9</v>
      </c>
      <c r="C19" s="158">
        <v>39</v>
      </c>
      <c r="D19" s="158">
        <v>55</v>
      </c>
      <c r="E19" s="41">
        <f t="shared" si="5"/>
        <v>94</v>
      </c>
      <c r="F19" s="173">
        <f ca="1">C19/OFFSET(C19,1,0)</f>
        <v>1.2108040981061783E-2</v>
      </c>
      <c r="G19" s="173">
        <f t="shared" ref="G19:H19" ca="1" si="9">D19/OFFSET(D19,1,0)</f>
        <v>9.5802125065319634E-3</v>
      </c>
      <c r="H19" s="174">
        <f t="shared" ca="1" si="9"/>
        <v>1.0488730194153091E-2</v>
      </c>
      <c r="I19" s="37"/>
    </row>
    <row r="20" spans="1:9" s="44" customFormat="1" ht="34.799999999999997">
      <c r="A20" s="19" t="s">
        <v>12</v>
      </c>
      <c r="B20" s="9" t="s">
        <v>13</v>
      </c>
      <c r="C20" s="10">
        <f>SUM(C16:C19)</f>
        <v>3221</v>
      </c>
      <c r="D20" s="10">
        <f>SUM(D16:D19)</f>
        <v>5741</v>
      </c>
      <c r="E20" s="41">
        <f t="shared" si="5"/>
        <v>8962</v>
      </c>
      <c r="F20" s="173"/>
      <c r="G20" s="173"/>
      <c r="H20" s="173"/>
      <c r="I20" s="37"/>
    </row>
    <row r="21" spans="1:9" s="44" customFormat="1" ht="36">
      <c r="A21" s="19"/>
      <c r="B21" s="7" t="s">
        <v>59</v>
      </c>
      <c r="C21" s="6"/>
      <c r="D21" s="6"/>
      <c r="E21" s="41"/>
      <c r="F21" s="38"/>
      <c r="G21" s="37"/>
      <c r="H21" s="37"/>
      <c r="I21" s="37"/>
    </row>
    <row r="22" spans="1:9" s="44" customFormat="1" ht="15.6">
      <c r="A22" s="19"/>
      <c r="B22" s="8" t="s">
        <v>6</v>
      </c>
      <c r="C22" s="158">
        <v>111</v>
      </c>
      <c r="D22" s="158">
        <v>136</v>
      </c>
      <c r="E22" s="41">
        <f t="shared" si="5"/>
        <v>247</v>
      </c>
      <c r="F22" s="173">
        <f ca="1">C22/OFFSET(C22,4,0)</f>
        <v>0.9098360655737705</v>
      </c>
      <c r="G22" s="173">
        <f t="shared" ref="G22:H22" ca="1" si="10">D22/OFFSET(D22,4,0)</f>
        <v>0.8774193548387097</v>
      </c>
      <c r="H22" s="173">
        <f t="shared" ca="1" si="10"/>
        <v>0.89169675090252709</v>
      </c>
      <c r="I22" s="53"/>
    </row>
    <row r="23" spans="1:9" s="44" customFormat="1">
      <c r="A23" s="19"/>
      <c r="B23" s="8" t="s">
        <v>7</v>
      </c>
      <c r="C23" s="158">
        <v>5</v>
      </c>
      <c r="D23" s="158">
        <v>14</v>
      </c>
      <c r="E23" s="41">
        <f t="shared" si="5"/>
        <v>19</v>
      </c>
      <c r="F23" s="173">
        <f ca="1">C23/OFFSET(C23,3,0)</f>
        <v>4.0983606557377046E-2</v>
      </c>
      <c r="G23" s="173">
        <f t="shared" ref="G23:H23" ca="1" si="11">D23/OFFSET(D23,3,0)</f>
        <v>9.0322580645161285E-2</v>
      </c>
      <c r="H23" s="173">
        <f t="shared" ca="1" si="11"/>
        <v>6.8592057761732855E-2</v>
      </c>
      <c r="I23" s="37"/>
    </row>
    <row r="24" spans="1:9" s="44" customFormat="1">
      <c r="A24" s="19"/>
      <c r="B24" s="8" t="s">
        <v>8</v>
      </c>
      <c r="C24" s="158">
        <v>5</v>
      </c>
      <c r="D24" s="158">
        <v>0</v>
      </c>
      <c r="E24" s="41">
        <f t="shared" si="5"/>
        <v>5</v>
      </c>
      <c r="F24" s="173">
        <f ca="1">C24/OFFSET(C24,2,0)</f>
        <v>4.0983606557377046E-2</v>
      </c>
      <c r="G24" s="173">
        <f t="shared" ref="G24:H24" ca="1" si="12">D24/OFFSET(D24,2,0)</f>
        <v>0</v>
      </c>
      <c r="H24" s="173">
        <f t="shared" ca="1" si="12"/>
        <v>1.8050541516245487E-2</v>
      </c>
      <c r="I24" s="37"/>
    </row>
    <row r="25" spans="1:9" s="44" customFormat="1">
      <c r="A25" s="19"/>
      <c r="B25" s="8" t="s">
        <v>9</v>
      </c>
      <c r="C25" s="158">
        <v>1</v>
      </c>
      <c r="D25" s="158">
        <v>5</v>
      </c>
      <c r="E25" s="41">
        <f t="shared" si="5"/>
        <v>6</v>
      </c>
      <c r="F25" s="173">
        <f ca="1">C25/OFFSET(C25,1,0)</f>
        <v>8.1967213114754103E-3</v>
      </c>
      <c r="G25" s="173">
        <f t="shared" ref="G25:H25" ca="1" si="13">D25/OFFSET(D25,1,0)</f>
        <v>3.2258064516129031E-2</v>
      </c>
      <c r="H25" s="174">
        <f t="shared" ca="1" si="13"/>
        <v>2.1660649819494584E-2</v>
      </c>
      <c r="I25" s="37"/>
    </row>
    <row r="26" spans="1:9" s="44" customFormat="1" ht="34.799999999999997">
      <c r="A26" s="19" t="s">
        <v>14</v>
      </c>
      <c r="B26" s="9" t="s">
        <v>15</v>
      </c>
      <c r="C26" s="10">
        <f>SUM(C22:C25)</f>
        <v>122</v>
      </c>
      <c r="D26" s="10">
        <f>SUM(D22:D25)</f>
        <v>155</v>
      </c>
      <c r="E26" s="41">
        <f t="shared" si="5"/>
        <v>277</v>
      </c>
      <c r="F26" s="173"/>
      <c r="G26" s="173"/>
      <c r="H26" s="173"/>
      <c r="I26" s="37"/>
    </row>
    <row r="27" spans="1:9" s="44" customFormat="1" ht="24">
      <c r="A27" s="19"/>
      <c r="B27" s="7" t="s">
        <v>16</v>
      </c>
      <c r="C27" s="6"/>
      <c r="D27" s="6"/>
      <c r="E27" s="41"/>
      <c r="F27" s="38"/>
      <c r="G27" s="37"/>
      <c r="H27" s="37"/>
      <c r="I27" s="37"/>
    </row>
    <row r="28" spans="1:9" s="44" customFormat="1">
      <c r="A28" s="19"/>
      <c r="B28" s="8" t="s">
        <v>6</v>
      </c>
      <c r="C28" s="158">
        <v>88</v>
      </c>
      <c r="D28" s="158">
        <v>40</v>
      </c>
      <c r="E28" s="41">
        <f t="shared" si="5"/>
        <v>128</v>
      </c>
      <c r="F28" s="173">
        <f ca="1">C28/OFFSET(C28,4,0)</f>
        <v>4.9943246311010214E-2</v>
      </c>
      <c r="G28" s="173">
        <f t="shared" ref="G28:H28" ca="1" si="14">D28/OFFSET(D28,4,0)</f>
        <v>4.004004004004004E-2</v>
      </c>
      <c r="H28" s="173">
        <f t="shared" ca="1" si="14"/>
        <v>4.6360014487504528E-2</v>
      </c>
      <c r="I28" s="37"/>
    </row>
    <row r="29" spans="1:9" s="44" customFormat="1" ht="15.6">
      <c r="A29" s="19"/>
      <c r="B29" s="8" t="s">
        <v>7</v>
      </c>
      <c r="C29" s="158">
        <v>384</v>
      </c>
      <c r="D29" s="158">
        <v>227</v>
      </c>
      <c r="E29" s="41">
        <f t="shared" si="5"/>
        <v>611</v>
      </c>
      <c r="F29" s="173">
        <f ca="1">C29/OFFSET(C29,3,0)</f>
        <v>0.21793416572077184</v>
      </c>
      <c r="G29" s="173">
        <f t="shared" ref="G29:H29" ca="1" si="15">D29/OFFSET(D29,3,0)</f>
        <v>0.22722722722722724</v>
      </c>
      <c r="H29" s="173">
        <f t="shared" ca="1" si="15"/>
        <v>0.22129663165519739</v>
      </c>
      <c r="I29" s="47"/>
    </row>
    <row r="30" spans="1:9" s="44" customFormat="1">
      <c r="A30" s="19"/>
      <c r="B30" s="8" t="s">
        <v>8</v>
      </c>
      <c r="C30" s="158">
        <v>138</v>
      </c>
      <c r="D30" s="158">
        <v>98</v>
      </c>
      <c r="E30" s="41">
        <f t="shared" si="5"/>
        <v>236</v>
      </c>
      <c r="F30" s="173">
        <f ca="1">C30/OFFSET(C30,2,0)</f>
        <v>7.8320090805902381E-2</v>
      </c>
      <c r="G30" s="173">
        <f t="shared" ref="G30:H30" ca="1" si="16">D30/OFFSET(D30,2,0)</f>
        <v>9.8098098098098094E-2</v>
      </c>
      <c r="H30" s="173">
        <f t="shared" ca="1" si="16"/>
        <v>8.5476276711336466E-2</v>
      </c>
      <c r="I30" s="37"/>
    </row>
    <row r="31" spans="1:9" s="44" customFormat="1" ht="15.6">
      <c r="A31" s="19"/>
      <c r="B31" s="8" t="s">
        <v>9</v>
      </c>
      <c r="C31" s="158">
        <v>1152</v>
      </c>
      <c r="D31" s="158">
        <v>634</v>
      </c>
      <c r="E31" s="41">
        <f t="shared" si="5"/>
        <v>1786</v>
      </c>
      <c r="F31" s="173">
        <f ca="1">C31/OFFSET(C31,1,0)</f>
        <v>0.65380249716231553</v>
      </c>
      <c r="G31" s="173">
        <f t="shared" ref="G31:H31" ca="1" si="17">D31/OFFSET(D31,1,0)</f>
        <v>0.63463463463463465</v>
      </c>
      <c r="H31" s="174">
        <f t="shared" ca="1" si="17"/>
        <v>0.64686707714596159</v>
      </c>
      <c r="I31" s="47"/>
    </row>
    <row r="32" spans="1:9" s="44" customFormat="1" ht="34.799999999999997">
      <c r="A32" s="19" t="s">
        <v>17</v>
      </c>
      <c r="B32" s="9" t="s">
        <v>18</v>
      </c>
      <c r="C32" s="10">
        <f>SUM(C28:C31)</f>
        <v>1762</v>
      </c>
      <c r="D32" s="10">
        <f>SUM(D28:D31)</f>
        <v>999</v>
      </c>
      <c r="E32" s="41">
        <f t="shared" si="5"/>
        <v>2761</v>
      </c>
      <c r="F32" s="38"/>
      <c r="G32" s="37"/>
      <c r="H32" s="37"/>
      <c r="I32" s="37"/>
    </row>
    <row r="33" spans="1:9" s="44" customFormat="1">
      <c r="A33" s="19" t="s">
        <v>19</v>
      </c>
      <c r="B33" s="29" t="s">
        <v>54</v>
      </c>
      <c r="C33" s="30">
        <f>C14+C20+C26+C32</f>
        <v>20134</v>
      </c>
      <c r="D33" s="30">
        <f>D14+D20+D26+D32</f>
        <v>40676</v>
      </c>
      <c r="E33" s="41">
        <f t="shared" si="5"/>
        <v>60810</v>
      </c>
      <c r="F33" s="45"/>
      <c r="G33" s="37"/>
      <c r="H33" s="37"/>
      <c r="I33" s="37"/>
    </row>
    <row r="34" spans="1:9" s="44" customFormat="1" ht="24">
      <c r="A34" s="20" t="s">
        <v>20</v>
      </c>
      <c r="B34" s="11" t="s">
        <v>21</v>
      </c>
      <c r="C34" s="161">
        <v>1152</v>
      </c>
      <c r="D34" s="161">
        <v>634</v>
      </c>
      <c r="E34" s="41">
        <f t="shared" si="5"/>
        <v>1786</v>
      </c>
      <c r="F34" s="45"/>
      <c r="G34" s="49"/>
      <c r="H34" s="57"/>
      <c r="I34" s="49"/>
    </row>
    <row r="35" spans="1:9" s="44" customFormat="1" ht="24">
      <c r="A35" s="19" t="s">
        <v>22</v>
      </c>
      <c r="B35" s="5" t="s">
        <v>23</v>
      </c>
      <c r="C35" s="30">
        <f>C33-C34</f>
        <v>18982</v>
      </c>
      <c r="D35" s="30">
        <f>D33-D34</f>
        <v>40042</v>
      </c>
      <c r="E35" s="41">
        <f t="shared" si="5"/>
        <v>59024</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58">
        <v>6934</v>
      </c>
      <c r="D39" s="158">
        <v>16088</v>
      </c>
      <c r="E39" s="41">
        <f t="shared" si="5"/>
        <v>23022</v>
      </c>
      <c r="F39" s="38"/>
      <c r="G39" s="37"/>
      <c r="H39" s="37"/>
      <c r="I39" s="37"/>
    </row>
    <row r="40" spans="1:9" s="44" customFormat="1">
      <c r="A40" s="19"/>
      <c r="B40" s="8" t="s">
        <v>7</v>
      </c>
      <c r="C40" s="158">
        <v>578</v>
      </c>
      <c r="D40" s="158">
        <v>1038</v>
      </c>
      <c r="E40" s="41">
        <f t="shared" si="5"/>
        <v>1616</v>
      </c>
      <c r="F40" s="38"/>
      <c r="G40" s="37"/>
      <c r="H40" s="37"/>
      <c r="I40" s="37"/>
    </row>
    <row r="41" spans="1:9" s="44" customFormat="1">
      <c r="A41" s="19"/>
      <c r="B41" s="8" t="s">
        <v>8</v>
      </c>
      <c r="C41" s="158">
        <v>124</v>
      </c>
      <c r="D41" s="158">
        <v>220</v>
      </c>
      <c r="E41" s="41">
        <f t="shared" si="5"/>
        <v>344</v>
      </c>
      <c r="F41" s="45"/>
      <c r="G41" s="37"/>
      <c r="H41" s="37"/>
      <c r="I41" s="37"/>
    </row>
    <row r="42" spans="1:9" s="44" customFormat="1">
      <c r="A42" s="19"/>
      <c r="B42" s="8" t="s">
        <v>9</v>
      </c>
      <c r="C42" s="158">
        <v>3</v>
      </c>
      <c r="D42" s="158">
        <v>1</v>
      </c>
      <c r="E42" s="41">
        <f t="shared" si="5"/>
        <v>4</v>
      </c>
      <c r="F42" s="172"/>
      <c r="G42" s="37"/>
      <c r="H42" s="37"/>
      <c r="I42" s="37"/>
    </row>
    <row r="43" spans="1:9" s="44" customFormat="1">
      <c r="A43" s="19" t="s">
        <v>25</v>
      </c>
      <c r="B43" s="9" t="s">
        <v>26</v>
      </c>
      <c r="C43" s="30">
        <f>SUM(C39:C42)</f>
        <v>7639</v>
      </c>
      <c r="D43" s="30">
        <f>SUM(D39:D42)</f>
        <v>17347</v>
      </c>
      <c r="E43" s="41">
        <f t="shared" si="5"/>
        <v>24986</v>
      </c>
      <c r="F43" s="173"/>
      <c r="G43" s="173"/>
      <c r="H43" s="17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58">
        <v>2448</v>
      </c>
      <c r="D46" s="158">
        <v>4186</v>
      </c>
      <c r="E46" s="41">
        <f t="shared" si="5"/>
        <v>6634</v>
      </c>
      <c r="F46" s="38"/>
      <c r="G46" s="37"/>
      <c r="H46" s="37"/>
      <c r="I46" s="37"/>
    </row>
    <row r="47" spans="1:9" s="44" customFormat="1">
      <c r="A47" s="19"/>
      <c r="B47" s="8" t="s">
        <v>7</v>
      </c>
      <c r="C47" s="158">
        <v>612</v>
      </c>
      <c r="D47" s="158">
        <v>1321</v>
      </c>
      <c r="E47" s="41">
        <f t="shared" si="5"/>
        <v>1933</v>
      </c>
      <c r="F47" s="38"/>
      <c r="G47" s="37"/>
      <c r="H47" s="37"/>
      <c r="I47" s="37"/>
    </row>
    <row r="48" spans="1:9" s="44" customFormat="1">
      <c r="A48" s="19"/>
      <c r="B48" s="8" t="s">
        <v>8</v>
      </c>
      <c r="C48" s="158">
        <v>163</v>
      </c>
      <c r="D48" s="158">
        <v>301</v>
      </c>
      <c r="E48" s="41">
        <f t="shared" si="5"/>
        <v>464</v>
      </c>
      <c r="F48" s="38"/>
      <c r="G48" s="37"/>
      <c r="H48" s="37"/>
      <c r="I48" s="37"/>
    </row>
    <row r="49" spans="1:9" s="44" customFormat="1" ht="14.4">
      <c r="A49" s="19"/>
      <c r="B49" s="8" t="s">
        <v>9</v>
      </c>
      <c r="C49" s="158">
        <v>1</v>
      </c>
      <c r="D49" s="158">
        <v>6</v>
      </c>
      <c r="E49" s="41">
        <f t="shared" si="5"/>
        <v>7</v>
      </c>
      <c r="F49" s="172" t="s">
        <v>125</v>
      </c>
      <c r="G49" s="37"/>
      <c r="H49" s="37"/>
      <c r="I49" s="61"/>
    </row>
    <row r="50" spans="1:9" s="44" customFormat="1" ht="23.4">
      <c r="A50" s="19" t="s">
        <v>27</v>
      </c>
      <c r="B50" s="5" t="s">
        <v>28</v>
      </c>
      <c r="C50" s="30">
        <f>SUM(C46:C49)</f>
        <v>3224</v>
      </c>
      <c r="D50" s="30">
        <f>SUM(D46:D49)</f>
        <v>5814</v>
      </c>
      <c r="E50" s="41">
        <f t="shared" si="5"/>
        <v>9038</v>
      </c>
      <c r="F50" s="173">
        <f>C46/C50</f>
        <v>0.75930521091811409</v>
      </c>
      <c r="G50" s="173">
        <f t="shared" ref="G50:H50" si="18">D46/D50</f>
        <v>0.71998624011007917</v>
      </c>
      <c r="H50" s="173">
        <f t="shared" si="18"/>
        <v>0.73401194954635984</v>
      </c>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8">
        <v>1077</v>
      </c>
      <c r="D53" s="158">
        <v>1481</v>
      </c>
      <c r="E53" s="41">
        <f t="shared" si="5"/>
        <v>2558</v>
      </c>
      <c r="F53" s="38"/>
      <c r="G53" s="66"/>
      <c r="H53" s="67"/>
      <c r="I53" s="61"/>
    </row>
    <row r="54" spans="1:9" s="44" customFormat="1">
      <c r="A54" s="19"/>
      <c r="B54" s="8" t="s">
        <v>7</v>
      </c>
      <c r="C54" s="158">
        <v>255</v>
      </c>
      <c r="D54" s="158">
        <v>342</v>
      </c>
      <c r="E54" s="41">
        <f t="shared" si="5"/>
        <v>597</v>
      </c>
      <c r="F54" s="38"/>
      <c r="G54" s="37"/>
      <c r="H54" s="37"/>
      <c r="I54" s="37"/>
    </row>
    <row r="55" spans="1:9" s="44" customFormat="1" ht="14.4">
      <c r="A55" s="19"/>
      <c r="B55" s="8" t="s">
        <v>8</v>
      </c>
      <c r="C55" s="158">
        <v>82</v>
      </c>
      <c r="D55" s="158">
        <v>123</v>
      </c>
      <c r="E55" s="41">
        <f t="shared" si="5"/>
        <v>205</v>
      </c>
      <c r="F55" s="45"/>
      <c r="G55" s="61"/>
      <c r="H55" s="68"/>
      <c r="I55" s="67"/>
    </row>
    <row r="56" spans="1:9" s="44" customFormat="1">
      <c r="A56" s="19"/>
      <c r="B56" s="8" t="s">
        <v>9</v>
      </c>
      <c r="C56" s="158">
        <v>4</v>
      </c>
      <c r="D56" s="158">
        <v>4</v>
      </c>
      <c r="E56" s="41">
        <f t="shared" si="5"/>
        <v>8</v>
      </c>
      <c r="F56" s="172" t="s">
        <v>125</v>
      </c>
      <c r="G56" s="37"/>
      <c r="H56" s="37"/>
      <c r="I56" s="37"/>
    </row>
    <row r="57" spans="1:9" s="44" customFormat="1" ht="23.4">
      <c r="A57" s="19" t="s">
        <v>29</v>
      </c>
      <c r="B57" s="5" t="s">
        <v>30</v>
      </c>
      <c r="C57" s="30">
        <f>SUM(C53:C56)</f>
        <v>1418</v>
      </c>
      <c r="D57" s="30">
        <f>SUM(D53:D56)</f>
        <v>1950</v>
      </c>
      <c r="E57" s="41">
        <f t="shared" si="5"/>
        <v>3368</v>
      </c>
      <c r="F57" s="173">
        <f>C53/C57</f>
        <v>0.75952045133991541</v>
      </c>
      <c r="G57" s="173">
        <f t="shared" ref="G57:H57" si="19">D53/D57</f>
        <v>0.75948717948717948</v>
      </c>
      <c r="H57" s="173">
        <f t="shared" si="19"/>
        <v>0.75950118764845609</v>
      </c>
      <c r="I57" s="37"/>
    </row>
    <row r="58" spans="1:9" s="44" customFormat="1">
      <c r="A58" s="19"/>
      <c r="B58" s="5"/>
      <c r="C58" s="6"/>
      <c r="D58" s="6"/>
      <c r="E58" s="41"/>
      <c r="F58" s="38"/>
      <c r="G58" s="37"/>
      <c r="H58" s="37"/>
      <c r="I58" s="37"/>
    </row>
    <row r="59" spans="1:9" s="44" customFormat="1">
      <c r="A59" s="90" t="s">
        <v>72</v>
      </c>
      <c r="B59" s="5" t="s">
        <v>31</v>
      </c>
      <c r="C59" s="158">
        <v>1126</v>
      </c>
      <c r="D59" s="158">
        <v>382</v>
      </c>
      <c r="E59" s="41">
        <f t="shared" si="5"/>
        <v>1508</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8">
        <v>715</v>
      </c>
      <c r="D62" s="158">
        <v>1521</v>
      </c>
      <c r="E62" s="41">
        <f t="shared" si="5"/>
        <v>2236</v>
      </c>
      <c r="F62" s="38"/>
      <c r="G62" s="37"/>
      <c r="H62" s="64"/>
      <c r="I62" s="64"/>
    </row>
    <row r="63" spans="1:9" s="44" customFormat="1" ht="36">
      <c r="A63" s="19" t="s">
        <v>35</v>
      </c>
      <c r="B63" s="13" t="s">
        <v>36</v>
      </c>
      <c r="C63" s="158">
        <v>1628</v>
      </c>
      <c r="D63" s="158">
        <v>2748</v>
      </c>
      <c r="E63" s="41">
        <f t="shared" si="5"/>
        <v>4376</v>
      </c>
      <c r="F63" s="38"/>
      <c r="G63" s="37"/>
      <c r="H63" s="37"/>
      <c r="I63" s="37"/>
    </row>
    <row r="64" spans="1:9" s="44" customFormat="1" ht="36">
      <c r="A64" s="19" t="s">
        <v>37</v>
      </c>
      <c r="B64" s="13" t="s">
        <v>38</v>
      </c>
      <c r="C64" s="158">
        <v>676</v>
      </c>
      <c r="D64" s="158">
        <v>822</v>
      </c>
      <c r="E64" s="41">
        <f t="shared" si="5"/>
        <v>1498</v>
      </c>
      <c r="F64" s="38"/>
      <c r="G64" s="62"/>
      <c r="H64" s="61"/>
    </row>
    <row r="65" spans="1:9" s="44" customFormat="1" ht="36">
      <c r="A65" s="19" t="s">
        <v>39</v>
      </c>
      <c r="B65" s="13" t="s">
        <v>40</v>
      </c>
      <c r="C65" s="158">
        <v>2738</v>
      </c>
      <c r="D65" s="158">
        <v>7855</v>
      </c>
      <c r="E65" s="41">
        <f t="shared" si="5"/>
        <v>10593</v>
      </c>
      <c r="F65" s="172" t="s">
        <v>128</v>
      </c>
      <c r="G65" s="37"/>
      <c r="H65" s="37"/>
    </row>
    <row r="66" spans="1:9" s="44" customFormat="1" ht="26.4">
      <c r="A66" s="19" t="s">
        <v>41</v>
      </c>
      <c r="B66" s="29" t="s">
        <v>55</v>
      </c>
      <c r="C66" s="30">
        <f>SUM(C62:C65)</f>
        <v>5757</v>
      </c>
      <c r="D66" s="30">
        <f>SUM(D62:D65)</f>
        <v>12946</v>
      </c>
      <c r="E66" s="41">
        <f t="shared" si="5"/>
        <v>18703</v>
      </c>
      <c r="F66" s="173">
        <f>C66/C33</f>
        <v>0.28593424058806</v>
      </c>
      <c r="G66" s="173">
        <f t="shared" ref="G66:H66" si="20">D66/D33</f>
        <v>0.31827121644212802</v>
      </c>
      <c r="H66" s="173">
        <f t="shared" si="20"/>
        <v>0.30756454530504851</v>
      </c>
    </row>
    <row r="67" spans="1:9" s="44" customFormat="1" ht="24">
      <c r="A67" s="20" t="s">
        <v>42</v>
      </c>
      <c r="B67" s="11" t="s">
        <v>21</v>
      </c>
      <c r="C67" s="161">
        <v>1152</v>
      </c>
      <c r="D67" s="161">
        <v>634</v>
      </c>
      <c r="E67" s="41">
        <f t="shared" si="5"/>
        <v>1786</v>
      </c>
      <c r="F67" s="38"/>
      <c r="G67" s="37"/>
      <c r="H67" s="37"/>
    </row>
    <row r="68" spans="1:9" s="44" customFormat="1" ht="23.4">
      <c r="A68" s="19" t="s">
        <v>43</v>
      </c>
      <c r="B68" s="5" t="s">
        <v>44</v>
      </c>
      <c r="C68" s="30">
        <f>C66-C67</f>
        <v>4605</v>
      </c>
      <c r="D68" s="30">
        <f>D66-D67</f>
        <v>12312</v>
      </c>
      <c r="E68" s="41">
        <f t="shared" si="5"/>
        <v>16917</v>
      </c>
      <c r="F68" s="38"/>
      <c r="G68" s="63"/>
      <c r="H68" s="69"/>
    </row>
    <row r="69" spans="1:9" s="44" customFormat="1">
      <c r="A69" s="19"/>
      <c r="B69" s="5"/>
      <c r="C69" s="6"/>
      <c r="D69" s="6"/>
      <c r="E69" s="41"/>
      <c r="F69" s="38"/>
      <c r="G69" s="37"/>
      <c r="H69" s="37"/>
    </row>
    <row r="70" spans="1:9" s="44" customFormat="1" ht="47.4">
      <c r="A70" s="19" t="s">
        <v>45</v>
      </c>
      <c r="B70" s="5" t="s">
        <v>46</v>
      </c>
      <c r="C70" s="77">
        <f>C43+C50+C57+C59+C60+C68</f>
        <v>18012</v>
      </c>
      <c r="D70" s="77">
        <f>D43+D50+D57+D59+D60+D68</f>
        <v>37805</v>
      </c>
      <c r="E70" s="41">
        <f t="shared" si="5"/>
        <v>55817</v>
      </c>
      <c r="F70" s="38"/>
      <c r="G70" s="70"/>
      <c r="H70" s="64"/>
    </row>
    <row r="71" spans="1:9" s="44" customFormat="1">
      <c r="A71" s="19"/>
      <c r="B71" s="14"/>
      <c r="C71" s="6"/>
      <c r="D71" s="6"/>
      <c r="E71" s="41"/>
      <c r="F71" s="38"/>
      <c r="G71" s="37"/>
      <c r="H71" s="37"/>
    </row>
    <row r="72" spans="1:9" s="44" customFormat="1" ht="23.4">
      <c r="A72" s="19" t="s">
        <v>47</v>
      </c>
      <c r="B72" s="5" t="s">
        <v>48</v>
      </c>
      <c r="C72" s="162">
        <v>856</v>
      </c>
      <c r="D72" s="157">
        <v>1637</v>
      </c>
      <c r="E72" s="41">
        <f t="shared" si="5"/>
        <v>2493</v>
      </c>
      <c r="F72" s="45"/>
      <c r="G72" s="71"/>
      <c r="H72" s="72"/>
    </row>
    <row r="73" spans="1:9" s="44" customFormat="1">
      <c r="A73" s="19"/>
      <c r="B73" s="14"/>
      <c r="C73" s="6"/>
      <c r="D73" s="6"/>
      <c r="E73" s="41"/>
      <c r="F73" s="38"/>
      <c r="G73" s="37"/>
      <c r="H73" s="37"/>
      <c r="I73" s="37"/>
    </row>
    <row r="74" spans="1:9" s="44" customFormat="1" ht="47.4">
      <c r="A74" s="19" t="s">
        <v>49</v>
      </c>
      <c r="B74" s="5" t="s">
        <v>50</v>
      </c>
      <c r="C74" s="10">
        <f>C70+C72</f>
        <v>18868</v>
      </c>
      <c r="D74" s="10">
        <f>D70+D72</f>
        <v>39442</v>
      </c>
      <c r="E74" s="41">
        <f>D74+C74</f>
        <v>58310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62">
        <v>1191</v>
      </c>
      <c r="D76" s="157">
        <v>3569</v>
      </c>
      <c r="E76" s="41">
        <f>D76+C76</f>
        <v>4760</v>
      </c>
      <c r="F76" s="38"/>
      <c r="G76" s="37"/>
      <c r="H76" s="37"/>
      <c r="I76" s="37"/>
    </row>
    <row r="77" spans="1:9" s="44" customFormat="1" ht="30.75" customHeight="1">
      <c r="A77" s="210" t="s">
        <v>56</v>
      </c>
      <c r="B77" s="211"/>
      <c r="C77" s="92">
        <f>C6+C33-C67-C74</f>
        <v>1191</v>
      </c>
      <c r="D77" s="92">
        <f>D6+D33-D67-D74</f>
        <v>3569</v>
      </c>
      <c r="E77" s="93">
        <f>(E6+E33)-(E67+E74)</f>
        <v>4760</v>
      </c>
      <c r="F77" s="38"/>
      <c r="G77" s="37"/>
      <c r="H77" s="37"/>
      <c r="I77" s="37"/>
    </row>
    <row r="78" spans="1:9" s="44" customFormat="1" ht="16.2" customHeight="1">
      <c r="A78" s="74"/>
      <c r="B78" s="75" t="s">
        <v>67</v>
      </c>
      <c r="C78" s="94">
        <f>(C43+C57+C59)/(C43+C57+C59+C68)</f>
        <v>0.68859886394373815</v>
      </c>
      <c r="D78" s="94">
        <f t="shared" ref="D78:E78" si="21">(D43+D57+D59)/(D43+D57+D59+D68)</f>
        <v>0.61514175861961173</v>
      </c>
      <c r="E78" s="94">
        <f t="shared" si="21"/>
        <v>0.63836336817802863</v>
      </c>
      <c r="F78" s="31"/>
      <c r="G78" s="37"/>
      <c r="H78" s="37"/>
      <c r="I78" s="37"/>
    </row>
    <row r="79" spans="1:9" s="44" customFormat="1" ht="16.2" customHeight="1">
      <c r="A79" s="74"/>
      <c r="B79" s="75" t="s">
        <v>68</v>
      </c>
      <c r="C79" s="94">
        <f>(C43+C57+C59)/(C43+C57+C59+C69+C72+C67)</f>
        <v>0.83528832745467974</v>
      </c>
      <c r="D79" s="94">
        <f>(D43+D57+D59)/(D43+D57+D59+D68+D72+D67)</f>
        <v>0.57436810460568555</v>
      </c>
      <c r="E79" s="94">
        <f t="shared" ref="E79" si="22">(E43+E57+E59)/(E43+E57+E59+E69+E72+E67)</f>
        <v>0.87466682288157938</v>
      </c>
      <c r="F79" s="38"/>
      <c r="G79" s="37"/>
      <c r="H79" s="37"/>
      <c r="I79" s="37"/>
    </row>
    <row r="80" spans="1:9" ht="16.2" customHeight="1">
      <c r="A80" s="74"/>
      <c r="B80" s="75" t="s">
        <v>70</v>
      </c>
      <c r="C80" s="94">
        <f>C59/C35</f>
        <v>5.9319355178590244E-2</v>
      </c>
      <c r="D80" s="94">
        <f t="shared" ref="D80:E80" si="23">D59/D35</f>
        <v>9.5399830178312765E-3</v>
      </c>
      <c r="E80" s="94">
        <f t="shared" si="23"/>
        <v>2.5548929249119001E-2</v>
      </c>
    </row>
    <row r="81" spans="1:11" ht="16.2" customHeight="1">
      <c r="A81" s="74"/>
      <c r="B81" s="75" t="s">
        <v>69</v>
      </c>
      <c r="C81" s="94">
        <f>D66/E66</f>
        <v>0.69218841897021866</v>
      </c>
      <c r="D81" s="94"/>
      <c r="E81" s="94"/>
    </row>
    <row r="82" spans="1:11" ht="16.2" customHeight="1">
      <c r="A82" s="74"/>
      <c r="B82" s="75" t="s">
        <v>94</v>
      </c>
      <c r="C82" s="150">
        <f>C20/C35</f>
        <v>0.16968707196291224</v>
      </c>
      <c r="D82" s="150">
        <f t="shared" ref="D82:E82" si="24">D20/D35</f>
        <v>0.14337445682033864</v>
      </c>
      <c r="E82" s="150">
        <f t="shared" si="24"/>
        <v>0.15183654106804012</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0.75593597625609499</v>
      </c>
      <c r="D92" s="36" t="s">
        <v>66</v>
      </c>
      <c r="E92" s="34">
        <f>(D74-D68)/D74</f>
        <v>0.68784544394300495</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73" sqref="F1:H1048576"/>
    </sheetView>
  </sheetViews>
  <sheetFormatPr defaultRowHeight="13.2"/>
  <cols>
    <col min="1" max="1" width="3.33203125" style="124" customWidth="1"/>
    <col min="2" max="2" width="28.6640625" style="4" customWidth="1"/>
    <col min="3" max="5" width="8.88671875" style="124"/>
    <col min="6" max="6" width="7.88671875" style="38" customWidth="1"/>
    <col min="7" max="8" width="7.88671875" style="37" customWidth="1"/>
    <col min="9" max="9" width="8.109375" style="37" customWidth="1"/>
    <col min="10" max="10" width="3" style="44" customWidth="1"/>
    <col min="11" max="11" width="8.88671875" style="44"/>
    <col min="12" max="16384" width="8.88671875" style="124"/>
  </cols>
  <sheetData>
    <row r="1" spans="1:9" s="44" customFormat="1">
      <c r="A1" s="124"/>
      <c r="B1" s="151" t="s">
        <v>95</v>
      </c>
      <c r="C1" s="124"/>
      <c r="D1" s="151" t="s">
        <v>97</v>
      </c>
      <c r="E1" s="124"/>
      <c r="F1" s="38" t="s">
        <v>126</v>
      </c>
      <c r="G1" s="42"/>
      <c r="H1" s="43"/>
      <c r="I1" s="43"/>
    </row>
    <row r="2" spans="1:9" s="44" customFormat="1" ht="15.6">
      <c r="A2" s="124"/>
      <c r="B2" s="152" t="s">
        <v>96</v>
      </c>
      <c r="C2" s="124"/>
      <c r="D2" s="151" t="s">
        <v>98</v>
      </c>
      <c r="E2" s="124"/>
      <c r="F2" s="172" t="s">
        <v>127</v>
      </c>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53">
        <v>1191</v>
      </c>
      <c r="D6" s="153">
        <v>3650</v>
      </c>
      <c r="E6" s="41">
        <f>D6+C6</f>
        <v>4841</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53">
        <v>9372</v>
      </c>
      <c r="D10" s="153">
        <v>19825</v>
      </c>
      <c r="E10" s="41">
        <f>D10+C10</f>
        <v>29197</v>
      </c>
      <c r="F10" s="173">
        <f ca="1">C10/OFFSET(C10,4,0)</f>
        <v>0.62334552710342539</v>
      </c>
      <c r="G10" s="173">
        <f t="shared" ref="G10:H10" ca="1" si="0">D10/OFFSET(D10,4,0)</f>
        <v>0.58820911464514603</v>
      </c>
      <c r="H10" s="173">
        <f t="shared" ca="1" si="0"/>
        <v>0.59904799031576361</v>
      </c>
      <c r="I10" s="47"/>
    </row>
    <row r="11" spans="1:9" s="44" customFormat="1">
      <c r="A11" s="19"/>
      <c r="B11" s="8" t="s">
        <v>7</v>
      </c>
      <c r="C11" s="153">
        <v>2791</v>
      </c>
      <c r="D11" s="153">
        <v>5856</v>
      </c>
      <c r="E11" s="41">
        <f t="shared" ref="E11:E14" si="1">D11+C11</f>
        <v>8647</v>
      </c>
      <c r="F11" s="173">
        <f ca="1">C11/OFFSET(C11,3,0)</f>
        <v>0.18563352178250747</v>
      </c>
      <c r="G11" s="173">
        <f t="shared" ref="G11:H11" ca="1" si="2">D11/OFFSET(D11,3,0)</f>
        <v>0.17374792309518158</v>
      </c>
      <c r="H11" s="173">
        <f t="shared" ca="1" si="2"/>
        <v>0.17741439093949404</v>
      </c>
      <c r="I11" s="37"/>
    </row>
    <row r="12" spans="1:9" s="44" customFormat="1">
      <c r="A12" s="19"/>
      <c r="B12" s="8" t="s">
        <v>8</v>
      </c>
      <c r="C12" s="153">
        <v>889</v>
      </c>
      <c r="D12" s="153">
        <v>1273</v>
      </c>
      <c r="E12" s="41">
        <f t="shared" si="1"/>
        <v>2162</v>
      </c>
      <c r="F12" s="173">
        <f ca="1">C12/OFFSET(C12,2,0)</f>
        <v>5.9128699700698367E-2</v>
      </c>
      <c r="G12" s="173">
        <f t="shared" ref="G12:H12" ca="1" si="3">D12/OFFSET(D12,2,0)</f>
        <v>3.7769997626394491E-2</v>
      </c>
      <c r="H12" s="173">
        <f t="shared" ca="1" si="3"/>
        <v>4.4358727097396335E-2</v>
      </c>
      <c r="I12" s="37"/>
    </row>
    <row r="13" spans="1:9" s="44" customFormat="1">
      <c r="A13" s="19"/>
      <c r="B13" s="8" t="s">
        <v>9</v>
      </c>
      <c r="C13" s="153">
        <v>1983</v>
      </c>
      <c r="D13" s="153">
        <v>6750</v>
      </c>
      <c r="E13" s="41">
        <f t="shared" si="1"/>
        <v>8733</v>
      </c>
      <c r="F13" s="173">
        <f ca="1">C13/OFFSET(C13,1,0)</f>
        <v>0.1318922514133688</v>
      </c>
      <c r="G13" s="173">
        <f t="shared" ref="G13:H13" ca="1" si="4">D13/OFFSET(D13,1,0)</f>
        <v>0.20027296463327796</v>
      </c>
      <c r="H13" s="173">
        <f t="shared" ca="1" si="4"/>
        <v>0.17917889164734607</v>
      </c>
      <c r="I13" s="37"/>
    </row>
    <row r="14" spans="1:9" s="44" customFormat="1">
      <c r="A14" s="19" t="s">
        <v>10</v>
      </c>
      <c r="B14" s="9" t="s">
        <v>11</v>
      </c>
      <c r="C14" s="77">
        <f>SUM(C10:C13)</f>
        <v>15035</v>
      </c>
      <c r="D14" s="77">
        <f>SUM(D10:D13)</f>
        <v>33704</v>
      </c>
      <c r="E14" s="41">
        <f t="shared" si="1"/>
        <v>48739</v>
      </c>
      <c r="F14" s="173"/>
      <c r="G14" s="173"/>
      <c r="H14" s="173"/>
      <c r="I14" s="37"/>
    </row>
    <row r="15" spans="1:9" s="44" customFormat="1" ht="36">
      <c r="A15" s="19"/>
      <c r="B15" s="7" t="s">
        <v>58</v>
      </c>
      <c r="C15" s="6"/>
      <c r="D15" s="6"/>
      <c r="E15" s="41"/>
      <c r="F15" s="38"/>
      <c r="G15" s="37"/>
      <c r="H15" s="37"/>
      <c r="I15" s="37"/>
    </row>
    <row r="16" spans="1:9" s="44" customFormat="1">
      <c r="A16" s="19"/>
      <c r="B16" s="8" t="s">
        <v>6</v>
      </c>
      <c r="C16" s="153">
        <v>2837</v>
      </c>
      <c r="D16" s="153">
        <v>5300</v>
      </c>
      <c r="E16" s="41">
        <f t="shared" ref="E16:E72" si="5">D16+C16</f>
        <v>8137</v>
      </c>
      <c r="F16" s="173">
        <f ca="1">C16/OFFSET(C16,4,0)</f>
        <v>0.79290106204583566</v>
      </c>
      <c r="G16" s="173">
        <f t="shared" ref="G16:H16" ca="1" si="6">D16/OFFSET(D16,4,0)</f>
        <v>0.70198675496688745</v>
      </c>
      <c r="H16" s="173">
        <f t="shared" ca="1" si="6"/>
        <v>0.73121854780733286</v>
      </c>
      <c r="I16" s="37"/>
    </row>
    <row r="17" spans="1:9" s="44" customFormat="1">
      <c r="A17" s="19"/>
      <c r="B17" s="8" t="s">
        <v>7</v>
      </c>
      <c r="C17" s="153">
        <v>615</v>
      </c>
      <c r="D17" s="153">
        <v>2004</v>
      </c>
      <c r="E17" s="41">
        <f t="shared" si="5"/>
        <v>2619</v>
      </c>
      <c r="F17" s="173">
        <f ca="1">C17/OFFSET(C17,3,0)</f>
        <v>0.1718837339295696</v>
      </c>
      <c r="G17" s="173">
        <f t="shared" ref="G17:H17" ca="1" si="7">D17/OFFSET(D17,3,0)</f>
        <v>0.26543046357615896</v>
      </c>
      <c r="H17" s="173">
        <f t="shared" ca="1" si="7"/>
        <v>0.23535226455787203</v>
      </c>
      <c r="I17" s="37"/>
    </row>
    <row r="18" spans="1:9" s="44" customFormat="1" ht="15.6">
      <c r="A18" s="19"/>
      <c r="B18" s="8" t="s">
        <v>8</v>
      </c>
      <c r="C18" s="153">
        <v>112</v>
      </c>
      <c r="D18" s="153">
        <v>206</v>
      </c>
      <c r="E18" s="41">
        <f t="shared" si="5"/>
        <v>318</v>
      </c>
      <c r="F18" s="173">
        <f ca="1">C18/OFFSET(C18,2,0)</f>
        <v>3.1302403577417551E-2</v>
      </c>
      <c r="G18" s="173">
        <f t="shared" ref="G18:H18" ca="1" si="8">D18/OFFSET(D18,2,0)</f>
        <v>2.7284768211920531E-2</v>
      </c>
      <c r="H18" s="173">
        <f t="shared" ca="1" si="8"/>
        <v>2.8576563623292594E-2</v>
      </c>
      <c r="I18" s="53"/>
    </row>
    <row r="19" spans="1:9" s="44" customFormat="1">
      <c r="A19" s="19"/>
      <c r="B19" s="8" t="s">
        <v>9</v>
      </c>
      <c r="C19" s="153">
        <v>14</v>
      </c>
      <c r="D19" s="153">
        <v>40</v>
      </c>
      <c r="E19" s="41">
        <f t="shared" si="5"/>
        <v>54</v>
      </c>
      <c r="F19" s="173">
        <f ca="1">C19/OFFSET(C19,1,0)</f>
        <v>3.9128004471771938E-3</v>
      </c>
      <c r="G19" s="173">
        <f t="shared" ref="G19:H19" ca="1" si="9">D19/OFFSET(D19,1,0)</f>
        <v>5.2980132450331126E-3</v>
      </c>
      <c r="H19" s="174">
        <f t="shared" ca="1" si="9"/>
        <v>4.8526240115025158E-3</v>
      </c>
      <c r="I19" s="37"/>
    </row>
    <row r="20" spans="1:9" s="44" customFormat="1" ht="34.799999999999997">
      <c r="A20" s="19" t="s">
        <v>12</v>
      </c>
      <c r="B20" s="9" t="s">
        <v>13</v>
      </c>
      <c r="C20" s="10">
        <f>SUM(C16:C19)</f>
        <v>3578</v>
      </c>
      <c r="D20" s="10">
        <f>SUM(D16:D19)</f>
        <v>7550</v>
      </c>
      <c r="E20" s="41">
        <f t="shared" si="5"/>
        <v>11128</v>
      </c>
      <c r="F20" s="173"/>
      <c r="G20" s="173"/>
      <c r="H20" s="173"/>
      <c r="I20" s="37"/>
    </row>
    <row r="21" spans="1:9" s="44" customFormat="1" ht="36">
      <c r="A21" s="19"/>
      <c r="B21" s="7" t="s">
        <v>59</v>
      </c>
      <c r="C21" s="6"/>
      <c r="D21" s="6"/>
      <c r="E21" s="41"/>
      <c r="F21" s="38"/>
      <c r="G21" s="37"/>
      <c r="H21" s="37"/>
      <c r="I21" s="37"/>
    </row>
    <row r="22" spans="1:9" s="44" customFormat="1" ht="15.6">
      <c r="A22" s="19"/>
      <c r="B22" s="8" t="s">
        <v>6</v>
      </c>
      <c r="C22" s="153">
        <v>78</v>
      </c>
      <c r="D22" s="153">
        <v>271</v>
      </c>
      <c r="E22" s="41">
        <f t="shared" si="5"/>
        <v>349</v>
      </c>
      <c r="F22" s="173">
        <f ca="1">C22/OFFSET(C22,4,0)</f>
        <v>0.88636363636363635</v>
      </c>
      <c r="G22" s="173">
        <f t="shared" ref="G22:H22" ca="1" si="10">D22/OFFSET(D22,4,0)</f>
        <v>0.96441281138790036</v>
      </c>
      <c r="H22" s="173">
        <f t="shared" ca="1" si="10"/>
        <v>0.94579945799457998</v>
      </c>
      <c r="I22" s="53"/>
    </row>
    <row r="23" spans="1:9" s="44" customFormat="1">
      <c r="A23" s="19"/>
      <c r="B23" s="8" t="s">
        <v>7</v>
      </c>
      <c r="C23" s="153">
        <v>7</v>
      </c>
      <c r="D23" s="153">
        <v>9</v>
      </c>
      <c r="E23" s="41">
        <f t="shared" si="5"/>
        <v>16</v>
      </c>
      <c r="F23" s="173">
        <f ca="1">C23/OFFSET(C23,3,0)</f>
        <v>7.9545454545454544E-2</v>
      </c>
      <c r="G23" s="173">
        <f t="shared" ref="G23:H23" ca="1" si="11">D23/OFFSET(D23,3,0)</f>
        <v>3.2028469750889681E-2</v>
      </c>
      <c r="H23" s="173">
        <f t="shared" ca="1" si="11"/>
        <v>4.3360433604336043E-2</v>
      </c>
      <c r="I23" s="37"/>
    </row>
    <row r="24" spans="1:9" s="44" customFormat="1">
      <c r="A24" s="19"/>
      <c r="B24" s="8" t="s">
        <v>8</v>
      </c>
      <c r="C24" s="153">
        <v>3</v>
      </c>
      <c r="D24" s="153">
        <v>1</v>
      </c>
      <c r="E24" s="41">
        <f t="shared" si="5"/>
        <v>4</v>
      </c>
      <c r="F24" s="173">
        <f ca="1">C24/OFFSET(C24,2,0)</f>
        <v>3.4090909090909088E-2</v>
      </c>
      <c r="G24" s="173">
        <f t="shared" ref="G24:H24" ca="1" si="12">D24/OFFSET(D24,2,0)</f>
        <v>3.5587188612099642E-3</v>
      </c>
      <c r="H24" s="173">
        <f t="shared" ca="1" si="12"/>
        <v>1.0840108401084011E-2</v>
      </c>
      <c r="I24" s="37"/>
    </row>
    <row r="25" spans="1:9" s="44" customFormat="1">
      <c r="A25" s="19"/>
      <c r="B25" s="8" t="s">
        <v>9</v>
      </c>
      <c r="C25" s="153">
        <v>0</v>
      </c>
      <c r="D25" s="153">
        <v>0</v>
      </c>
      <c r="E25" s="41">
        <f t="shared" si="5"/>
        <v>0</v>
      </c>
      <c r="F25" s="173">
        <f ca="1">C25/OFFSET(C25,1,0)</f>
        <v>0</v>
      </c>
      <c r="G25" s="173">
        <f t="shared" ref="G25:H25" ca="1" si="13">D25/OFFSET(D25,1,0)</f>
        <v>0</v>
      </c>
      <c r="H25" s="174">
        <f t="shared" ca="1" si="13"/>
        <v>0</v>
      </c>
      <c r="I25" s="37"/>
    </row>
    <row r="26" spans="1:9" s="44" customFormat="1" ht="34.799999999999997">
      <c r="A26" s="19" t="s">
        <v>14</v>
      </c>
      <c r="B26" s="9" t="s">
        <v>15</v>
      </c>
      <c r="C26" s="10">
        <f>SUM(C22:C25)</f>
        <v>88</v>
      </c>
      <c r="D26" s="10">
        <f>SUM(D22:D25)</f>
        <v>281</v>
      </c>
      <c r="E26" s="41">
        <f t="shared" si="5"/>
        <v>369</v>
      </c>
      <c r="F26" s="173"/>
      <c r="G26" s="173"/>
      <c r="H26" s="173"/>
      <c r="I26" s="37"/>
    </row>
    <row r="27" spans="1:9" s="44" customFormat="1" ht="24">
      <c r="A27" s="19"/>
      <c r="B27" s="7" t="s">
        <v>16</v>
      </c>
      <c r="C27" s="6"/>
      <c r="D27" s="6"/>
      <c r="E27" s="41"/>
      <c r="F27" s="38"/>
      <c r="G27" s="37"/>
      <c r="H27" s="37"/>
      <c r="I27" s="37"/>
    </row>
    <row r="28" spans="1:9" s="44" customFormat="1">
      <c r="A28" s="19"/>
      <c r="B28" s="8" t="s">
        <v>6</v>
      </c>
      <c r="C28" s="153">
        <v>35</v>
      </c>
      <c r="D28" s="153">
        <v>34</v>
      </c>
      <c r="E28" s="41">
        <f t="shared" si="5"/>
        <v>69</v>
      </c>
      <c r="F28" s="173">
        <f ca="1">C28/OFFSET(C28,4,0)</f>
        <v>2.2435897435897436E-2</v>
      </c>
      <c r="G28" s="173">
        <f t="shared" ref="G28:H28" ca="1" si="14">D28/OFFSET(D28,4,0)</f>
        <v>4.0284360189573459E-2</v>
      </c>
      <c r="H28" s="173">
        <f t="shared" ca="1" si="14"/>
        <v>2.8702163061564059E-2</v>
      </c>
      <c r="I28" s="37"/>
    </row>
    <row r="29" spans="1:9" s="44" customFormat="1" ht="15.6">
      <c r="A29" s="19"/>
      <c r="B29" s="8" t="s">
        <v>7</v>
      </c>
      <c r="C29" s="153">
        <v>311</v>
      </c>
      <c r="D29" s="153">
        <v>145</v>
      </c>
      <c r="E29" s="41">
        <f t="shared" si="5"/>
        <v>456</v>
      </c>
      <c r="F29" s="173">
        <f ca="1">C29/OFFSET(C29,3,0)</f>
        <v>0.19935897435897437</v>
      </c>
      <c r="G29" s="173">
        <f t="shared" ref="G29:H29" ca="1" si="15">D29/OFFSET(D29,3,0)</f>
        <v>0.17180094786729858</v>
      </c>
      <c r="H29" s="173">
        <f t="shared" ca="1" si="15"/>
        <v>0.18968386023294509</v>
      </c>
      <c r="I29" s="47"/>
    </row>
    <row r="30" spans="1:9" s="44" customFormat="1">
      <c r="A30" s="19"/>
      <c r="B30" s="8" t="s">
        <v>8</v>
      </c>
      <c r="C30" s="153">
        <v>123</v>
      </c>
      <c r="D30" s="153">
        <v>74</v>
      </c>
      <c r="E30" s="41">
        <f t="shared" si="5"/>
        <v>197</v>
      </c>
      <c r="F30" s="173">
        <f ca="1">C30/OFFSET(C30,2,0)</f>
        <v>7.8846153846153844E-2</v>
      </c>
      <c r="G30" s="173">
        <f t="shared" ref="G30:H30" ca="1" si="16">D30/OFFSET(D30,2,0)</f>
        <v>8.7677725118483416E-2</v>
      </c>
      <c r="H30" s="173">
        <f t="shared" ca="1" si="16"/>
        <v>8.1946755407653907E-2</v>
      </c>
      <c r="I30" s="37"/>
    </row>
    <row r="31" spans="1:9" s="44" customFormat="1" ht="15.6">
      <c r="A31" s="19"/>
      <c r="B31" s="8" t="s">
        <v>9</v>
      </c>
      <c r="C31" s="153">
        <v>1091</v>
      </c>
      <c r="D31" s="153">
        <v>591</v>
      </c>
      <c r="E31" s="41">
        <f t="shared" si="5"/>
        <v>1682</v>
      </c>
      <c r="F31" s="173">
        <f ca="1">C31/OFFSET(C31,1,0)</f>
        <v>0.69935897435897432</v>
      </c>
      <c r="G31" s="173">
        <f t="shared" ref="G31:H31" ca="1" si="17">D31/OFFSET(D31,1,0)</f>
        <v>0.70023696682464454</v>
      </c>
      <c r="H31" s="174">
        <f t="shared" ca="1" si="17"/>
        <v>0.69966722129783698</v>
      </c>
      <c r="I31" s="47"/>
    </row>
    <row r="32" spans="1:9" s="44" customFormat="1" ht="34.799999999999997">
      <c r="A32" s="19" t="s">
        <v>17</v>
      </c>
      <c r="B32" s="9" t="s">
        <v>18</v>
      </c>
      <c r="C32" s="10">
        <f>SUM(C28:C31)</f>
        <v>1560</v>
      </c>
      <c r="D32" s="10">
        <f>SUM(D28:D31)</f>
        <v>844</v>
      </c>
      <c r="E32" s="41">
        <f t="shared" si="5"/>
        <v>2404</v>
      </c>
      <c r="F32" s="38"/>
      <c r="G32" s="37"/>
      <c r="H32" s="37"/>
      <c r="I32" s="37"/>
    </row>
    <row r="33" spans="1:9" s="44" customFormat="1">
      <c r="A33" s="19" t="s">
        <v>19</v>
      </c>
      <c r="B33" s="29" t="s">
        <v>54</v>
      </c>
      <c r="C33" s="30">
        <f>C14+C20+C26+C32</f>
        <v>20261</v>
      </c>
      <c r="D33" s="30">
        <f>D14+D20+D26+D32</f>
        <v>42379</v>
      </c>
      <c r="E33" s="41">
        <f t="shared" si="5"/>
        <v>62640</v>
      </c>
      <c r="F33" s="45"/>
      <c r="G33" s="37"/>
      <c r="H33" s="37"/>
      <c r="I33" s="37"/>
    </row>
    <row r="34" spans="1:9" s="44" customFormat="1" ht="24">
      <c r="A34" s="20" t="s">
        <v>20</v>
      </c>
      <c r="B34" s="11" t="s">
        <v>21</v>
      </c>
      <c r="C34" s="154">
        <v>1091</v>
      </c>
      <c r="D34" s="154">
        <v>591</v>
      </c>
      <c r="E34" s="41">
        <f t="shared" si="5"/>
        <v>1682</v>
      </c>
      <c r="F34" s="45"/>
      <c r="G34" s="49"/>
      <c r="H34" s="57"/>
      <c r="I34" s="49"/>
    </row>
    <row r="35" spans="1:9" s="44" customFormat="1" ht="24">
      <c r="A35" s="19" t="s">
        <v>22</v>
      </c>
      <c r="B35" s="5" t="s">
        <v>23</v>
      </c>
      <c r="C35" s="30">
        <f>C33-C34</f>
        <v>19170</v>
      </c>
      <c r="D35" s="30">
        <f>D33-D34</f>
        <v>41788</v>
      </c>
      <c r="E35" s="41">
        <f t="shared" si="5"/>
        <v>60958</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53">
        <v>7496</v>
      </c>
      <c r="D39" s="153">
        <v>17459</v>
      </c>
      <c r="E39" s="41">
        <f t="shared" si="5"/>
        <v>24955</v>
      </c>
      <c r="F39" s="38"/>
      <c r="G39" s="37"/>
      <c r="H39" s="37"/>
      <c r="I39" s="37"/>
    </row>
    <row r="40" spans="1:9" s="44" customFormat="1">
      <c r="A40" s="19"/>
      <c r="B40" s="8" t="s">
        <v>7</v>
      </c>
      <c r="C40" s="153">
        <v>564</v>
      </c>
      <c r="D40" s="153">
        <v>709</v>
      </c>
      <c r="E40" s="41">
        <f t="shared" si="5"/>
        <v>1273</v>
      </c>
      <c r="F40" s="38"/>
      <c r="G40" s="37"/>
      <c r="H40" s="37"/>
      <c r="I40" s="37"/>
    </row>
    <row r="41" spans="1:9" s="44" customFormat="1">
      <c r="A41" s="19"/>
      <c r="B41" s="8" t="s">
        <v>8</v>
      </c>
      <c r="C41" s="153">
        <v>141</v>
      </c>
      <c r="D41" s="153">
        <v>224</v>
      </c>
      <c r="E41" s="41">
        <f t="shared" si="5"/>
        <v>365</v>
      </c>
      <c r="F41" s="45"/>
      <c r="G41" s="37"/>
      <c r="H41" s="37"/>
      <c r="I41" s="37"/>
    </row>
    <row r="42" spans="1:9" s="44" customFormat="1">
      <c r="A42" s="19"/>
      <c r="B42" s="8" t="s">
        <v>9</v>
      </c>
      <c r="C42" s="153">
        <v>0</v>
      </c>
      <c r="D42" s="153">
        <v>0</v>
      </c>
      <c r="E42" s="41">
        <f t="shared" si="5"/>
        <v>0</v>
      </c>
      <c r="F42" s="172"/>
      <c r="G42" s="37"/>
      <c r="H42" s="37"/>
      <c r="I42" s="37"/>
    </row>
    <row r="43" spans="1:9" s="44" customFormat="1">
      <c r="A43" s="19" t="s">
        <v>25</v>
      </c>
      <c r="B43" s="9" t="s">
        <v>26</v>
      </c>
      <c r="C43" s="30">
        <f>SUM(C39:C42)</f>
        <v>8201</v>
      </c>
      <c r="D43" s="30">
        <f>SUM(D39:D42)</f>
        <v>18392</v>
      </c>
      <c r="E43" s="41">
        <f t="shared" si="5"/>
        <v>26593</v>
      </c>
      <c r="F43" s="173"/>
      <c r="G43" s="173"/>
      <c r="H43" s="17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53">
        <v>2678</v>
      </c>
      <c r="D46" s="153">
        <v>5454</v>
      </c>
      <c r="E46" s="41">
        <f t="shared" si="5"/>
        <v>8132</v>
      </c>
      <c r="F46" s="38"/>
      <c r="G46" s="37"/>
      <c r="H46" s="37"/>
      <c r="I46" s="37"/>
    </row>
    <row r="47" spans="1:9" s="44" customFormat="1">
      <c r="A47" s="19"/>
      <c r="B47" s="8" t="s">
        <v>7</v>
      </c>
      <c r="C47" s="153">
        <v>716</v>
      </c>
      <c r="D47" s="153">
        <v>1708</v>
      </c>
      <c r="E47" s="41">
        <f t="shared" si="5"/>
        <v>2424</v>
      </c>
      <c r="F47" s="38"/>
      <c r="G47" s="37"/>
      <c r="H47" s="37"/>
      <c r="I47" s="37"/>
    </row>
    <row r="48" spans="1:9" s="44" customFormat="1">
      <c r="A48" s="19"/>
      <c r="B48" s="8" t="s">
        <v>8</v>
      </c>
      <c r="C48" s="153">
        <v>160</v>
      </c>
      <c r="D48" s="153">
        <v>377</v>
      </c>
      <c r="E48" s="41">
        <f t="shared" si="5"/>
        <v>537</v>
      </c>
      <c r="F48" s="38"/>
      <c r="G48" s="37"/>
      <c r="H48" s="37"/>
      <c r="I48" s="37"/>
    </row>
    <row r="49" spans="1:9" s="44" customFormat="1" ht="14.4">
      <c r="A49" s="19"/>
      <c r="B49" s="8" t="s">
        <v>9</v>
      </c>
      <c r="C49" s="153">
        <v>0</v>
      </c>
      <c r="D49" s="153">
        <v>0</v>
      </c>
      <c r="E49" s="41">
        <f t="shared" si="5"/>
        <v>0</v>
      </c>
      <c r="F49" s="172" t="s">
        <v>125</v>
      </c>
      <c r="G49" s="37"/>
      <c r="H49" s="37"/>
      <c r="I49" s="61"/>
    </row>
    <row r="50" spans="1:9" s="44" customFormat="1" ht="23.4">
      <c r="A50" s="19" t="s">
        <v>27</v>
      </c>
      <c r="B50" s="5" t="s">
        <v>28</v>
      </c>
      <c r="C50" s="30">
        <f>SUM(C46:C49)</f>
        <v>3554</v>
      </c>
      <c r="D50" s="30">
        <f>SUM(D46:D49)</f>
        <v>7539</v>
      </c>
      <c r="E50" s="41">
        <f t="shared" si="5"/>
        <v>11093</v>
      </c>
      <c r="F50" s="173">
        <f>C46/C50</f>
        <v>0.75351716375914457</v>
      </c>
      <c r="G50" s="173">
        <f t="shared" ref="G50:H50" si="18">D46/D50</f>
        <v>0.72343812176681255</v>
      </c>
      <c r="H50" s="173">
        <f t="shared" si="18"/>
        <v>0.73307491210673392</v>
      </c>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3">
        <v>999</v>
      </c>
      <c r="D53" s="153">
        <v>1296</v>
      </c>
      <c r="E53" s="41">
        <f t="shared" si="5"/>
        <v>2295</v>
      </c>
      <c r="F53" s="38"/>
      <c r="G53" s="66"/>
      <c r="H53" s="67"/>
      <c r="I53" s="61"/>
    </row>
    <row r="54" spans="1:9" s="44" customFormat="1">
      <c r="A54" s="19"/>
      <c r="B54" s="8" t="s">
        <v>7</v>
      </c>
      <c r="C54" s="153">
        <v>236</v>
      </c>
      <c r="D54" s="153">
        <v>307</v>
      </c>
      <c r="E54" s="41">
        <f t="shared" si="5"/>
        <v>543</v>
      </c>
      <c r="F54" s="38"/>
      <c r="G54" s="37"/>
      <c r="H54" s="37"/>
      <c r="I54" s="37"/>
    </row>
    <row r="55" spans="1:9" s="44" customFormat="1" ht="14.4">
      <c r="A55" s="19"/>
      <c r="B55" s="8" t="s">
        <v>8</v>
      </c>
      <c r="C55" s="153">
        <v>50</v>
      </c>
      <c r="D55" s="153">
        <v>106</v>
      </c>
      <c r="E55" s="41">
        <f t="shared" si="5"/>
        <v>156</v>
      </c>
      <c r="F55" s="45"/>
      <c r="G55" s="61"/>
      <c r="H55" s="68"/>
      <c r="I55" s="67"/>
    </row>
    <row r="56" spans="1:9" s="44" customFormat="1">
      <c r="A56" s="19"/>
      <c r="B56" s="8" t="s">
        <v>9</v>
      </c>
      <c r="C56" s="153">
        <v>0</v>
      </c>
      <c r="D56" s="153">
        <v>0</v>
      </c>
      <c r="E56" s="41">
        <f t="shared" si="5"/>
        <v>0</v>
      </c>
      <c r="F56" s="172" t="s">
        <v>125</v>
      </c>
      <c r="G56" s="37"/>
      <c r="H56" s="37"/>
      <c r="I56" s="37"/>
    </row>
    <row r="57" spans="1:9" s="44" customFormat="1" ht="23.4">
      <c r="A57" s="19" t="s">
        <v>29</v>
      </c>
      <c r="B57" s="5" t="s">
        <v>30</v>
      </c>
      <c r="C57" s="30">
        <f>SUM(C53:C56)</f>
        <v>1285</v>
      </c>
      <c r="D57" s="30">
        <f>SUM(D53:D56)</f>
        <v>1709</v>
      </c>
      <c r="E57" s="41">
        <f t="shared" si="5"/>
        <v>2994</v>
      </c>
      <c r="F57" s="173">
        <f>C53/C57</f>
        <v>0.77743190661478601</v>
      </c>
      <c r="G57" s="173">
        <f t="shared" ref="G57:H57" si="19">D53/D57</f>
        <v>0.75833820947922759</v>
      </c>
      <c r="H57" s="173">
        <f t="shared" si="19"/>
        <v>0.76653306613226457</v>
      </c>
      <c r="I57" s="37"/>
    </row>
    <row r="58" spans="1:9" s="44" customFormat="1">
      <c r="A58" s="19"/>
      <c r="B58" s="5"/>
      <c r="C58" s="6"/>
      <c r="D58" s="6"/>
      <c r="E58" s="41"/>
      <c r="F58" s="38"/>
      <c r="G58" s="37"/>
      <c r="H58" s="37"/>
      <c r="I58" s="37"/>
    </row>
    <row r="59" spans="1:9" s="44" customFormat="1">
      <c r="A59" s="90" t="s">
        <v>72</v>
      </c>
      <c r="B59" s="5" t="s">
        <v>31</v>
      </c>
      <c r="C59" s="155">
        <v>1300</v>
      </c>
      <c r="D59" s="155">
        <v>378</v>
      </c>
      <c r="E59" s="41">
        <f t="shared" si="5"/>
        <v>1678</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3">
        <v>362</v>
      </c>
      <c r="D62" s="153">
        <v>1058</v>
      </c>
      <c r="E62" s="41">
        <f t="shared" si="5"/>
        <v>1420</v>
      </c>
      <c r="F62" s="38"/>
      <c r="G62" s="37"/>
      <c r="H62" s="64"/>
      <c r="I62" s="64"/>
    </row>
    <row r="63" spans="1:9" s="44" customFormat="1" ht="36">
      <c r="A63" s="19" t="s">
        <v>35</v>
      </c>
      <c r="B63" s="13" t="s">
        <v>36</v>
      </c>
      <c r="C63" s="153">
        <v>1485</v>
      </c>
      <c r="D63" s="153">
        <v>2866</v>
      </c>
      <c r="E63" s="41">
        <f t="shared" si="5"/>
        <v>4351</v>
      </c>
      <c r="F63" s="38"/>
      <c r="G63" s="37"/>
      <c r="H63" s="37"/>
      <c r="I63" s="37"/>
    </row>
    <row r="64" spans="1:9" s="44" customFormat="1" ht="36">
      <c r="A64" s="19" t="s">
        <v>37</v>
      </c>
      <c r="B64" s="13" t="s">
        <v>38</v>
      </c>
      <c r="C64" s="153">
        <v>589</v>
      </c>
      <c r="D64" s="153">
        <v>754</v>
      </c>
      <c r="E64" s="41">
        <f t="shared" si="5"/>
        <v>1343</v>
      </c>
      <c r="F64" s="38"/>
      <c r="G64" s="62"/>
      <c r="H64" s="61"/>
    </row>
    <row r="65" spans="1:9" s="44" customFormat="1" ht="36">
      <c r="A65" s="19" t="s">
        <v>39</v>
      </c>
      <c r="B65" s="13" t="s">
        <v>40</v>
      </c>
      <c r="C65" s="153">
        <v>2707</v>
      </c>
      <c r="D65" s="153">
        <v>7259</v>
      </c>
      <c r="E65" s="41">
        <f t="shared" si="5"/>
        <v>9966</v>
      </c>
      <c r="F65" s="172" t="s">
        <v>128</v>
      </c>
      <c r="G65" s="37"/>
      <c r="H65" s="37"/>
    </row>
    <row r="66" spans="1:9" s="44" customFormat="1" ht="26.4">
      <c r="A66" s="19" t="s">
        <v>41</v>
      </c>
      <c r="B66" s="29" t="s">
        <v>55</v>
      </c>
      <c r="C66" s="30">
        <f>SUM(C62:C65)</f>
        <v>5143</v>
      </c>
      <c r="D66" s="30">
        <f>SUM(D62:D65)</f>
        <v>11937</v>
      </c>
      <c r="E66" s="41">
        <f t="shared" si="5"/>
        <v>17080</v>
      </c>
      <c r="F66" s="173">
        <f>C66/C33</f>
        <v>0.25383742164750012</v>
      </c>
      <c r="G66" s="173">
        <f t="shared" ref="G66:H66" si="20">D66/D33</f>
        <v>0.28167252648717528</v>
      </c>
      <c r="H66" s="173">
        <f t="shared" si="20"/>
        <v>0.272669220945083</v>
      </c>
    </row>
    <row r="67" spans="1:9" s="44" customFormat="1" ht="24">
      <c r="A67" s="20" t="s">
        <v>42</v>
      </c>
      <c r="B67" s="11" t="s">
        <v>21</v>
      </c>
      <c r="C67" s="154">
        <v>1091</v>
      </c>
      <c r="D67" s="154">
        <v>591</v>
      </c>
      <c r="E67" s="41">
        <f t="shared" si="5"/>
        <v>1682</v>
      </c>
      <c r="F67" s="38"/>
      <c r="G67" s="37"/>
      <c r="H67" s="37"/>
    </row>
    <row r="68" spans="1:9" s="44" customFormat="1" ht="23.4">
      <c r="A68" s="19" t="s">
        <v>43</v>
      </c>
      <c r="B68" s="5" t="s">
        <v>44</v>
      </c>
      <c r="C68" s="30">
        <f>C66-C67</f>
        <v>4052</v>
      </c>
      <c r="D68" s="30">
        <f>D66-D67</f>
        <v>11346</v>
      </c>
      <c r="E68" s="41">
        <f t="shared" si="5"/>
        <v>15398</v>
      </c>
      <c r="F68" s="38"/>
      <c r="G68" s="63"/>
      <c r="H68" s="69"/>
    </row>
    <row r="69" spans="1:9" s="44" customFormat="1">
      <c r="A69" s="19"/>
      <c r="B69" s="5"/>
      <c r="C69" s="6"/>
      <c r="D69" s="6"/>
      <c r="E69" s="41"/>
      <c r="F69" s="38"/>
      <c r="G69" s="37"/>
      <c r="H69" s="37"/>
    </row>
    <row r="70" spans="1:9" s="44" customFormat="1" ht="47.4">
      <c r="A70" s="19" t="s">
        <v>45</v>
      </c>
      <c r="B70" s="5" t="s">
        <v>46</v>
      </c>
      <c r="C70" s="77">
        <f>C43+C50+C57+C59+C60+C68</f>
        <v>18392</v>
      </c>
      <c r="D70" s="77">
        <f>D43+D50+D57+D59+D60+D68</f>
        <v>39364</v>
      </c>
      <c r="E70" s="41">
        <f t="shared" si="5"/>
        <v>57756</v>
      </c>
      <c r="F70" s="38"/>
      <c r="G70" s="70"/>
      <c r="H70" s="64"/>
    </row>
    <row r="71" spans="1:9" s="44" customFormat="1">
      <c r="A71" s="19"/>
      <c r="B71" s="14"/>
      <c r="C71" s="6"/>
      <c r="D71" s="6"/>
      <c r="E71" s="41"/>
      <c r="F71" s="38"/>
      <c r="G71" s="37"/>
      <c r="H71" s="37"/>
    </row>
    <row r="72" spans="1:9" s="44" customFormat="1" ht="23.4">
      <c r="A72" s="19" t="s">
        <v>47</v>
      </c>
      <c r="B72" s="5" t="s">
        <v>48</v>
      </c>
      <c r="C72" s="155">
        <v>715</v>
      </c>
      <c r="D72" s="155">
        <v>1818</v>
      </c>
      <c r="E72" s="41">
        <f t="shared" si="5"/>
        <v>2533</v>
      </c>
      <c r="F72" s="45"/>
      <c r="G72" s="71"/>
      <c r="H72" s="72"/>
    </row>
    <row r="73" spans="1:9" s="44" customFormat="1">
      <c r="A73" s="19"/>
      <c r="B73" s="14"/>
      <c r="C73" s="6"/>
      <c r="D73" s="6"/>
      <c r="E73" s="41"/>
      <c r="F73" s="38"/>
      <c r="G73" s="37"/>
      <c r="H73" s="37"/>
      <c r="I73" s="37"/>
    </row>
    <row r="74" spans="1:9" s="44" customFormat="1" ht="47.4">
      <c r="A74" s="19" t="s">
        <v>49</v>
      </c>
      <c r="B74" s="5" t="s">
        <v>50</v>
      </c>
      <c r="C74" s="10">
        <f>C70+C72</f>
        <v>19107</v>
      </c>
      <c r="D74" s="10">
        <f>D70+D72</f>
        <v>41182</v>
      </c>
      <c r="E74" s="41">
        <f>D74+C74</f>
        <v>60289</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5">
        <v>1254</v>
      </c>
      <c r="D76" s="155">
        <v>4256</v>
      </c>
      <c r="E76" s="41">
        <f>D76+C76</f>
        <v>5510</v>
      </c>
      <c r="F76" s="38"/>
      <c r="G76" s="37"/>
      <c r="H76" s="37"/>
      <c r="I76" s="37"/>
    </row>
    <row r="77" spans="1:9" s="44" customFormat="1" ht="30.75" customHeight="1">
      <c r="A77" s="210" t="s">
        <v>56</v>
      </c>
      <c r="B77" s="211"/>
      <c r="C77" s="92">
        <f>C6+C33-C67-C74</f>
        <v>1254</v>
      </c>
      <c r="D77" s="92">
        <f>D6+D33-D67-D74</f>
        <v>4256</v>
      </c>
      <c r="E77" s="93">
        <f>(E6+E33)-(E67+E74)</f>
        <v>5510</v>
      </c>
      <c r="F77" s="38"/>
      <c r="G77" s="37"/>
      <c r="H77" s="37"/>
      <c r="I77" s="37"/>
    </row>
    <row r="78" spans="1:9" s="44" customFormat="1" ht="16.2" customHeight="1">
      <c r="A78" s="74"/>
      <c r="B78" s="75" t="s">
        <v>67</v>
      </c>
      <c r="C78" s="94">
        <f>(C43+C57+C59)/(C43+C57+C59+C68)</f>
        <v>0.72691737430920611</v>
      </c>
      <c r="D78" s="94">
        <f t="shared" ref="D78:E78" si="21">(D43+D57+D59)/(D43+D57+D59+D68)</f>
        <v>0.64348782403770621</v>
      </c>
      <c r="E78" s="94">
        <f t="shared" si="21"/>
        <v>0.67001692990163508</v>
      </c>
      <c r="F78" s="31"/>
      <c r="G78" s="37"/>
      <c r="H78" s="37"/>
      <c r="I78" s="37"/>
    </row>
    <row r="79" spans="1:9" s="44" customFormat="1" ht="16.2" customHeight="1">
      <c r="A79" s="74"/>
      <c r="B79" s="75" t="s">
        <v>68</v>
      </c>
      <c r="C79" s="94">
        <f>(C43+C57+C59)/(C43+C57+C59+C69+C72+C67)</f>
        <v>0.85657560355781448</v>
      </c>
      <c r="D79" s="94">
        <f>(D43+D57+D59)/(D43+D57+D59+D68+D72+D67)</f>
        <v>0.59820646141263067</v>
      </c>
      <c r="E79" s="94">
        <f t="shared" ref="E79" si="22">(E43+E57+E59)/(E43+E57+E59+E69+E72+E67)</f>
        <v>0.8812006764374295</v>
      </c>
      <c r="F79" s="38"/>
      <c r="G79" s="37"/>
      <c r="H79" s="37"/>
      <c r="I79" s="37"/>
    </row>
    <row r="80" spans="1:9" ht="16.2" customHeight="1">
      <c r="A80" s="74"/>
      <c r="B80" s="75" t="s">
        <v>70</v>
      </c>
      <c r="C80" s="94">
        <f>C59/C35</f>
        <v>6.7814293166405845E-2</v>
      </c>
      <c r="D80" s="94">
        <f t="shared" ref="D80:E80" si="23">D59/D35</f>
        <v>9.0456590408729779E-3</v>
      </c>
      <c r="E80" s="94">
        <f t="shared" si="23"/>
        <v>2.7527149840874045E-2</v>
      </c>
    </row>
    <row r="81" spans="1:11" ht="16.2" customHeight="1">
      <c r="A81" s="74"/>
      <c r="B81" s="75" t="s">
        <v>69</v>
      </c>
      <c r="C81" s="94">
        <f>D66/E66</f>
        <v>0.6988875878220141</v>
      </c>
      <c r="D81" s="94"/>
      <c r="E81" s="94"/>
    </row>
    <row r="82" spans="1:11" ht="16.2" customHeight="1">
      <c r="A82" s="74"/>
      <c r="B82" s="75" t="s">
        <v>94</v>
      </c>
      <c r="C82" s="150">
        <f>C20/C35</f>
        <v>0.18664580073030776</v>
      </c>
      <c r="D82" s="150">
        <f t="shared" ref="D82:E82" si="24">D20/D35</f>
        <v>0.18067387766823012</v>
      </c>
      <c r="E82" s="150">
        <f t="shared" si="24"/>
        <v>0.18255192099478329</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0.78793112471868954</v>
      </c>
      <c r="D92" s="36" t="s">
        <v>66</v>
      </c>
      <c r="E92" s="34">
        <f>(D74-D68)/D74</f>
        <v>0.72449128259919382</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A5" sqref="A5"/>
    </sheetView>
  </sheetViews>
  <sheetFormatPr defaultRowHeight="13.2"/>
  <cols>
    <col min="1" max="1" width="3.33203125" style="124" customWidth="1"/>
    <col min="2" max="2" width="28.6640625" style="4" customWidth="1"/>
    <col min="3" max="5" width="8.88671875" style="124"/>
    <col min="6" max="6" width="7.88671875" style="38" customWidth="1"/>
    <col min="7" max="8" width="7.88671875" style="37" customWidth="1"/>
    <col min="9" max="9" width="8.109375" style="37" customWidth="1"/>
    <col min="10" max="10" width="3" style="44" customWidth="1"/>
    <col min="11" max="11" width="8.88671875" style="44"/>
    <col min="12" max="16384" width="8.88671875" style="124"/>
  </cols>
  <sheetData>
    <row r="1" spans="1:9" s="44" customFormat="1">
      <c r="A1" s="124"/>
      <c r="B1" s="160" t="s">
        <v>97</v>
      </c>
      <c r="C1" s="124"/>
      <c r="D1" s="124"/>
      <c r="E1" s="124"/>
      <c r="F1" s="38" t="s">
        <v>126</v>
      </c>
      <c r="G1" s="42"/>
      <c r="H1" s="43"/>
      <c r="I1" s="43"/>
    </row>
    <row r="2" spans="1:9" s="44" customFormat="1" ht="15.6">
      <c r="A2" s="124"/>
      <c r="B2" s="160" t="s">
        <v>107</v>
      </c>
      <c r="C2" s="124"/>
      <c r="D2" s="124"/>
      <c r="E2" s="124"/>
      <c r="F2" s="172" t="s">
        <v>127</v>
      </c>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64">
        <v>1295</v>
      </c>
      <c r="D6" s="164">
        <v>3975</v>
      </c>
      <c r="E6" s="41">
        <f>D6+C6</f>
        <v>5270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64">
        <v>9382</v>
      </c>
      <c r="D10" s="164">
        <v>21021</v>
      </c>
      <c r="E10" s="41">
        <f>D10+C10</f>
        <v>30403</v>
      </c>
      <c r="F10" s="173">
        <f ca="1">C10/OFFSET(C10,4,0)</f>
        <v>0.6680908637755465</v>
      </c>
      <c r="G10" s="173">
        <f t="shared" ref="G10:H10" ca="1" si="0">D10/OFFSET(D10,4,0)</f>
        <v>0.62624005719903475</v>
      </c>
      <c r="H10" s="173">
        <f t="shared" ca="1" si="0"/>
        <v>0.63858433102289436</v>
      </c>
      <c r="I10" s="47"/>
    </row>
    <row r="11" spans="1:9" s="44" customFormat="1">
      <c r="A11" s="19"/>
      <c r="B11" s="8" t="s">
        <v>7</v>
      </c>
      <c r="C11" s="164">
        <v>2288</v>
      </c>
      <c r="D11" s="164">
        <v>5461</v>
      </c>
      <c r="E11" s="41">
        <f t="shared" ref="E11:E14" si="1">D11+C11</f>
        <v>7749</v>
      </c>
      <c r="F11" s="173">
        <f ca="1">C11/OFFSET(C11,3,0)</f>
        <v>0.16292814925585702</v>
      </c>
      <c r="G11" s="173">
        <f t="shared" ref="G11:H11" ca="1" si="2">D11/OFFSET(D11,3,0)</f>
        <v>0.16268954628057319</v>
      </c>
      <c r="H11" s="173">
        <f t="shared" ca="1" si="2"/>
        <v>0.16275992438563328</v>
      </c>
      <c r="I11" s="37"/>
    </row>
    <row r="12" spans="1:9" s="44" customFormat="1">
      <c r="A12" s="19"/>
      <c r="B12" s="8" t="s">
        <v>8</v>
      </c>
      <c r="C12" s="164">
        <v>706</v>
      </c>
      <c r="D12" s="164">
        <v>1347</v>
      </c>
      <c r="E12" s="41">
        <f t="shared" si="1"/>
        <v>2053</v>
      </c>
      <c r="F12" s="173">
        <f ca="1">C12/OFFSET(C12,2,0)</f>
        <v>5.0274157943459373E-2</v>
      </c>
      <c r="G12" s="173">
        <f t="shared" ref="G12:H12" ca="1" si="3">D12/OFFSET(D12,2,0)</f>
        <v>4.0128697828224147E-2</v>
      </c>
      <c r="H12" s="173">
        <f t="shared" ca="1" si="3"/>
        <v>4.3121193026675067E-2</v>
      </c>
      <c r="I12" s="37"/>
    </row>
    <row r="13" spans="1:9" s="44" customFormat="1">
      <c r="A13" s="19"/>
      <c r="B13" s="8" t="s">
        <v>9</v>
      </c>
      <c r="C13" s="164">
        <v>1667</v>
      </c>
      <c r="D13" s="164">
        <v>5738</v>
      </c>
      <c r="E13" s="41">
        <f t="shared" si="1"/>
        <v>7405</v>
      </c>
      <c r="F13" s="173">
        <f ca="1">C13/OFFSET(C13,1,0)</f>
        <v>0.11870682902513707</v>
      </c>
      <c r="G13" s="173">
        <f t="shared" ref="G13:H13" ca="1" si="4">D13/OFFSET(D13,1,0)</f>
        <v>0.17094169869216791</v>
      </c>
      <c r="H13" s="173">
        <f t="shared" ca="1" si="4"/>
        <v>0.15553455156479731</v>
      </c>
      <c r="I13" s="37"/>
    </row>
    <row r="14" spans="1:9" s="44" customFormat="1">
      <c r="A14" s="19" t="s">
        <v>10</v>
      </c>
      <c r="B14" s="9" t="s">
        <v>11</v>
      </c>
      <c r="C14" s="77">
        <f>SUM(C10:C13)</f>
        <v>14043</v>
      </c>
      <c r="D14" s="77">
        <f>SUM(D10:D13)</f>
        <v>33567</v>
      </c>
      <c r="E14" s="41">
        <f t="shared" si="1"/>
        <v>47610</v>
      </c>
      <c r="F14" s="173"/>
      <c r="G14" s="173"/>
      <c r="H14" s="173"/>
      <c r="I14" s="37"/>
    </row>
    <row r="15" spans="1:9" s="44" customFormat="1" ht="36">
      <c r="A15" s="19"/>
      <c r="B15" s="7" t="s">
        <v>58</v>
      </c>
      <c r="C15" s="6"/>
      <c r="D15" s="6"/>
      <c r="E15" s="41"/>
      <c r="F15" s="38"/>
      <c r="G15" s="37"/>
      <c r="H15" s="37"/>
      <c r="I15" s="37"/>
    </row>
    <row r="16" spans="1:9" s="44" customFormat="1">
      <c r="A16" s="19"/>
      <c r="B16" s="8" t="s">
        <v>6</v>
      </c>
      <c r="C16" s="164">
        <v>2855</v>
      </c>
      <c r="D16" s="164">
        <v>7251</v>
      </c>
      <c r="E16" s="41">
        <f t="shared" ref="E16:E72" si="5">D16+C16</f>
        <v>10106</v>
      </c>
      <c r="F16" s="173">
        <f ca="1">C16/OFFSET(C16,4,0)</f>
        <v>0.78736900165471591</v>
      </c>
      <c r="G16" s="173">
        <f t="shared" ref="G16:H16" ca="1" si="6">D16/OFFSET(D16,4,0)</f>
        <v>0.69380920486077891</v>
      </c>
      <c r="H16" s="173">
        <f t="shared" ca="1" si="6"/>
        <v>0.71790864530794918</v>
      </c>
      <c r="I16" s="37"/>
    </row>
    <row r="17" spans="1:9" s="44" customFormat="1">
      <c r="A17" s="19"/>
      <c r="B17" s="8" t="s">
        <v>7</v>
      </c>
      <c r="C17" s="164">
        <v>620</v>
      </c>
      <c r="D17" s="164">
        <v>2883</v>
      </c>
      <c r="E17" s="41">
        <f t="shared" si="5"/>
        <v>3503</v>
      </c>
      <c r="F17" s="173">
        <f ca="1">C17/OFFSET(C17,3,0)</f>
        <v>0.1709873138444567</v>
      </c>
      <c r="G17" s="173">
        <f t="shared" ref="G17:H17" ca="1" si="7">D17/OFFSET(D17,3,0)</f>
        <v>0.27585876949574201</v>
      </c>
      <c r="H17" s="173">
        <f t="shared" ca="1" si="7"/>
        <v>0.24884563472330753</v>
      </c>
      <c r="I17" s="37"/>
    </row>
    <row r="18" spans="1:9" s="44" customFormat="1" ht="15.6">
      <c r="A18" s="19"/>
      <c r="B18" s="8" t="s">
        <v>8</v>
      </c>
      <c r="C18" s="164">
        <v>147</v>
      </c>
      <c r="D18" s="164">
        <v>310</v>
      </c>
      <c r="E18" s="41">
        <f t="shared" si="5"/>
        <v>457</v>
      </c>
      <c r="F18" s="173">
        <f ca="1">C18/OFFSET(C18,2,0)</f>
        <v>4.0540540540540543E-2</v>
      </c>
      <c r="G18" s="173">
        <f t="shared" ref="G18:H18" ca="1" si="8">D18/OFFSET(D18,2,0)</f>
        <v>2.9662233279112046E-2</v>
      </c>
      <c r="H18" s="173">
        <f t="shared" ca="1" si="8"/>
        <v>3.246430347375151E-2</v>
      </c>
      <c r="I18" s="53"/>
    </row>
    <row r="19" spans="1:9" s="44" customFormat="1">
      <c r="A19" s="19"/>
      <c r="B19" s="8" t="s">
        <v>9</v>
      </c>
      <c r="C19" s="164">
        <v>4</v>
      </c>
      <c r="D19" s="164">
        <v>7</v>
      </c>
      <c r="E19" s="41">
        <f t="shared" si="5"/>
        <v>11</v>
      </c>
      <c r="F19" s="173">
        <f ca="1">C19/OFFSET(C19,1,0)</f>
        <v>1.1031439602868175E-3</v>
      </c>
      <c r="G19" s="173">
        <f t="shared" ref="G19:H19" ca="1" si="9">D19/OFFSET(D19,1,0)</f>
        <v>6.6979236436704619E-4</v>
      </c>
      <c r="H19" s="174">
        <f t="shared" ca="1" si="9"/>
        <v>7.8141649499183067E-4</v>
      </c>
      <c r="I19" s="37"/>
    </row>
    <row r="20" spans="1:9" s="44" customFormat="1" ht="34.799999999999997">
      <c r="A20" s="19" t="s">
        <v>12</v>
      </c>
      <c r="B20" s="9" t="s">
        <v>13</v>
      </c>
      <c r="C20" s="10">
        <f>SUM(C16:C19)</f>
        <v>3626</v>
      </c>
      <c r="D20" s="10">
        <f>SUM(D16:D19)</f>
        <v>10451</v>
      </c>
      <c r="E20" s="41">
        <f t="shared" si="5"/>
        <v>14077</v>
      </c>
      <c r="F20" s="173"/>
      <c r="G20" s="173"/>
      <c r="H20" s="173"/>
      <c r="I20" s="37"/>
    </row>
    <row r="21" spans="1:9" s="44" customFormat="1" ht="36">
      <c r="A21" s="19"/>
      <c r="B21" s="7" t="s">
        <v>59</v>
      </c>
      <c r="C21" s="6"/>
      <c r="D21" s="6"/>
      <c r="E21" s="41"/>
      <c r="F21" s="38"/>
      <c r="G21" s="37"/>
      <c r="H21" s="37"/>
      <c r="I21" s="37"/>
    </row>
    <row r="22" spans="1:9" s="44" customFormat="1" ht="15.6">
      <c r="A22" s="19"/>
      <c r="B22" s="8" t="s">
        <v>6</v>
      </c>
      <c r="C22" s="164">
        <v>288</v>
      </c>
      <c r="D22" s="164">
        <v>476</v>
      </c>
      <c r="E22" s="41">
        <f t="shared" si="5"/>
        <v>764</v>
      </c>
      <c r="F22" s="173">
        <f ca="1">C22/OFFSET(C22,4,0)</f>
        <v>0.91428571428571426</v>
      </c>
      <c r="G22" s="173">
        <f t="shared" ref="G22:H22" ca="1" si="10">D22/OFFSET(D22,4,0)</f>
        <v>0.9296875</v>
      </c>
      <c r="H22" s="173">
        <f t="shared" ca="1" si="10"/>
        <v>0.92382103990326481</v>
      </c>
      <c r="I22" s="53"/>
    </row>
    <row r="23" spans="1:9" s="44" customFormat="1">
      <c r="A23" s="19"/>
      <c r="B23" s="8" t="s">
        <v>7</v>
      </c>
      <c r="C23" s="164">
        <v>20</v>
      </c>
      <c r="D23" s="164">
        <v>35</v>
      </c>
      <c r="E23" s="41">
        <f t="shared" si="5"/>
        <v>55</v>
      </c>
      <c r="F23" s="173">
        <f ca="1">C23/OFFSET(C23,3,0)</f>
        <v>6.3492063492063489E-2</v>
      </c>
      <c r="G23" s="173">
        <f t="shared" ref="G23:H23" ca="1" si="11">D23/OFFSET(D23,3,0)</f>
        <v>6.8359375E-2</v>
      </c>
      <c r="H23" s="173">
        <f t="shared" ca="1" si="11"/>
        <v>6.6505441354292621E-2</v>
      </c>
      <c r="I23" s="37"/>
    </row>
    <row r="24" spans="1:9" s="44" customFormat="1">
      <c r="A24" s="19"/>
      <c r="B24" s="8" t="s">
        <v>8</v>
      </c>
      <c r="C24" s="164">
        <v>7</v>
      </c>
      <c r="D24" s="164">
        <v>1</v>
      </c>
      <c r="E24" s="41">
        <f t="shared" si="5"/>
        <v>8</v>
      </c>
      <c r="F24" s="173">
        <f ca="1">C24/OFFSET(C24,2,0)</f>
        <v>2.2222222222222223E-2</v>
      </c>
      <c r="G24" s="173">
        <f t="shared" ref="G24:H24" ca="1" si="12">D24/OFFSET(D24,2,0)</f>
        <v>1.953125E-3</v>
      </c>
      <c r="H24" s="173">
        <f t="shared" ca="1" si="12"/>
        <v>9.673518742442563E-3</v>
      </c>
      <c r="I24" s="37"/>
    </row>
    <row r="25" spans="1:9" s="44" customFormat="1">
      <c r="A25" s="19"/>
      <c r="B25" s="8" t="s">
        <v>9</v>
      </c>
      <c r="C25" s="164">
        <v>0</v>
      </c>
      <c r="D25" s="164">
        <v>0</v>
      </c>
      <c r="E25" s="41">
        <f t="shared" si="5"/>
        <v>0</v>
      </c>
      <c r="F25" s="173">
        <f ca="1">C25/OFFSET(C25,1,0)</f>
        <v>0</v>
      </c>
      <c r="G25" s="173">
        <f t="shared" ref="G25:H25" ca="1" si="13">D25/OFFSET(D25,1,0)</f>
        <v>0</v>
      </c>
      <c r="H25" s="174">
        <f t="shared" ca="1" si="13"/>
        <v>0</v>
      </c>
      <c r="I25" s="37"/>
    </row>
    <row r="26" spans="1:9" s="44" customFormat="1" ht="34.799999999999997">
      <c r="A26" s="19" t="s">
        <v>14</v>
      </c>
      <c r="B26" s="9" t="s">
        <v>15</v>
      </c>
      <c r="C26" s="10">
        <f>SUM(C22:C25)</f>
        <v>315</v>
      </c>
      <c r="D26" s="10">
        <f>SUM(D22:D25)</f>
        <v>512</v>
      </c>
      <c r="E26" s="41">
        <f t="shared" si="5"/>
        <v>827</v>
      </c>
      <c r="F26" s="173"/>
      <c r="G26" s="173"/>
      <c r="H26" s="173"/>
      <c r="I26" s="37"/>
    </row>
    <row r="27" spans="1:9" s="44" customFormat="1" ht="24">
      <c r="A27" s="19"/>
      <c r="B27" s="7" t="s">
        <v>16</v>
      </c>
      <c r="C27" s="6"/>
      <c r="D27" s="6"/>
      <c r="E27" s="41"/>
      <c r="F27" s="38"/>
      <c r="G27" s="37"/>
      <c r="H27" s="37"/>
      <c r="I27" s="37"/>
    </row>
    <row r="28" spans="1:9" s="44" customFormat="1">
      <c r="A28" s="19"/>
      <c r="B28" s="8" t="s">
        <v>6</v>
      </c>
      <c r="C28" s="164">
        <v>30</v>
      </c>
      <c r="D28" s="164">
        <v>26</v>
      </c>
      <c r="E28" s="41">
        <f t="shared" si="5"/>
        <v>56</v>
      </c>
      <c r="F28" s="173">
        <f ca="1">C28/OFFSET(C28,4,0)</f>
        <v>1.7974835230677052E-2</v>
      </c>
      <c r="G28" s="173">
        <f t="shared" ref="G28:H28" ca="1" si="14">D28/OFFSET(D28,4,0)</f>
        <v>2.8540065861690452E-2</v>
      </c>
      <c r="H28" s="173">
        <f t="shared" ca="1" si="14"/>
        <v>2.1705426356589147E-2</v>
      </c>
      <c r="I28" s="37"/>
    </row>
    <row r="29" spans="1:9" s="44" customFormat="1" ht="15.6">
      <c r="A29" s="19"/>
      <c r="B29" s="8" t="s">
        <v>7</v>
      </c>
      <c r="C29" s="164">
        <v>393</v>
      </c>
      <c r="D29" s="164">
        <v>194</v>
      </c>
      <c r="E29" s="41">
        <f t="shared" si="5"/>
        <v>587</v>
      </c>
      <c r="F29" s="173">
        <f ca="1">C29/OFFSET(C29,3,0)</f>
        <v>0.23547034152186938</v>
      </c>
      <c r="G29" s="173">
        <f t="shared" ref="G29:H29" ca="1" si="15">D29/OFFSET(D29,3,0)</f>
        <v>0.21295279912184412</v>
      </c>
      <c r="H29" s="173">
        <f t="shared" ca="1" si="15"/>
        <v>0.22751937984496123</v>
      </c>
      <c r="I29" s="47"/>
    </row>
    <row r="30" spans="1:9" s="44" customFormat="1">
      <c r="A30" s="19"/>
      <c r="B30" s="8" t="s">
        <v>8</v>
      </c>
      <c r="C30" s="164">
        <v>96</v>
      </c>
      <c r="D30" s="164">
        <v>31</v>
      </c>
      <c r="E30" s="41">
        <f t="shared" si="5"/>
        <v>127</v>
      </c>
      <c r="F30" s="173">
        <f ca="1">C30/OFFSET(C30,2,0)</f>
        <v>5.7519472738166565E-2</v>
      </c>
      <c r="G30" s="173">
        <f t="shared" ref="G30:H30" ca="1" si="16">D30/OFFSET(D30,2,0)</f>
        <v>3.4028540065861687E-2</v>
      </c>
      <c r="H30" s="173">
        <f t="shared" ca="1" si="16"/>
        <v>4.922480620155039E-2</v>
      </c>
      <c r="I30" s="37"/>
    </row>
    <row r="31" spans="1:9" s="44" customFormat="1" ht="15.6">
      <c r="A31" s="19"/>
      <c r="B31" s="8" t="s">
        <v>9</v>
      </c>
      <c r="C31" s="164">
        <v>1150</v>
      </c>
      <c r="D31" s="164">
        <v>660</v>
      </c>
      <c r="E31" s="41">
        <f t="shared" si="5"/>
        <v>1810</v>
      </c>
      <c r="F31" s="173">
        <f ca="1">C31/OFFSET(C31,1,0)</f>
        <v>0.68903535050928699</v>
      </c>
      <c r="G31" s="173">
        <f t="shared" ref="G31:H31" ca="1" si="17">D31/OFFSET(D31,1,0)</f>
        <v>0.72447859495060374</v>
      </c>
      <c r="H31" s="174">
        <f t="shared" ca="1" si="17"/>
        <v>0.70155038759689925</v>
      </c>
      <c r="I31" s="47"/>
    </row>
    <row r="32" spans="1:9" s="44" customFormat="1" ht="34.799999999999997">
      <c r="A32" s="19" t="s">
        <v>17</v>
      </c>
      <c r="B32" s="9" t="s">
        <v>18</v>
      </c>
      <c r="C32" s="10">
        <f>SUM(C28:C31)</f>
        <v>1669</v>
      </c>
      <c r="D32" s="10">
        <f>SUM(D28:D31)</f>
        <v>911</v>
      </c>
      <c r="E32" s="41">
        <f t="shared" si="5"/>
        <v>2580</v>
      </c>
      <c r="F32" s="38"/>
      <c r="G32" s="37"/>
      <c r="H32" s="37"/>
      <c r="I32" s="37"/>
    </row>
    <row r="33" spans="1:9" s="44" customFormat="1">
      <c r="A33" s="19" t="s">
        <v>19</v>
      </c>
      <c r="B33" s="29" t="s">
        <v>54</v>
      </c>
      <c r="C33" s="30">
        <f>C14+C20+C26+C32</f>
        <v>19653</v>
      </c>
      <c r="D33" s="30">
        <f>D14+D20+D26+D32</f>
        <v>45441</v>
      </c>
      <c r="E33" s="41">
        <f t="shared" si="5"/>
        <v>65094</v>
      </c>
      <c r="F33" s="45"/>
      <c r="G33" s="37"/>
      <c r="H33" s="37"/>
      <c r="I33" s="37"/>
    </row>
    <row r="34" spans="1:9" s="44" customFormat="1" ht="24">
      <c r="A34" s="20" t="s">
        <v>20</v>
      </c>
      <c r="B34" s="11" t="s">
        <v>21</v>
      </c>
      <c r="C34" s="165">
        <v>1150</v>
      </c>
      <c r="D34" s="165">
        <v>660</v>
      </c>
      <c r="E34" s="41">
        <f t="shared" si="5"/>
        <v>1810</v>
      </c>
      <c r="F34" s="45"/>
      <c r="G34" s="49"/>
      <c r="H34" s="57"/>
      <c r="I34" s="49"/>
    </row>
    <row r="35" spans="1:9" s="44" customFormat="1" ht="24">
      <c r="A35" s="19" t="s">
        <v>22</v>
      </c>
      <c r="B35" s="5" t="s">
        <v>23</v>
      </c>
      <c r="C35" s="30">
        <f>C33-C34</f>
        <v>18503</v>
      </c>
      <c r="D35" s="30">
        <f>D33-D34</f>
        <v>44781</v>
      </c>
      <c r="E35" s="41">
        <f t="shared" si="5"/>
        <v>63284</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64">
        <v>7379</v>
      </c>
      <c r="D39" s="164">
        <v>19527</v>
      </c>
      <c r="E39" s="41">
        <f t="shared" si="5"/>
        <v>26906</v>
      </c>
      <c r="F39" s="38"/>
      <c r="G39" s="37"/>
      <c r="H39" s="37"/>
      <c r="I39" s="37"/>
    </row>
    <row r="40" spans="1:9" s="44" customFormat="1">
      <c r="A40" s="19"/>
      <c r="B40" s="8" t="s">
        <v>7</v>
      </c>
      <c r="C40" s="164">
        <v>500</v>
      </c>
      <c r="D40" s="164">
        <v>742</v>
      </c>
      <c r="E40" s="41">
        <f t="shared" si="5"/>
        <v>1242</v>
      </c>
      <c r="F40" s="38"/>
      <c r="G40" s="37"/>
      <c r="H40" s="37"/>
      <c r="I40" s="37"/>
    </row>
    <row r="41" spans="1:9" s="44" customFormat="1">
      <c r="A41" s="19"/>
      <c r="B41" s="8" t="s">
        <v>8</v>
      </c>
      <c r="C41" s="164">
        <v>183</v>
      </c>
      <c r="D41" s="164">
        <v>152</v>
      </c>
      <c r="E41" s="41">
        <f t="shared" si="5"/>
        <v>335</v>
      </c>
      <c r="F41" s="45"/>
      <c r="G41" s="37"/>
      <c r="H41" s="37"/>
      <c r="I41" s="37"/>
    </row>
    <row r="42" spans="1:9" s="44" customFormat="1">
      <c r="A42" s="19"/>
      <c r="B42" s="8" t="s">
        <v>9</v>
      </c>
      <c r="C42" s="164">
        <v>0</v>
      </c>
      <c r="D42" s="164">
        <v>0</v>
      </c>
      <c r="E42" s="41">
        <f t="shared" si="5"/>
        <v>0</v>
      </c>
      <c r="F42" s="172"/>
      <c r="G42" s="37"/>
      <c r="H42" s="37"/>
      <c r="I42" s="37"/>
    </row>
    <row r="43" spans="1:9" s="44" customFormat="1">
      <c r="A43" s="19" t="s">
        <v>25</v>
      </c>
      <c r="B43" s="9" t="s">
        <v>26</v>
      </c>
      <c r="C43" s="30">
        <f>SUM(C39:C42)</f>
        <v>8062</v>
      </c>
      <c r="D43" s="30">
        <f>SUM(D39:D42)</f>
        <v>20421</v>
      </c>
      <c r="E43" s="41">
        <f t="shared" si="5"/>
        <v>28483</v>
      </c>
      <c r="F43" s="173"/>
      <c r="G43" s="173"/>
      <c r="H43" s="17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64">
        <v>2640</v>
      </c>
      <c r="D46" s="164">
        <v>7498</v>
      </c>
      <c r="E46" s="41">
        <f t="shared" si="5"/>
        <v>10138</v>
      </c>
      <c r="F46" s="38"/>
      <c r="G46" s="37"/>
      <c r="H46" s="37"/>
      <c r="I46" s="37"/>
    </row>
    <row r="47" spans="1:9" s="44" customFormat="1">
      <c r="A47" s="19"/>
      <c r="B47" s="8" t="s">
        <v>7</v>
      </c>
      <c r="C47" s="164">
        <v>807</v>
      </c>
      <c r="D47" s="164">
        <v>2500</v>
      </c>
      <c r="E47" s="41">
        <f t="shared" si="5"/>
        <v>3307</v>
      </c>
      <c r="F47" s="38"/>
      <c r="G47" s="37"/>
      <c r="H47" s="37"/>
      <c r="I47" s="37"/>
    </row>
    <row r="48" spans="1:9" s="44" customFormat="1">
      <c r="A48" s="19"/>
      <c r="B48" s="8" t="s">
        <v>8</v>
      </c>
      <c r="C48" s="164">
        <v>146</v>
      </c>
      <c r="D48" s="164">
        <v>499</v>
      </c>
      <c r="E48" s="41">
        <f t="shared" si="5"/>
        <v>645</v>
      </c>
      <c r="F48" s="38"/>
      <c r="G48" s="37"/>
      <c r="H48" s="37"/>
      <c r="I48" s="37"/>
    </row>
    <row r="49" spans="1:9" s="44" customFormat="1" ht="14.4">
      <c r="A49" s="19"/>
      <c r="B49" s="8" t="s">
        <v>9</v>
      </c>
      <c r="C49" s="164">
        <v>1</v>
      </c>
      <c r="D49" s="164">
        <v>1</v>
      </c>
      <c r="E49" s="41">
        <f t="shared" si="5"/>
        <v>2</v>
      </c>
      <c r="F49" s="172" t="s">
        <v>125</v>
      </c>
      <c r="G49" s="37"/>
      <c r="H49" s="37"/>
      <c r="I49" s="61"/>
    </row>
    <row r="50" spans="1:9" s="44" customFormat="1" ht="23.4">
      <c r="A50" s="19" t="s">
        <v>27</v>
      </c>
      <c r="B50" s="5" t="s">
        <v>28</v>
      </c>
      <c r="C50" s="30">
        <f>SUM(C46:C49)</f>
        <v>3594</v>
      </c>
      <c r="D50" s="30">
        <f>SUM(D46:D49)</f>
        <v>10498</v>
      </c>
      <c r="E50" s="41">
        <f t="shared" si="5"/>
        <v>14092</v>
      </c>
      <c r="F50" s="173">
        <f>C46/C50</f>
        <v>0.73455759599332215</v>
      </c>
      <c r="G50" s="173">
        <f t="shared" ref="G50:H50" si="18">D46/D50</f>
        <v>0.7142312821489808</v>
      </c>
      <c r="H50" s="173">
        <f t="shared" si="18"/>
        <v>0.71941527107578773</v>
      </c>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64">
        <v>1488</v>
      </c>
      <c r="D53" s="164">
        <v>2318</v>
      </c>
      <c r="E53" s="41">
        <f t="shared" si="5"/>
        <v>3806</v>
      </c>
      <c r="F53" s="38"/>
      <c r="G53" s="66"/>
      <c r="H53" s="67"/>
      <c r="I53" s="61"/>
    </row>
    <row r="54" spans="1:9" s="44" customFormat="1">
      <c r="A54" s="19"/>
      <c r="B54" s="8" t="s">
        <v>7</v>
      </c>
      <c r="C54" s="164">
        <v>491</v>
      </c>
      <c r="D54" s="164">
        <v>482</v>
      </c>
      <c r="E54" s="41">
        <f t="shared" si="5"/>
        <v>973</v>
      </c>
      <c r="F54" s="38"/>
      <c r="G54" s="37"/>
      <c r="H54" s="37"/>
      <c r="I54" s="37"/>
    </row>
    <row r="55" spans="1:9" s="44" customFormat="1" ht="14.4">
      <c r="A55" s="19"/>
      <c r="B55" s="8" t="s">
        <v>8</v>
      </c>
      <c r="C55" s="164">
        <v>74</v>
      </c>
      <c r="D55" s="164">
        <v>306</v>
      </c>
      <c r="E55" s="41">
        <f t="shared" si="5"/>
        <v>380</v>
      </c>
      <c r="F55" s="45"/>
      <c r="G55" s="61"/>
      <c r="H55" s="68"/>
      <c r="I55" s="67"/>
    </row>
    <row r="56" spans="1:9" s="44" customFormat="1">
      <c r="A56" s="19"/>
      <c r="B56" s="8" t="s">
        <v>9</v>
      </c>
      <c r="C56" s="164">
        <v>3</v>
      </c>
      <c r="D56" s="164">
        <v>13</v>
      </c>
      <c r="E56" s="41">
        <f t="shared" si="5"/>
        <v>16</v>
      </c>
      <c r="F56" s="172" t="s">
        <v>125</v>
      </c>
      <c r="G56" s="37"/>
      <c r="H56" s="37"/>
      <c r="I56" s="37"/>
    </row>
    <row r="57" spans="1:9" s="44" customFormat="1" ht="23.4">
      <c r="A57" s="19" t="s">
        <v>29</v>
      </c>
      <c r="B57" s="5" t="s">
        <v>30</v>
      </c>
      <c r="C57" s="30">
        <f>SUM(C53:C56)</f>
        <v>2056</v>
      </c>
      <c r="D57" s="30">
        <f>SUM(D53:D56)</f>
        <v>3119</v>
      </c>
      <c r="E57" s="41">
        <f t="shared" si="5"/>
        <v>5175</v>
      </c>
      <c r="F57" s="173">
        <f>C53/C57</f>
        <v>0.72373540856031127</v>
      </c>
      <c r="G57" s="173">
        <f t="shared" ref="G57:H57" si="19">D53/D57</f>
        <v>0.74318691888425781</v>
      </c>
      <c r="H57" s="173">
        <f t="shared" si="19"/>
        <v>0.73545893719806765</v>
      </c>
      <c r="I57" s="37"/>
    </row>
    <row r="58" spans="1:9" s="44" customFormat="1">
      <c r="A58" s="19"/>
      <c r="B58" s="5"/>
      <c r="C58" s="6"/>
      <c r="D58" s="6"/>
      <c r="E58" s="41"/>
      <c r="F58" s="38"/>
      <c r="G58" s="37"/>
      <c r="H58" s="37"/>
      <c r="I58" s="37"/>
    </row>
    <row r="59" spans="1:9" s="44" customFormat="1">
      <c r="A59" s="90" t="s">
        <v>72</v>
      </c>
      <c r="B59" s="5" t="s">
        <v>31</v>
      </c>
      <c r="C59" s="166">
        <v>1280</v>
      </c>
      <c r="D59" s="166">
        <v>660</v>
      </c>
      <c r="E59" s="41">
        <f t="shared" si="5"/>
        <v>1940</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64">
        <v>0</v>
      </c>
      <c r="D62" s="164">
        <v>0</v>
      </c>
      <c r="E62" s="41">
        <f t="shared" si="5"/>
        <v>0</v>
      </c>
      <c r="F62" s="38"/>
      <c r="G62" s="37"/>
      <c r="H62" s="64"/>
      <c r="I62" s="64"/>
    </row>
    <row r="63" spans="1:9" s="44" customFormat="1" ht="36">
      <c r="A63" s="19" t="s">
        <v>35</v>
      </c>
      <c r="B63" s="13" t="s">
        <v>36</v>
      </c>
      <c r="C63" s="164">
        <v>1641</v>
      </c>
      <c r="D63" s="164">
        <v>2081</v>
      </c>
      <c r="E63" s="41">
        <f t="shared" si="5"/>
        <v>3722</v>
      </c>
      <c r="F63" s="38"/>
      <c r="G63" s="37"/>
      <c r="H63" s="37"/>
      <c r="I63" s="37"/>
    </row>
    <row r="64" spans="1:9" s="44" customFormat="1" ht="36">
      <c r="A64" s="19" t="s">
        <v>37</v>
      </c>
      <c r="B64" s="13" t="s">
        <v>38</v>
      </c>
      <c r="C64" s="164">
        <v>449</v>
      </c>
      <c r="D64" s="164">
        <v>680</v>
      </c>
      <c r="E64" s="41">
        <f t="shared" si="5"/>
        <v>1129</v>
      </c>
      <c r="F64" s="38"/>
      <c r="G64" s="62"/>
      <c r="H64" s="61"/>
    </row>
    <row r="65" spans="1:9" s="44" customFormat="1" ht="36">
      <c r="A65" s="19" t="s">
        <v>39</v>
      </c>
      <c r="B65" s="13" t="s">
        <v>40</v>
      </c>
      <c r="C65" s="164">
        <v>2602</v>
      </c>
      <c r="D65" s="164">
        <v>6574</v>
      </c>
      <c r="E65" s="41">
        <f t="shared" si="5"/>
        <v>9176</v>
      </c>
      <c r="F65" s="172" t="s">
        <v>128</v>
      </c>
      <c r="G65" s="37"/>
      <c r="H65" s="37"/>
    </row>
    <row r="66" spans="1:9" s="44" customFormat="1" ht="26.4">
      <c r="A66" s="19" t="s">
        <v>41</v>
      </c>
      <c r="B66" s="29" t="s">
        <v>55</v>
      </c>
      <c r="C66" s="30">
        <f>SUM(C62:C65)</f>
        <v>4692</v>
      </c>
      <c r="D66" s="30">
        <f>SUM(D62:D65)</f>
        <v>9335</v>
      </c>
      <c r="E66" s="41">
        <f t="shared" si="5"/>
        <v>14027</v>
      </c>
      <c r="F66" s="173">
        <f>C66/C33</f>
        <v>0.23874217676690582</v>
      </c>
      <c r="G66" s="173">
        <f t="shared" ref="G66:H66" si="20">D66/D33</f>
        <v>0.20543121850311394</v>
      </c>
      <c r="H66" s="173">
        <f t="shared" si="20"/>
        <v>0.2154883706639629</v>
      </c>
    </row>
    <row r="67" spans="1:9" s="44" customFormat="1" ht="24">
      <c r="A67" s="20" t="s">
        <v>42</v>
      </c>
      <c r="B67" s="11" t="s">
        <v>21</v>
      </c>
      <c r="C67" s="165">
        <v>1150</v>
      </c>
      <c r="D67" s="165">
        <v>660</v>
      </c>
      <c r="E67" s="41">
        <f t="shared" si="5"/>
        <v>1810</v>
      </c>
      <c r="F67" s="38"/>
      <c r="G67" s="37"/>
      <c r="H67" s="37"/>
    </row>
    <row r="68" spans="1:9" s="44" customFormat="1" ht="23.4">
      <c r="A68" s="19" t="s">
        <v>43</v>
      </c>
      <c r="B68" s="5" t="s">
        <v>44</v>
      </c>
      <c r="C68" s="30">
        <f>C66-C67</f>
        <v>3542</v>
      </c>
      <c r="D68" s="30">
        <f>D66-D67</f>
        <v>8675</v>
      </c>
      <c r="E68" s="41">
        <f t="shared" si="5"/>
        <v>12217</v>
      </c>
      <c r="F68" s="38"/>
      <c r="G68" s="63"/>
      <c r="H68" s="69"/>
    </row>
    <row r="69" spans="1:9" s="44" customFormat="1">
      <c r="A69" s="19"/>
      <c r="B69" s="5"/>
      <c r="C69" s="6"/>
      <c r="D69" s="6"/>
      <c r="E69" s="41"/>
      <c r="F69" s="38"/>
      <c r="G69" s="37"/>
      <c r="H69" s="37"/>
    </row>
    <row r="70" spans="1:9" s="44" customFormat="1" ht="47.4">
      <c r="A70" s="19" t="s">
        <v>45</v>
      </c>
      <c r="B70" s="5" t="s">
        <v>46</v>
      </c>
      <c r="C70" s="77">
        <f>C43+C50+C57+C59+C60+C68</f>
        <v>18534</v>
      </c>
      <c r="D70" s="77">
        <f>D43+D50+D57+D59+D60+D68</f>
        <v>43373</v>
      </c>
      <c r="E70" s="41">
        <f t="shared" si="5"/>
        <v>61907</v>
      </c>
      <c r="F70" s="38"/>
      <c r="G70" s="70"/>
      <c r="H70" s="64"/>
    </row>
    <row r="71" spans="1:9" s="44" customFormat="1">
      <c r="A71" s="19"/>
      <c r="B71" s="14"/>
      <c r="C71" s="6"/>
      <c r="D71" s="6"/>
      <c r="E71" s="41"/>
      <c r="F71" s="38"/>
      <c r="G71" s="37"/>
      <c r="H71" s="37"/>
    </row>
    <row r="72" spans="1:9" s="44" customFormat="1" ht="23.4">
      <c r="A72" s="19" t="s">
        <v>47</v>
      </c>
      <c r="B72" s="5" t="s">
        <v>48</v>
      </c>
      <c r="C72" s="166">
        <v>165</v>
      </c>
      <c r="D72" s="166">
        <v>1484</v>
      </c>
      <c r="E72" s="41">
        <f t="shared" si="5"/>
        <v>1649</v>
      </c>
      <c r="F72" s="45"/>
      <c r="G72" s="71"/>
      <c r="H72" s="72"/>
    </row>
    <row r="73" spans="1:9" s="44" customFormat="1">
      <c r="A73" s="19"/>
      <c r="B73" s="14"/>
      <c r="C73" s="6"/>
      <c r="D73" s="6"/>
      <c r="E73" s="41"/>
      <c r="F73" s="38"/>
      <c r="G73" s="37"/>
      <c r="H73" s="37"/>
      <c r="I73" s="37"/>
    </row>
    <row r="74" spans="1:9" s="44" customFormat="1" ht="47.4">
      <c r="A74" s="19" t="s">
        <v>49</v>
      </c>
      <c r="B74" s="5" t="s">
        <v>50</v>
      </c>
      <c r="C74" s="10">
        <f>C70+C72</f>
        <v>18699</v>
      </c>
      <c r="D74" s="10">
        <f>D70+D72</f>
        <v>44857</v>
      </c>
      <c r="E74" s="41">
        <f>D74+C74</f>
        <v>63556</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66">
        <v>1099</v>
      </c>
      <c r="D76" s="166">
        <v>3899</v>
      </c>
      <c r="E76" s="41">
        <f>D76+C76</f>
        <v>4998</v>
      </c>
      <c r="F76" s="38"/>
      <c r="G76" s="37"/>
      <c r="H76" s="37"/>
      <c r="I76" s="37"/>
    </row>
    <row r="77" spans="1:9" s="44" customFormat="1" ht="30.75" customHeight="1">
      <c r="A77" s="210" t="s">
        <v>56</v>
      </c>
      <c r="B77" s="211"/>
      <c r="C77" s="92">
        <f>C6+C33-C67-C74</f>
        <v>1099</v>
      </c>
      <c r="D77" s="92">
        <f>D6+D33-D67-D74</f>
        <v>3899</v>
      </c>
      <c r="E77" s="93">
        <f>(E6+E33)-(E67+E74)</f>
        <v>4998</v>
      </c>
      <c r="F77" s="38"/>
      <c r="G77" s="37"/>
      <c r="H77" s="37"/>
      <c r="I77" s="37"/>
    </row>
    <row r="78" spans="1:9" s="44" customFormat="1" ht="16.2" customHeight="1">
      <c r="A78" s="74"/>
      <c r="B78" s="75" t="s">
        <v>67</v>
      </c>
      <c r="C78" s="94">
        <f>(C43+C57+C59)/(C43+C57+C59+C68)</f>
        <v>0.76291834002677372</v>
      </c>
      <c r="D78" s="94">
        <f t="shared" ref="D78:E78" si="21">(D43+D57+D59)/(D43+D57+D59+D68)</f>
        <v>0.73612167300380227</v>
      </c>
      <c r="E78" s="94">
        <f t="shared" si="21"/>
        <v>0.74449440552127988</v>
      </c>
      <c r="F78" s="31"/>
      <c r="G78" s="37"/>
      <c r="H78" s="37"/>
      <c r="I78" s="37"/>
    </row>
    <row r="79" spans="1:9" s="44" customFormat="1" ht="16.2" customHeight="1">
      <c r="A79" s="74"/>
      <c r="B79" s="75" t="s">
        <v>68</v>
      </c>
      <c r="C79" s="94">
        <f>(C43+C57+C59)/(C43+C57+C59+C69+C72+C67)</f>
        <v>0.89656257374341231</v>
      </c>
      <c r="D79" s="94">
        <f>(D43+D57+D59)/(D43+D57+D59+D68+D72+D67)</f>
        <v>0.69105342813901027</v>
      </c>
      <c r="E79" s="94">
        <f t="shared" ref="E79" si="22">(E43+E57+E59)/(E43+E57+E59+E69+E72+E67)</f>
        <v>0.91143713034795304</v>
      </c>
      <c r="F79" s="38"/>
      <c r="G79" s="37"/>
      <c r="H79" s="37"/>
      <c r="I79" s="37"/>
    </row>
    <row r="80" spans="1:9" ht="16.2" customHeight="1">
      <c r="A80" s="74"/>
      <c r="B80" s="75" t="s">
        <v>70</v>
      </c>
      <c r="C80" s="94">
        <f>C59/C35</f>
        <v>6.9177971139815164E-2</v>
      </c>
      <c r="D80" s="94">
        <f t="shared" ref="D80:E80" si="23">D59/D35</f>
        <v>1.4738393515106854E-2</v>
      </c>
      <c r="E80" s="94">
        <f t="shared" si="23"/>
        <v>3.0655457935655141E-2</v>
      </c>
    </row>
    <row r="81" spans="1:11" ht="16.2" customHeight="1">
      <c r="A81" s="74"/>
      <c r="B81" s="75" t="s">
        <v>69</v>
      </c>
      <c r="C81" s="94">
        <f>D66/E66</f>
        <v>0.66550224566906679</v>
      </c>
      <c r="D81" s="94"/>
      <c r="E81" s="94"/>
    </row>
    <row r="82" spans="1:11" ht="16.2" customHeight="1">
      <c r="A82" s="74"/>
      <c r="B82" s="75" t="s">
        <v>94</v>
      </c>
      <c r="C82" s="150">
        <f>C20/C35</f>
        <v>0.19596822136950764</v>
      </c>
      <c r="D82" s="150">
        <f t="shared" ref="D82:E82" si="24">D20/D35</f>
        <v>0.2333802282217905</v>
      </c>
      <c r="E82" s="150">
        <f t="shared" si="24"/>
        <v>0.22244169142279249</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0.81057810578105782</v>
      </c>
      <c r="D92" s="36" t="s">
        <v>66</v>
      </c>
      <c r="E92" s="34">
        <f>(D74-D68)/D74</f>
        <v>0.80660766435561893</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cols>
    <col min="1" max="1" width="3.33203125" style="124" customWidth="1"/>
    <col min="2" max="2" width="28.6640625" style="4" customWidth="1"/>
    <col min="3" max="5" width="8.88671875" style="124"/>
    <col min="6" max="6" width="7.6640625" style="38" customWidth="1"/>
    <col min="7" max="8" width="7.6640625" style="37" customWidth="1"/>
    <col min="9" max="9" width="8.109375" style="37" customWidth="1"/>
    <col min="10" max="10" width="3" style="44" customWidth="1"/>
    <col min="11" max="11" width="8.88671875" style="44"/>
    <col min="12" max="16384" width="8.88671875" style="124"/>
  </cols>
  <sheetData>
    <row r="1" spans="1:9" s="44" customFormat="1">
      <c r="A1" s="124"/>
      <c r="B1" s="156" t="s">
        <v>100</v>
      </c>
      <c r="C1" s="124"/>
      <c r="D1" s="124"/>
      <c r="E1" s="124"/>
      <c r="F1" s="38"/>
      <c r="G1" s="42"/>
      <c r="H1" s="43"/>
      <c r="I1" s="43"/>
    </row>
    <row r="2" spans="1:9" s="44" customFormat="1" ht="15.6">
      <c r="A2" s="124"/>
      <c r="B2" s="156" t="s">
        <v>101</v>
      </c>
      <c r="C2" s="124"/>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57">
        <v>1179</v>
      </c>
      <c r="D6" s="157">
        <v>3911</v>
      </c>
      <c r="E6" s="41">
        <f>D6+C6</f>
        <v>5090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58">
        <v>8763</v>
      </c>
      <c r="D10" s="158">
        <v>16820</v>
      </c>
      <c r="E10" s="41">
        <f>D10+C10</f>
        <v>25583</v>
      </c>
      <c r="F10" s="173">
        <f ca="1">C10/OFFSET(C10,4,0)</f>
        <v>0.63968172859332795</v>
      </c>
      <c r="G10" s="173">
        <f t="shared" ref="G10:H10" ca="1" si="0">D10/OFFSET(D10,4,0)</f>
        <v>0.59512436754767717</v>
      </c>
      <c r="H10" s="173">
        <f t="shared" ca="1" si="0"/>
        <v>0.6096706544016014</v>
      </c>
      <c r="I10" s="47"/>
    </row>
    <row r="11" spans="1:9" s="44" customFormat="1">
      <c r="A11" s="19"/>
      <c r="B11" s="8" t="s">
        <v>7</v>
      </c>
      <c r="C11" s="158">
        <v>2496</v>
      </c>
      <c r="D11" s="158">
        <v>5759</v>
      </c>
      <c r="E11" s="41">
        <f t="shared" ref="E11:E14" si="1">D11+C11</f>
        <v>8255</v>
      </c>
      <c r="F11" s="173">
        <f ca="1">C11/OFFSET(C11,3,0)</f>
        <v>0.18220308051682604</v>
      </c>
      <c r="G11" s="173">
        <f t="shared" ref="G11:H11" ca="1" si="2">D11/OFFSET(D11,3,0)</f>
        <v>0.2037646392810388</v>
      </c>
      <c r="H11" s="173">
        <f t="shared" ca="1" si="2"/>
        <v>0.19672560888422858</v>
      </c>
      <c r="I11" s="37"/>
    </row>
    <row r="12" spans="1:9" s="44" customFormat="1">
      <c r="A12" s="19"/>
      <c r="B12" s="8" t="s">
        <v>8</v>
      </c>
      <c r="C12" s="158">
        <v>697</v>
      </c>
      <c r="D12" s="158">
        <v>914</v>
      </c>
      <c r="E12" s="41">
        <f t="shared" si="1"/>
        <v>1611</v>
      </c>
      <c r="F12" s="173">
        <f ca="1">C12/OFFSET(C12,2,0)</f>
        <v>5.0879626250091251E-2</v>
      </c>
      <c r="G12" s="173">
        <f t="shared" ref="G12:H12" ca="1" si="3">D12/OFFSET(D12,2,0)</f>
        <v>3.2339100590878536E-2</v>
      </c>
      <c r="H12" s="173">
        <f t="shared" ca="1" si="3"/>
        <v>3.8391878366140796E-2</v>
      </c>
      <c r="I12" s="37"/>
    </row>
    <row r="13" spans="1:9" s="44" customFormat="1">
      <c r="A13" s="19"/>
      <c r="B13" s="8" t="s">
        <v>9</v>
      </c>
      <c r="C13" s="158">
        <v>1743</v>
      </c>
      <c r="D13" s="158">
        <v>4770</v>
      </c>
      <c r="E13" s="41">
        <f t="shared" si="1"/>
        <v>6513</v>
      </c>
      <c r="F13" s="173">
        <f ca="1">C13/OFFSET(C13,1,0)</f>
        <v>0.12723556463975472</v>
      </c>
      <c r="G13" s="173">
        <f t="shared" ref="G13:H13" ca="1" si="4">D13/OFFSET(D13,1,0)</f>
        <v>0.16877189258040548</v>
      </c>
      <c r="H13" s="173">
        <f t="shared" ca="1" si="4"/>
        <v>0.15521185834802917</v>
      </c>
      <c r="I13" s="37"/>
    </row>
    <row r="14" spans="1:9" s="44" customFormat="1">
      <c r="A14" s="19" t="s">
        <v>10</v>
      </c>
      <c r="B14" s="9" t="s">
        <v>11</v>
      </c>
      <c r="C14" s="77">
        <f>SUM(C10:C13)</f>
        <v>13699</v>
      </c>
      <c r="D14" s="77">
        <f>SUM(D10:D13)</f>
        <v>28263</v>
      </c>
      <c r="E14" s="41">
        <f t="shared" si="1"/>
        <v>41962</v>
      </c>
      <c r="F14" s="45"/>
      <c r="G14" s="37"/>
      <c r="H14" s="37"/>
      <c r="I14" s="37"/>
    </row>
    <row r="15" spans="1:9" s="44" customFormat="1" ht="36">
      <c r="A15" s="19"/>
      <c r="B15" s="7" t="s">
        <v>58</v>
      </c>
      <c r="C15" s="6"/>
      <c r="D15" s="6"/>
      <c r="E15" s="41"/>
      <c r="F15" s="38"/>
      <c r="G15" s="37"/>
      <c r="H15" s="37"/>
      <c r="I15" s="37"/>
    </row>
    <row r="16" spans="1:9" s="44" customFormat="1">
      <c r="A16" s="19"/>
      <c r="B16" s="8" t="s">
        <v>6</v>
      </c>
      <c r="C16" s="158">
        <v>2621</v>
      </c>
      <c r="D16" s="158">
        <v>5150</v>
      </c>
      <c r="E16" s="41">
        <f t="shared" ref="E16:E72" si="5">D16+C16</f>
        <v>7771</v>
      </c>
      <c r="F16" s="52"/>
      <c r="G16" s="37"/>
      <c r="H16" s="37"/>
      <c r="I16" s="37"/>
    </row>
    <row r="17" spans="1:9" s="44" customFormat="1" ht="13.8">
      <c r="A17" s="19"/>
      <c r="B17" s="8" t="s">
        <v>7</v>
      </c>
      <c r="C17" s="158">
        <v>819</v>
      </c>
      <c r="D17" s="158">
        <v>2588</v>
      </c>
      <c r="E17" s="41">
        <f t="shared" si="5"/>
        <v>3407</v>
      </c>
      <c r="F17" s="51"/>
      <c r="G17" s="37"/>
      <c r="H17" s="37"/>
      <c r="I17" s="37"/>
    </row>
    <row r="18" spans="1:9" s="44" customFormat="1" ht="15.6">
      <c r="A18" s="19"/>
      <c r="B18" s="8" t="s">
        <v>8</v>
      </c>
      <c r="C18" s="158">
        <v>135</v>
      </c>
      <c r="D18" s="158">
        <v>206</v>
      </c>
      <c r="E18" s="41">
        <f t="shared" si="5"/>
        <v>341</v>
      </c>
      <c r="F18" s="45"/>
      <c r="G18" s="53"/>
      <c r="H18" s="54"/>
      <c r="I18" s="53"/>
    </row>
    <row r="19" spans="1:9" s="44" customFormat="1">
      <c r="A19" s="19"/>
      <c r="B19" s="8" t="s">
        <v>9</v>
      </c>
      <c r="C19" s="158">
        <v>0</v>
      </c>
      <c r="D19" s="158">
        <v>0</v>
      </c>
      <c r="E19" s="41">
        <f t="shared" si="5"/>
        <v>0</v>
      </c>
      <c r="F19" s="45"/>
      <c r="G19" s="37"/>
      <c r="H19" s="37"/>
      <c r="I19" s="37"/>
    </row>
    <row r="20" spans="1:9" s="44" customFormat="1" ht="34.799999999999997">
      <c r="A20" s="19" t="s">
        <v>12</v>
      </c>
      <c r="B20" s="9" t="s">
        <v>13</v>
      </c>
      <c r="C20" s="10">
        <f>SUM(C16:C19)</f>
        <v>3575</v>
      </c>
      <c r="D20" s="10">
        <f>SUM(D16:D19)</f>
        <v>7944</v>
      </c>
      <c r="E20" s="41">
        <f t="shared" si="5"/>
        <v>11519</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58">
        <v>134</v>
      </c>
      <c r="D22" s="158">
        <v>391</v>
      </c>
      <c r="E22" s="41">
        <f t="shared" si="5"/>
        <v>525</v>
      </c>
      <c r="F22" s="52"/>
      <c r="G22" s="55"/>
      <c r="H22" s="56"/>
      <c r="I22" s="53"/>
    </row>
    <row r="23" spans="1:9" s="44" customFormat="1" ht="13.8">
      <c r="A23" s="19"/>
      <c r="B23" s="8" t="s">
        <v>7</v>
      </c>
      <c r="C23" s="158">
        <v>33</v>
      </c>
      <c r="D23" s="158">
        <v>94</v>
      </c>
      <c r="E23" s="41">
        <f t="shared" si="5"/>
        <v>127</v>
      </c>
      <c r="F23" s="51"/>
      <c r="G23" s="37"/>
      <c r="H23" s="37"/>
      <c r="I23" s="37"/>
    </row>
    <row r="24" spans="1:9" s="44" customFormat="1">
      <c r="A24" s="19"/>
      <c r="B24" s="8" t="s">
        <v>8</v>
      </c>
      <c r="C24" s="158">
        <v>0</v>
      </c>
      <c r="D24" s="158">
        <v>0</v>
      </c>
      <c r="E24" s="41">
        <f t="shared" si="5"/>
        <v>0</v>
      </c>
      <c r="F24" s="45"/>
      <c r="G24" s="37"/>
      <c r="H24" s="37"/>
      <c r="I24" s="37"/>
    </row>
    <row r="25" spans="1:9" s="44" customFormat="1">
      <c r="A25" s="19"/>
      <c r="B25" s="8" t="s">
        <v>9</v>
      </c>
      <c r="C25" s="158">
        <v>0</v>
      </c>
      <c r="D25" s="158">
        <v>0</v>
      </c>
      <c r="E25" s="41">
        <f t="shared" si="5"/>
        <v>0</v>
      </c>
      <c r="F25" s="45"/>
      <c r="G25" s="37"/>
      <c r="H25" s="37"/>
      <c r="I25" s="37"/>
    </row>
    <row r="26" spans="1:9" s="44" customFormat="1" ht="34.799999999999997">
      <c r="A26" s="19" t="s">
        <v>14</v>
      </c>
      <c r="B26" s="9" t="s">
        <v>15</v>
      </c>
      <c r="C26" s="10">
        <f>SUM(C22:C25)</f>
        <v>167</v>
      </c>
      <c r="D26" s="10">
        <f>SUM(D22:D25)</f>
        <v>485</v>
      </c>
      <c r="E26" s="41">
        <f t="shared" si="5"/>
        <v>652</v>
      </c>
      <c r="F26" s="45"/>
      <c r="G26" s="37"/>
      <c r="H26" s="37"/>
      <c r="I26" s="37"/>
    </row>
    <row r="27" spans="1:9" s="44" customFormat="1" ht="24">
      <c r="A27" s="19"/>
      <c r="B27" s="7" t="s">
        <v>16</v>
      </c>
      <c r="C27" s="6"/>
      <c r="D27" s="6"/>
      <c r="E27" s="41"/>
      <c r="F27" s="38"/>
      <c r="G27" s="37"/>
      <c r="H27" s="37"/>
      <c r="I27" s="37"/>
    </row>
    <row r="28" spans="1:9" s="44" customFormat="1">
      <c r="A28" s="19"/>
      <c r="B28" s="8" t="s">
        <v>6</v>
      </c>
      <c r="C28" s="158">
        <v>0</v>
      </c>
      <c r="D28" s="158">
        <v>0</v>
      </c>
      <c r="E28" s="41">
        <f t="shared" si="5"/>
        <v>0</v>
      </c>
      <c r="F28" s="45"/>
      <c r="G28" s="37"/>
      <c r="H28" s="37"/>
      <c r="I28" s="37"/>
    </row>
    <row r="29" spans="1:9" s="44" customFormat="1" ht="15.6">
      <c r="A29" s="19"/>
      <c r="B29" s="8" t="s">
        <v>7</v>
      </c>
      <c r="C29" s="158">
        <v>24</v>
      </c>
      <c r="D29" s="158">
        <v>35</v>
      </c>
      <c r="E29" s="41">
        <f t="shared" si="5"/>
        <v>59</v>
      </c>
      <c r="F29" s="38"/>
      <c r="G29" s="47"/>
      <c r="H29" s="49"/>
      <c r="I29" s="47"/>
    </row>
    <row r="30" spans="1:9" s="44" customFormat="1">
      <c r="A30" s="19"/>
      <c r="B30" s="8" t="s">
        <v>8</v>
      </c>
      <c r="C30" s="158">
        <v>6</v>
      </c>
      <c r="D30" s="158">
        <v>6</v>
      </c>
      <c r="E30" s="41">
        <f t="shared" si="5"/>
        <v>12</v>
      </c>
      <c r="F30" s="38"/>
      <c r="G30" s="37"/>
      <c r="H30" s="37"/>
      <c r="I30" s="37"/>
    </row>
    <row r="31" spans="1:9" s="44" customFormat="1" ht="15.6">
      <c r="A31" s="19"/>
      <c r="B31" s="8" t="s">
        <v>9</v>
      </c>
      <c r="C31" s="158">
        <v>1376</v>
      </c>
      <c r="D31" s="158">
        <v>884</v>
      </c>
      <c r="E31" s="41">
        <f t="shared" si="5"/>
        <v>2260</v>
      </c>
      <c r="F31" s="45"/>
      <c r="G31" s="47"/>
      <c r="H31" s="49"/>
      <c r="I31" s="47"/>
    </row>
    <row r="32" spans="1:9" s="44" customFormat="1" ht="34.799999999999997">
      <c r="A32" s="19" t="s">
        <v>17</v>
      </c>
      <c r="B32" s="9" t="s">
        <v>18</v>
      </c>
      <c r="C32" s="10">
        <f>SUM(C28:C31)</f>
        <v>1406</v>
      </c>
      <c r="D32" s="10">
        <f>SUM(D28:D31)</f>
        <v>925</v>
      </c>
      <c r="E32" s="41">
        <f t="shared" si="5"/>
        <v>2331</v>
      </c>
      <c r="F32" s="38"/>
      <c r="G32" s="37"/>
      <c r="H32" s="37"/>
      <c r="I32" s="37"/>
    </row>
    <row r="33" spans="1:9" s="44" customFormat="1">
      <c r="A33" s="19" t="s">
        <v>19</v>
      </c>
      <c r="B33" s="29" t="s">
        <v>54</v>
      </c>
      <c r="C33" s="30">
        <f>C14+C20+C26+C32</f>
        <v>18847</v>
      </c>
      <c r="D33" s="30">
        <f>D14+D20+D26+D32</f>
        <v>37617</v>
      </c>
      <c r="E33" s="41">
        <f t="shared" si="5"/>
        <v>56464</v>
      </c>
      <c r="F33" s="45"/>
      <c r="G33" s="37"/>
      <c r="H33" s="37"/>
      <c r="I33" s="37"/>
    </row>
    <row r="34" spans="1:9" s="44" customFormat="1" ht="24">
      <c r="A34" s="20" t="s">
        <v>20</v>
      </c>
      <c r="B34" s="11" t="s">
        <v>21</v>
      </c>
      <c r="C34" s="159">
        <v>1376</v>
      </c>
      <c r="D34" s="159">
        <v>884</v>
      </c>
      <c r="E34" s="41">
        <f t="shared" si="5"/>
        <v>2260</v>
      </c>
      <c r="F34" s="45"/>
      <c r="G34" s="49"/>
      <c r="H34" s="57"/>
      <c r="I34" s="49"/>
    </row>
    <row r="35" spans="1:9" s="44" customFormat="1" ht="24">
      <c r="A35" s="19" t="s">
        <v>22</v>
      </c>
      <c r="B35" s="5" t="s">
        <v>23</v>
      </c>
      <c r="C35" s="30">
        <f>C33-C34</f>
        <v>17471</v>
      </c>
      <c r="D35" s="30">
        <f>D33-D34</f>
        <v>36733</v>
      </c>
      <c r="E35" s="41">
        <f t="shared" si="5"/>
        <v>54204</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58">
        <v>7170</v>
      </c>
      <c r="D39" s="158">
        <v>16532</v>
      </c>
      <c r="E39" s="41">
        <f t="shared" si="5"/>
        <v>23702</v>
      </c>
      <c r="F39" s="38"/>
      <c r="G39" s="37"/>
      <c r="H39" s="37"/>
      <c r="I39" s="37"/>
    </row>
    <row r="40" spans="1:9" s="44" customFormat="1">
      <c r="A40" s="19"/>
      <c r="B40" s="8" t="s">
        <v>7</v>
      </c>
      <c r="C40" s="158">
        <v>743</v>
      </c>
      <c r="D40" s="158">
        <v>1521</v>
      </c>
      <c r="E40" s="41">
        <f t="shared" si="5"/>
        <v>2264</v>
      </c>
      <c r="F40" s="38"/>
      <c r="G40" s="37"/>
      <c r="H40" s="37"/>
      <c r="I40" s="37"/>
    </row>
    <row r="41" spans="1:9" s="44" customFormat="1">
      <c r="A41" s="19"/>
      <c r="B41" s="8" t="s">
        <v>8</v>
      </c>
      <c r="C41" s="158">
        <v>143</v>
      </c>
      <c r="D41" s="158">
        <v>176</v>
      </c>
      <c r="E41" s="41">
        <f t="shared" si="5"/>
        <v>319</v>
      </c>
      <c r="F41" s="45"/>
      <c r="G41" s="37"/>
      <c r="H41" s="37"/>
      <c r="I41" s="37"/>
    </row>
    <row r="42" spans="1:9" s="44" customFormat="1">
      <c r="A42" s="19"/>
      <c r="B42" s="8" t="s">
        <v>9</v>
      </c>
      <c r="C42" s="158">
        <v>0</v>
      </c>
      <c r="D42" s="158">
        <v>0</v>
      </c>
      <c r="E42" s="41">
        <f t="shared" si="5"/>
        <v>0</v>
      </c>
      <c r="F42" s="45"/>
      <c r="G42" s="37"/>
      <c r="H42" s="37"/>
      <c r="I42" s="37"/>
    </row>
    <row r="43" spans="1:9" s="44" customFormat="1">
      <c r="A43" s="19" t="s">
        <v>25</v>
      </c>
      <c r="B43" s="9" t="s">
        <v>26</v>
      </c>
      <c r="C43" s="30">
        <f>SUM(C39:C42)</f>
        <v>8056</v>
      </c>
      <c r="D43" s="30">
        <f>SUM(D39:D42)</f>
        <v>18229</v>
      </c>
      <c r="E43" s="41">
        <f t="shared" si="5"/>
        <v>26285</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58">
        <v>2565</v>
      </c>
      <c r="D46" s="158">
        <v>5205</v>
      </c>
      <c r="E46" s="41">
        <f t="shared" si="5"/>
        <v>7770</v>
      </c>
      <c r="F46" s="38"/>
      <c r="G46" s="37"/>
      <c r="H46" s="37"/>
      <c r="I46" s="37"/>
    </row>
    <row r="47" spans="1:9" s="44" customFormat="1">
      <c r="A47" s="19"/>
      <c r="B47" s="8" t="s">
        <v>7</v>
      </c>
      <c r="C47" s="158">
        <v>856</v>
      </c>
      <c r="D47" s="158">
        <v>2427</v>
      </c>
      <c r="E47" s="41">
        <f t="shared" si="5"/>
        <v>3283</v>
      </c>
      <c r="F47" s="38"/>
      <c r="G47" s="37"/>
      <c r="H47" s="37"/>
      <c r="I47" s="37"/>
    </row>
    <row r="48" spans="1:9" s="44" customFormat="1">
      <c r="A48" s="19"/>
      <c r="B48" s="8" t="s">
        <v>8</v>
      </c>
      <c r="C48" s="158">
        <v>135</v>
      </c>
      <c r="D48" s="158">
        <v>225</v>
      </c>
      <c r="E48" s="41">
        <f t="shared" si="5"/>
        <v>360</v>
      </c>
      <c r="F48" s="38"/>
      <c r="G48" s="37"/>
      <c r="H48" s="37"/>
      <c r="I48" s="37"/>
    </row>
    <row r="49" spans="1:9" s="44" customFormat="1" ht="14.4">
      <c r="A49" s="19"/>
      <c r="B49" s="8" t="s">
        <v>9</v>
      </c>
      <c r="C49" s="158">
        <v>4</v>
      </c>
      <c r="D49" s="158">
        <v>0</v>
      </c>
      <c r="E49" s="41">
        <f t="shared" si="5"/>
        <v>4</v>
      </c>
      <c r="F49" s="45"/>
      <c r="G49" s="59"/>
      <c r="H49" s="60"/>
      <c r="I49" s="61"/>
    </row>
    <row r="50" spans="1:9" s="44" customFormat="1" ht="23.4">
      <c r="A50" s="19" t="s">
        <v>27</v>
      </c>
      <c r="B50" s="5" t="s">
        <v>28</v>
      </c>
      <c r="C50" s="30">
        <f>SUM(C46:C49)</f>
        <v>3560</v>
      </c>
      <c r="D50" s="30">
        <f>SUM(D46:D49)</f>
        <v>7857</v>
      </c>
      <c r="E50" s="41">
        <f t="shared" si="5"/>
        <v>11417</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8">
        <v>1337</v>
      </c>
      <c r="D53" s="158">
        <v>1685</v>
      </c>
      <c r="E53" s="41">
        <f t="shared" si="5"/>
        <v>3022</v>
      </c>
      <c r="F53" s="38"/>
      <c r="G53" s="66"/>
      <c r="H53" s="67"/>
      <c r="I53" s="61"/>
    </row>
    <row r="54" spans="1:9" s="44" customFormat="1">
      <c r="A54" s="19"/>
      <c r="B54" s="8" t="s">
        <v>7</v>
      </c>
      <c r="C54" s="158">
        <v>450</v>
      </c>
      <c r="D54" s="158">
        <v>608</v>
      </c>
      <c r="E54" s="41">
        <f t="shared" si="5"/>
        <v>1058</v>
      </c>
      <c r="F54" s="38"/>
      <c r="G54" s="37"/>
      <c r="H54" s="37"/>
      <c r="I54" s="37"/>
    </row>
    <row r="55" spans="1:9" s="44" customFormat="1" ht="14.4">
      <c r="A55" s="19"/>
      <c r="B55" s="8" t="s">
        <v>8</v>
      </c>
      <c r="C55" s="158">
        <v>148</v>
      </c>
      <c r="D55" s="158">
        <v>196</v>
      </c>
      <c r="E55" s="41">
        <f t="shared" si="5"/>
        <v>344</v>
      </c>
      <c r="F55" s="45"/>
      <c r="G55" s="61"/>
      <c r="H55" s="68"/>
      <c r="I55" s="67"/>
    </row>
    <row r="56" spans="1:9" s="44" customFormat="1">
      <c r="A56" s="19"/>
      <c r="B56" s="8" t="s">
        <v>9</v>
      </c>
      <c r="C56" s="158">
        <v>6</v>
      </c>
      <c r="D56" s="158">
        <v>3</v>
      </c>
      <c r="E56" s="41">
        <f t="shared" si="5"/>
        <v>9</v>
      </c>
      <c r="F56" s="38"/>
      <c r="G56" s="37"/>
      <c r="H56" s="37"/>
      <c r="I56" s="37"/>
    </row>
    <row r="57" spans="1:9" s="44" customFormat="1" ht="23.4">
      <c r="A57" s="19" t="s">
        <v>29</v>
      </c>
      <c r="B57" s="5" t="s">
        <v>30</v>
      </c>
      <c r="C57" s="30">
        <f>SUM(C53:C56)</f>
        <v>1941</v>
      </c>
      <c r="D57" s="30">
        <f>SUM(D53:D56)</f>
        <v>2492</v>
      </c>
      <c r="E57" s="41">
        <f t="shared" si="5"/>
        <v>4433</v>
      </c>
      <c r="F57" s="38"/>
      <c r="G57" s="37"/>
      <c r="H57" s="37"/>
      <c r="I57" s="37"/>
    </row>
    <row r="58" spans="1:9" s="44" customFormat="1">
      <c r="A58" s="19"/>
      <c r="B58" s="5"/>
      <c r="C58" s="6"/>
      <c r="D58" s="6"/>
      <c r="E58" s="41"/>
      <c r="F58" s="38"/>
      <c r="G58" s="37"/>
      <c r="H58" s="37"/>
      <c r="I58" s="37"/>
    </row>
    <row r="59" spans="1:9" s="44" customFormat="1">
      <c r="A59" s="90" t="s">
        <v>72</v>
      </c>
      <c r="B59" s="5" t="s">
        <v>31</v>
      </c>
      <c r="C59" s="157">
        <v>1280</v>
      </c>
      <c r="D59" s="157">
        <v>660</v>
      </c>
      <c r="E59" s="41">
        <f t="shared" si="5"/>
        <v>1940</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8">
        <v>0</v>
      </c>
      <c r="D62" s="158">
        <v>0</v>
      </c>
      <c r="E62" s="41">
        <f t="shared" si="5"/>
        <v>0</v>
      </c>
      <c r="F62" s="38"/>
      <c r="G62" s="37"/>
      <c r="H62" s="64"/>
      <c r="I62" s="64"/>
    </row>
    <row r="63" spans="1:9" s="44" customFormat="1" ht="36">
      <c r="A63" s="19" t="s">
        <v>35</v>
      </c>
      <c r="B63" s="13" t="s">
        <v>36</v>
      </c>
      <c r="C63" s="158">
        <v>819</v>
      </c>
      <c r="D63" s="158">
        <v>2018</v>
      </c>
      <c r="E63" s="41">
        <f t="shared" si="5"/>
        <v>2837</v>
      </c>
      <c r="F63" s="38"/>
      <c r="G63" s="37"/>
      <c r="H63" s="37"/>
      <c r="I63" s="37"/>
    </row>
    <row r="64" spans="1:9" s="44" customFormat="1" ht="36">
      <c r="A64" s="19" t="s">
        <v>37</v>
      </c>
      <c r="B64" s="13" t="s">
        <v>38</v>
      </c>
      <c r="C64" s="158">
        <v>410</v>
      </c>
      <c r="D64" s="158">
        <v>438</v>
      </c>
      <c r="E64" s="41">
        <f t="shared" si="5"/>
        <v>848</v>
      </c>
      <c r="F64" s="38"/>
      <c r="G64" s="62"/>
      <c r="H64" s="61"/>
    </row>
    <row r="65" spans="1:9" s="44" customFormat="1" ht="36">
      <c r="A65" s="19" t="s">
        <v>39</v>
      </c>
      <c r="B65" s="13" t="s">
        <v>40</v>
      </c>
      <c r="C65" s="158">
        <v>2675</v>
      </c>
      <c r="D65" s="158">
        <v>5606</v>
      </c>
      <c r="E65" s="41">
        <f t="shared" si="5"/>
        <v>8281</v>
      </c>
      <c r="F65" s="38"/>
      <c r="G65" s="37"/>
      <c r="H65" s="37"/>
    </row>
    <row r="66" spans="1:9" s="44" customFormat="1" ht="26.4">
      <c r="A66" s="19" t="s">
        <v>41</v>
      </c>
      <c r="B66" s="29" t="s">
        <v>55</v>
      </c>
      <c r="C66" s="30">
        <f>SUM(C62:C65)</f>
        <v>3904</v>
      </c>
      <c r="D66" s="30">
        <f>SUM(D62:D65)</f>
        <v>8062</v>
      </c>
      <c r="E66" s="41">
        <f t="shared" si="5"/>
        <v>11966</v>
      </c>
      <c r="F66" s="38"/>
      <c r="G66" s="62"/>
      <c r="H66" s="64"/>
    </row>
    <row r="67" spans="1:9" s="44" customFormat="1" ht="24">
      <c r="A67" s="20" t="s">
        <v>42</v>
      </c>
      <c r="B67" s="11" t="s">
        <v>21</v>
      </c>
      <c r="C67" s="159">
        <v>1376</v>
      </c>
      <c r="D67" s="159">
        <v>884</v>
      </c>
      <c r="E67" s="41">
        <f t="shared" si="5"/>
        <v>2260</v>
      </c>
      <c r="F67" s="38"/>
      <c r="G67" s="37"/>
      <c r="H67" s="37"/>
    </row>
    <row r="68" spans="1:9" s="44" customFormat="1" ht="23.4">
      <c r="A68" s="19" t="s">
        <v>43</v>
      </c>
      <c r="B68" s="5" t="s">
        <v>44</v>
      </c>
      <c r="C68" s="30">
        <f>C66-C67</f>
        <v>2528</v>
      </c>
      <c r="D68" s="30">
        <f>D66-D67</f>
        <v>7178</v>
      </c>
      <c r="E68" s="41">
        <f t="shared" si="5"/>
        <v>9706</v>
      </c>
      <c r="F68" s="38"/>
      <c r="G68" s="63"/>
      <c r="H68" s="69"/>
    </row>
    <row r="69" spans="1:9" s="44" customFormat="1">
      <c r="A69" s="19"/>
      <c r="B69" s="5"/>
      <c r="C69" s="6"/>
      <c r="D69" s="6"/>
      <c r="E69" s="41"/>
      <c r="F69" s="38"/>
      <c r="G69" s="37"/>
      <c r="H69" s="37"/>
    </row>
    <row r="70" spans="1:9" s="44" customFormat="1" ht="47.4">
      <c r="A70" s="19" t="s">
        <v>45</v>
      </c>
      <c r="B70" s="5" t="s">
        <v>46</v>
      </c>
      <c r="C70" s="77">
        <f>C43+C50+C57+C59+C60+C68</f>
        <v>17365</v>
      </c>
      <c r="D70" s="77">
        <f>D43+D50+D57+D59+D60+D68</f>
        <v>36416</v>
      </c>
      <c r="E70" s="41">
        <f t="shared" si="5"/>
        <v>53781</v>
      </c>
      <c r="F70" s="38"/>
      <c r="G70" s="70"/>
      <c r="H70" s="64"/>
    </row>
    <row r="71" spans="1:9" s="44" customFormat="1">
      <c r="A71" s="19"/>
      <c r="B71" s="14"/>
      <c r="C71" s="6"/>
      <c r="D71" s="6"/>
      <c r="E71" s="41"/>
      <c r="F71" s="38"/>
      <c r="G71" s="37"/>
      <c r="H71" s="37"/>
    </row>
    <row r="72" spans="1:9" s="44" customFormat="1" ht="23.4">
      <c r="A72" s="19" t="s">
        <v>47</v>
      </c>
      <c r="B72" s="5" t="s">
        <v>48</v>
      </c>
      <c r="C72" s="157">
        <v>179</v>
      </c>
      <c r="D72" s="157">
        <v>1378</v>
      </c>
      <c r="E72" s="41">
        <f t="shared" si="5"/>
        <v>1557</v>
      </c>
      <c r="F72" s="45"/>
      <c r="G72" s="71"/>
      <c r="H72" s="72"/>
    </row>
    <row r="73" spans="1:9" s="44" customFormat="1">
      <c r="A73" s="19"/>
      <c r="B73" s="14"/>
      <c r="C73" s="6"/>
      <c r="D73" s="6"/>
      <c r="E73" s="41"/>
      <c r="F73" s="38"/>
      <c r="G73" s="37"/>
      <c r="H73" s="37"/>
      <c r="I73" s="37"/>
    </row>
    <row r="74" spans="1:9" s="44" customFormat="1" ht="47.4">
      <c r="A74" s="19" t="s">
        <v>49</v>
      </c>
      <c r="B74" s="5" t="s">
        <v>50</v>
      </c>
      <c r="C74" s="10">
        <f>C70+C72</f>
        <v>17544</v>
      </c>
      <c r="D74" s="10">
        <f>D70+D72</f>
        <v>37794</v>
      </c>
      <c r="E74" s="41">
        <f>D74+C74</f>
        <v>55338</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7">
        <v>1099</v>
      </c>
      <c r="D76" s="157">
        <v>3899</v>
      </c>
      <c r="E76" s="41">
        <f>D76+C76</f>
        <v>4998</v>
      </c>
      <c r="F76" s="38"/>
      <c r="G76" s="37"/>
      <c r="H76" s="37"/>
      <c r="I76" s="37"/>
    </row>
    <row r="77" spans="1:9" s="44" customFormat="1" ht="30.75" customHeight="1">
      <c r="A77" s="210" t="s">
        <v>56</v>
      </c>
      <c r="B77" s="211"/>
      <c r="C77" s="92">
        <f>C6+C33-C67-C74</f>
        <v>1106</v>
      </c>
      <c r="D77" s="92">
        <f>D6+D33-D67-D74</f>
        <v>2850</v>
      </c>
      <c r="E77" s="93">
        <f>(E6+E33)-(E67+E74)</f>
        <v>3956</v>
      </c>
      <c r="F77" s="38"/>
      <c r="G77" s="37"/>
      <c r="H77" s="37"/>
      <c r="I77" s="37"/>
    </row>
    <row r="78" spans="1:9" s="44" customFormat="1" ht="16.2" customHeight="1">
      <c r="A78" s="74"/>
      <c r="B78" s="75" t="s">
        <v>67</v>
      </c>
      <c r="C78" s="94">
        <f>(C43+C57+C59)/(C43+C57+C59+C68)</f>
        <v>0.8168779427743571</v>
      </c>
      <c r="D78" s="94">
        <f t="shared" ref="D78:E78" si="6">(D43+D57+D59)/(D43+D57+D59+D68)</f>
        <v>0.74866066739031478</v>
      </c>
      <c r="E78" s="94">
        <f t="shared" si="6"/>
        <v>0.77089037862335941</v>
      </c>
      <c r="F78" s="31"/>
      <c r="G78" s="37"/>
      <c r="H78" s="37"/>
      <c r="I78" s="37"/>
    </row>
    <row r="79" spans="1:9" s="44" customFormat="1" ht="16.2" customHeight="1">
      <c r="A79" s="74"/>
      <c r="B79" s="75" t="s">
        <v>68</v>
      </c>
      <c r="C79" s="94">
        <f>(C43+C57+C59)/(C43+C57+C59+C69+C72+C67)</f>
        <v>0.878818578553616</v>
      </c>
      <c r="D79" s="94">
        <f>(D43+D57+D59)/(D43+D57+D59+D68+D72+D67)</f>
        <v>0.69371532396742486</v>
      </c>
      <c r="E79" s="94">
        <f t="shared" ref="E79" si="7">(E43+E57+E59)/(E43+E57+E59+E69+E72+E67)</f>
        <v>0.89535298149417408</v>
      </c>
      <c r="F79" s="38"/>
      <c r="G79" s="37"/>
      <c r="H79" s="37"/>
      <c r="I79" s="37"/>
    </row>
    <row r="80" spans="1:9" ht="16.2" customHeight="1">
      <c r="A80" s="74"/>
      <c r="B80" s="75" t="s">
        <v>70</v>
      </c>
      <c r="C80" s="94">
        <f>C59/C35</f>
        <v>7.3264266498769395E-2</v>
      </c>
      <c r="D80" s="94">
        <f t="shared" ref="D80:E80" si="8">D59/D35</f>
        <v>1.7967495167832737E-2</v>
      </c>
      <c r="E80" s="94">
        <f t="shared" si="8"/>
        <v>3.5790716552283962E-2</v>
      </c>
    </row>
    <row r="81" spans="1:11" ht="16.2" customHeight="1">
      <c r="A81" s="74"/>
      <c r="B81" s="75" t="s">
        <v>69</v>
      </c>
      <c r="C81" s="94">
        <f>D66/E66</f>
        <v>0.67374226976433227</v>
      </c>
      <c r="D81" s="94"/>
      <c r="E81" s="94"/>
    </row>
    <row r="82" spans="1:11" ht="16.2" customHeight="1">
      <c r="A82" s="74"/>
      <c r="B82" s="75" t="s">
        <v>94</v>
      </c>
      <c r="C82" s="150">
        <f>C20/C35</f>
        <v>0.20462480682273482</v>
      </c>
      <c r="D82" s="150">
        <f t="shared" ref="D82:E82" si="9">D20/D35</f>
        <v>0.21626330547464134</v>
      </c>
      <c r="E82" s="150">
        <f t="shared" si="9"/>
        <v>0.21251199173492732</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0.85590515275877788</v>
      </c>
      <c r="D92" s="36" t="s">
        <v>66</v>
      </c>
      <c r="E92" s="34">
        <f>(D74-D68)/D74</f>
        <v>0.81007567338731012</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83:E83"/>
    <mergeCell ref="A77:B77"/>
    <mergeCell ref="A93:E93"/>
  </mergeCells>
  <phoneticPr fontId="16" type="noConversion"/>
  <pageMargins left="0.27" right="0.25" top="0.3" bottom="0.22" header="0.25" footer="0.18"/>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1" sqref="B1"/>
    </sheetView>
  </sheetViews>
  <sheetFormatPr defaultRowHeight="13.2"/>
  <cols>
    <col min="1" max="1" width="3.33203125" style="124" customWidth="1"/>
    <col min="2" max="2" width="28.6640625" style="4" customWidth="1"/>
    <col min="3" max="5" width="8.88671875" style="124"/>
    <col min="6" max="6" width="7.88671875" style="38" customWidth="1"/>
    <col min="7" max="8" width="7.88671875" style="37" customWidth="1"/>
    <col min="9" max="9" width="8.109375" style="37" customWidth="1"/>
    <col min="10" max="10" width="3" style="44" customWidth="1"/>
    <col min="11" max="11" width="8.88671875" style="44"/>
    <col min="12" max="16384" width="8.88671875" style="124"/>
  </cols>
  <sheetData>
    <row r="1" spans="1:9" s="44" customFormat="1">
      <c r="A1" s="124"/>
      <c r="B1" s="156" t="s">
        <v>100</v>
      </c>
      <c r="C1" s="124"/>
      <c r="D1" s="124"/>
      <c r="E1" s="124"/>
      <c r="F1" s="38" t="s">
        <v>126</v>
      </c>
      <c r="G1" s="42"/>
      <c r="H1" s="43"/>
      <c r="I1" s="43"/>
    </row>
    <row r="2" spans="1:9" s="44" customFormat="1" ht="15.6">
      <c r="A2" s="124"/>
      <c r="B2" s="156" t="s">
        <v>102</v>
      </c>
      <c r="C2" s="124"/>
      <c r="D2" s="124"/>
      <c r="E2" s="124"/>
      <c r="F2" s="172" t="s">
        <v>127</v>
      </c>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57">
        <v>1190</v>
      </c>
      <c r="D6" s="157">
        <v>3355</v>
      </c>
      <c r="E6" s="41">
        <f>D6+C6</f>
        <v>4545</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158">
        <v>9393</v>
      </c>
      <c r="D10" s="158">
        <v>15230</v>
      </c>
      <c r="E10" s="41">
        <f>D10+C10</f>
        <v>24623</v>
      </c>
      <c r="F10" s="173">
        <f ca="1">C10/OFFSET(C10,4,0)</f>
        <v>0.68070150010870356</v>
      </c>
      <c r="G10" s="173">
        <f t="shared" ref="G10:H10" ca="1" si="0">D10/OFFSET(D10,4,0)</f>
        <v>0.60140578107723897</v>
      </c>
      <c r="H10" s="173">
        <f t="shared" ca="1" si="0"/>
        <v>0.62937402550929122</v>
      </c>
      <c r="I10" s="47"/>
    </row>
    <row r="11" spans="1:9" s="44" customFormat="1">
      <c r="A11" s="19"/>
      <c r="B11" s="8" t="s">
        <v>7</v>
      </c>
      <c r="C11" s="158">
        <v>1984</v>
      </c>
      <c r="D11" s="158">
        <v>4699</v>
      </c>
      <c r="E11" s="41">
        <f t="shared" ref="E11:E14" si="1">D11+C11</f>
        <v>6683</v>
      </c>
      <c r="F11" s="173">
        <f ca="1">C11/OFFSET(C11,3,0)</f>
        <v>0.14377853467642582</v>
      </c>
      <c r="G11" s="173">
        <f t="shared" ref="G11:H11" ca="1" si="2">D11/OFFSET(D11,3,0)</f>
        <v>0.18555520454904439</v>
      </c>
      <c r="H11" s="173">
        <f t="shared" ca="1" si="2"/>
        <v>0.170820233622166</v>
      </c>
      <c r="I11" s="37"/>
    </row>
    <row r="12" spans="1:9" s="44" customFormat="1">
      <c r="A12" s="19"/>
      <c r="B12" s="8" t="s">
        <v>8</v>
      </c>
      <c r="C12" s="158">
        <v>627</v>
      </c>
      <c r="D12" s="158">
        <v>1078</v>
      </c>
      <c r="E12" s="41">
        <f t="shared" si="1"/>
        <v>1705</v>
      </c>
      <c r="F12" s="173">
        <f ca="1">C12/OFFSET(C12,2,0)</f>
        <v>4.5438075222842232E-2</v>
      </c>
      <c r="G12" s="173">
        <f t="shared" ref="G12:H12" ca="1" si="3">D12/OFFSET(D12,2,0)</f>
        <v>4.2568314642236614E-2</v>
      </c>
      <c r="H12" s="173">
        <f t="shared" ca="1" si="3"/>
        <v>4.3580502517700584E-2</v>
      </c>
      <c r="I12" s="37"/>
    </row>
    <row r="13" spans="1:9" s="44" customFormat="1">
      <c r="A13" s="19"/>
      <c r="B13" s="8" t="s">
        <v>9</v>
      </c>
      <c r="C13" s="158">
        <v>1795</v>
      </c>
      <c r="D13" s="158">
        <v>4317</v>
      </c>
      <c r="E13" s="41">
        <f t="shared" si="1"/>
        <v>6112</v>
      </c>
      <c r="F13" s="173">
        <f ca="1">C13/OFFSET(C13,1,0)</f>
        <v>0.13008188999202841</v>
      </c>
      <c r="G13" s="173">
        <f t="shared" ref="G13:H13" ca="1" si="4">D13/OFFSET(D13,1,0)</f>
        <v>0.17047069973148002</v>
      </c>
      <c r="H13" s="173">
        <f t="shared" ca="1" si="4"/>
        <v>0.1562252383508422</v>
      </c>
      <c r="I13" s="37"/>
    </row>
    <row r="14" spans="1:9" s="44" customFormat="1">
      <c r="A14" s="19" t="s">
        <v>10</v>
      </c>
      <c r="B14" s="9" t="s">
        <v>11</v>
      </c>
      <c r="C14" s="77">
        <f>SUM(C10:C13)</f>
        <v>13799</v>
      </c>
      <c r="D14" s="77">
        <f>SUM(D10:D13)</f>
        <v>25324</v>
      </c>
      <c r="E14" s="41">
        <f t="shared" si="1"/>
        <v>39123</v>
      </c>
      <c r="F14" s="173"/>
      <c r="G14" s="173"/>
      <c r="H14" s="173"/>
      <c r="I14" s="37"/>
    </row>
    <row r="15" spans="1:9" s="44" customFormat="1" ht="36">
      <c r="A15" s="19"/>
      <c r="B15" s="7" t="s">
        <v>58</v>
      </c>
      <c r="C15" s="6"/>
      <c r="D15" s="6"/>
      <c r="E15" s="41"/>
      <c r="F15" s="38"/>
      <c r="G15" s="37"/>
      <c r="H15" s="37"/>
      <c r="I15" s="37"/>
    </row>
    <row r="16" spans="1:9" s="44" customFormat="1">
      <c r="A16" s="19"/>
      <c r="B16" s="8" t="s">
        <v>6</v>
      </c>
      <c r="C16" s="158">
        <v>2092</v>
      </c>
      <c r="D16" s="158">
        <v>4382</v>
      </c>
      <c r="E16" s="41">
        <f t="shared" ref="E16:E72" si="5">D16+C16</f>
        <v>6474</v>
      </c>
      <c r="F16" s="173">
        <f ca="1">C16/OFFSET(C16,4,0)</f>
        <v>0.66014515620069425</v>
      </c>
      <c r="G16" s="173">
        <f t="shared" ref="G16" ca="1" si="6">D16/OFFSET(D16,4,0)</f>
        <v>0.59168241965973534</v>
      </c>
      <c r="H16" s="173">
        <f t="shared" ref="H16" ca="1" si="7">E16/OFFSET(E16,4,0)</f>
        <v>0.61219858156028373</v>
      </c>
      <c r="I16" s="37"/>
    </row>
    <row r="17" spans="1:9" s="44" customFormat="1">
      <c r="A17" s="19"/>
      <c r="B17" s="8" t="s">
        <v>7</v>
      </c>
      <c r="C17" s="158">
        <v>883</v>
      </c>
      <c r="D17" s="158">
        <v>2779</v>
      </c>
      <c r="E17" s="41">
        <f t="shared" si="5"/>
        <v>3662</v>
      </c>
      <c r="F17" s="173">
        <f ca="1">C17/OFFSET(C17,3,0)</f>
        <v>0.27863679394130642</v>
      </c>
      <c r="G17" s="173">
        <f t="shared" ref="G17" ca="1" si="8">D17/OFFSET(D17,3,0)</f>
        <v>0.37523629489603022</v>
      </c>
      <c r="H17" s="173">
        <f t="shared" ref="H17" ca="1" si="9">E17/OFFSET(E17,3,0)</f>
        <v>0.34628841607565014</v>
      </c>
      <c r="I17" s="37"/>
    </row>
    <row r="18" spans="1:9" s="44" customFormat="1" ht="15.6">
      <c r="A18" s="19"/>
      <c r="B18" s="8" t="s">
        <v>8</v>
      </c>
      <c r="C18" s="158">
        <v>194</v>
      </c>
      <c r="D18" s="158">
        <v>244</v>
      </c>
      <c r="E18" s="41">
        <f t="shared" si="5"/>
        <v>438</v>
      </c>
      <c r="F18" s="173">
        <f ca="1">C18/OFFSET(C18,2,0)</f>
        <v>6.121804985799937E-2</v>
      </c>
      <c r="G18" s="173">
        <f t="shared" ref="G18" ca="1" si="10">D18/OFFSET(D18,2,0)</f>
        <v>3.2946259789359979E-2</v>
      </c>
      <c r="H18" s="173">
        <f t="shared" ref="H18" ca="1" si="11">E18/OFFSET(E18,2,0)</f>
        <v>4.141843971631206E-2</v>
      </c>
      <c r="I18" s="53"/>
    </row>
    <row r="19" spans="1:9" s="44" customFormat="1">
      <c r="A19" s="19"/>
      <c r="B19" s="8" t="s">
        <v>9</v>
      </c>
      <c r="C19" s="158">
        <v>0</v>
      </c>
      <c r="D19" s="158">
        <v>1</v>
      </c>
      <c r="E19" s="41">
        <f t="shared" si="5"/>
        <v>1</v>
      </c>
      <c r="F19" s="173">
        <f ca="1">C19/OFFSET(C19,1,0)</f>
        <v>0</v>
      </c>
      <c r="G19" s="173">
        <f t="shared" ref="G19" ca="1" si="12">D19/OFFSET(D19,1,0)</f>
        <v>1.3502565487442613E-4</v>
      </c>
      <c r="H19" s="174">
        <f t="shared" ref="H19" ca="1" si="13">E19/OFFSET(E19,1,0)</f>
        <v>9.456264775413712E-5</v>
      </c>
      <c r="I19" s="37"/>
    </row>
    <row r="20" spans="1:9" s="44" customFormat="1" ht="34.799999999999997">
      <c r="A20" s="19" t="s">
        <v>12</v>
      </c>
      <c r="B20" s="9" t="s">
        <v>13</v>
      </c>
      <c r="C20" s="10">
        <f>SUM(C16:C19)</f>
        <v>3169</v>
      </c>
      <c r="D20" s="10">
        <f>SUM(D16:D19)</f>
        <v>7406</v>
      </c>
      <c r="E20" s="41">
        <f t="shared" si="5"/>
        <v>10575</v>
      </c>
      <c r="F20" s="173"/>
      <c r="G20" s="173"/>
      <c r="H20" s="173"/>
      <c r="I20" s="37"/>
    </row>
    <row r="21" spans="1:9" s="44" customFormat="1" ht="36">
      <c r="A21" s="19"/>
      <c r="B21" s="7" t="s">
        <v>59</v>
      </c>
      <c r="C21" s="6"/>
      <c r="D21" s="6"/>
      <c r="E21" s="41"/>
      <c r="F21" s="38"/>
      <c r="G21" s="37"/>
      <c r="H21" s="37"/>
      <c r="I21" s="37"/>
    </row>
    <row r="22" spans="1:9" s="44" customFormat="1" ht="15.6">
      <c r="A22" s="19"/>
      <c r="B22" s="8" t="s">
        <v>6</v>
      </c>
      <c r="C22" s="158">
        <v>90</v>
      </c>
      <c r="D22" s="158">
        <v>408</v>
      </c>
      <c r="E22" s="41">
        <f t="shared" si="5"/>
        <v>498</v>
      </c>
      <c r="F22" s="173">
        <f ca="1">C22/OFFSET(C22,4,0)</f>
        <v>0.97826086956521741</v>
      </c>
      <c r="G22" s="173">
        <f t="shared" ref="G22" ca="1" si="14">D22/OFFSET(D22,4,0)</f>
        <v>0.85</v>
      </c>
      <c r="H22" s="173">
        <f t="shared" ref="H22" ca="1" si="15">E22/OFFSET(E22,4,0)</f>
        <v>0.87062937062937062</v>
      </c>
      <c r="I22" s="53"/>
    </row>
    <row r="23" spans="1:9" s="44" customFormat="1">
      <c r="A23" s="19"/>
      <c r="B23" s="8" t="s">
        <v>7</v>
      </c>
      <c r="C23" s="158">
        <v>1</v>
      </c>
      <c r="D23" s="158">
        <v>44</v>
      </c>
      <c r="E23" s="41">
        <f t="shared" si="5"/>
        <v>45</v>
      </c>
      <c r="F23" s="173">
        <f ca="1">C23/OFFSET(C23,3,0)</f>
        <v>1.0869565217391304E-2</v>
      </c>
      <c r="G23" s="173">
        <f t="shared" ref="G23" ca="1" si="16">D23/OFFSET(D23,3,0)</f>
        <v>9.166666666666666E-2</v>
      </c>
      <c r="H23" s="173">
        <f t="shared" ref="H23" ca="1" si="17">E23/OFFSET(E23,3,0)</f>
        <v>7.8671328671328672E-2</v>
      </c>
      <c r="I23" s="37"/>
    </row>
    <row r="24" spans="1:9" s="44" customFormat="1">
      <c r="A24" s="19"/>
      <c r="B24" s="8" t="s">
        <v>8</v>
      </c>
      <c r="C24" s="158">
        <v>1</v>
      </c>
      <c r="D24" s="158">
        <v>28</v>
      </c>
      <c r="E24" s="41">
        <f t="shared" si="5"/>
        <v>29</v>
      </c>
      <c r="F24" s="173">
        <f ca="1">C24/OFFSET(C24,2,0)</f>
        <v>1.0869565217391304E-2</v>
      </c>
      <c r="G24" s="173">
        <f t="shared" ref="G24" ca="1" si="18">D24/OFFSET(D24,2,0)</f>
        <v>5.8333333333333334E-2</v>
      </c>
      <c r="H24" s="173">
        <f t="shared" ref="H24" ca="1" si="19">E24/OFFSET(E24,2,0)</f>
        <v>5.0699300699300696E-2</v>
      </c>
      <c r="I24" s="37"/>
    </row>
    <row r="25" spans="1:9" s="44" customFormat="1">
      <c r="A25" s="19"/>
      <c r="B25" s="8" t="s">
        <v>9</v>
      </c>
      <c r="C25" s="158">
        <v>0</v>
      </c>
      <c r="D25" s="158">
        <v>0</v>
      </c>
      <c r="E25" s="41">
        <f t="shared" si="5"/>
        <v>0</v>
      </c>
      <c r="F25" s="173">
        <f ca="1">C25/OFFSET(C25,1,0)</f>
        <v>0</v>
      </c>
      <c r="G25" s="173">
        <f t="shared" ref="G25" ca="1" si="20">D25/OFFSET(D25,1,0)</f>
        <v>0</v>
      </c>
      <c r="H25" s="174">
        <f t="shared" ref="H25" ca="1" si="21">E25/OFFSET(E25,1,0)</f>
        <v>0</v>
      </c>
      <c r="I25" s="37"/>
    </row>
    <row r="26" spans="1:9" s="44" customFormat="1" ht="34.799999999999997">
      <c r="A26" s="19" t="s">
        <v>14</v>
      </c>
      <c r="B26" s="9" t="s">
        <v>15</v>
      </c>
      <c r="C26" s="10">
        <f>SUM(C22:C25)</f>
        <v>92</v>
      </c>
      <c r="D26" s="10">
        <f>SUM(D22:D25)</f>
        <v>480</v>
      </c>
      <c r="E26" s="41">
        <f t="shared" si="5"/>
        <v>572</v>
      </c>
      <c r="F26" s="173"/>
      <c r="G26" s="173"/>
      <c r="H26" s="173"/>
      <c r="I26" s="37"/>
    </row>
    <row r="27" spans="1:9" s="44" customFormat="1" ht="24">
      <c r="A27" s="19"/>
      <c r="B27" s="7" t="s">
        <v>16</v>
      </c>
      <c r="C27" s="6"/>
      <c r="D27" s="6"/>
      <c r="E27" s="41"/>
      <c r="F27" s="38"/>
      <c r="G27" s="37"/>
      <c r="H27" s="37"/>
      <c r="I27" s="37"/>
    </row>
    <row r="28" spans="1:9" s="44" customFormat="1">
      <c r="A28" s="19"/>
      <c r="B28" s="8" t="s">
        <v>6</v>
      </c>
      <c r="C28" s="158">
        <v>0</v>
      </c>
      <c r="D28" s="158">
        <v>0</v>
      </c>
      <c r="E28" s="41">
        <f t="shared" si="5"/>
        <v>0</v>
      </c>
      <c r="F28" s="173">
        <f ca="1">C28/OFFSET(C28,4,0)</f>
        <v>0</v>
      </c>
      <c r="G28" s="173">
        <f t="shared" ref="G28" ca="1" si="22">D28/OFFSET(D28,4,0)</f>
        <v>0</v>
      </c>
      <c r="H28" s="173">
        <f t="shared" ref="H28" ca="1" si="23">E28/OFFSET(E28,4,0)</f>
        <v>0</v>
      </c>
      <c r="I28" s="37"/>
    </row>
    <row r="29" spans="1:9" s="44" customFormat="1" ht="15.6">
      <c r="A29" s="19"/>
      <c r="B29" s="8" t="s">
        <v>7</v>
      </c>
      <c r="C29" s="158">
        <v>0</v>
      </c>
      <c r="D29" s="158">
        <v>0</v>
      </c>
      <c r="E29" s="41">
        <f t="shared" si="5"/>
        <v>0</v>
      </c>
      <c r="F29" s="173">
        <f ca="1">C29/OFFSET(C29,3,0)</f>
        <v>0</v>
      </c>
      <c r="G29" s="173">
        <f t="shared" ref="G29" ca="1" si="24">D29/OFFSET(D29,3,0)</f>
        <v>0</v>
      </c>
      <c r="H29" s="173">
        <f t="shared" ref="H29" ca="1" si="25">E29/OFFSET(E29,3,0)</f>
        <v>0</v>
      </c>
      <c r="I29" s="47"/>
    </row>
    <row r="30" spans="1:9" s="44" customFormat="1">
      <c r="A30" s="19"/>
      <c r="B30" s="8" t="s">
        <v>8</v>
      </c>
      <c r="C30" s="158">
        <v>0</v>
      </c>
      <c r="D30" s="158">
        <v>0</v>
      </c>
      <c r="E30" s="41">
        <f t="shared" si="5"/>
        <v>0</v>
      </c>
      <c r="F30" s="173">
        <f ca="1">C30/OFFSET(C30,2,0)</f>
        <v>0</v>
      </c>
      <c r="G30" s="173">
        <f t="shared" ref="G30" ca="1" si="26">D30/OFFSET(D30,2,0)</f>
        <v>0</v>
      </c>
      <c r="H30" s="173">
        <f t="shared" ref="H30" ca="1" si="27">E30/OFFSET(E30,2,0)</f>
        <v>0</v>
      </c>
      <c r="I30" s="37"/>
    </row>
    <row r="31" spans="1:9" s="44" customFormat="1" ht="15.6">
      <c r="A31" s="19"/>
      <c r="B31" s="8" t="s">
        <v>9</v>
      </c>
      <c r="C31" s="158">
        <v>1323</v>
      </c>
      <c r="D31" s="158">
        <v>847</v>
      </c>
      <c r="E31" s="41">
        <f t="shared" si="5"/>
        <v>2170</v>
      </c>
      <c r="F31" s="173">
        <f ca="1">C31/OFFSET(C31,1,0)</f>
        <v>1</v>
      </c>
      <c r="G31" s="173">
        <f t="shared" ref="G31" ca="1" si="28">D31/OFFSET(D31,1,0)</f>
        <v>1</v>
      </c>
      <c r="H31" s="174">
        <f t="shared" ref="H31" ca="1" si="29">E31/OFFSET(E31,1,0)</f>
        <v>1</v>
      </c>
      <c r="I31" s="47"/>
    </row>
    <row r="32" spans="1:9" s="44" customFormat="1" ht="34.799999999999997">
      <c r="A32" s="19" t="s">
        <v>17</v>
      </c>
      <c r="B32" s="9" t="s">
        <v>18</v>
      </c>
      <c r="C32" s="10">
        <f>SUM(C28:C31)</f>
        <v>1323</v>
      </c>
      <c r="D32" s="10">
        <f>SUM(D28:D31)</f>
        <v>847</v>
      </c>
      <c r="E32" s="41">
        <f t="shared" si="5"/>
        <v>2170</v>
      </c>
      <c r="F32" s="38"/>
      <c r="G32" s="37"/>
      <c r="H32" s="37"/>
      <c r="I32" s="37"/>
    </row>
    <row r="33" spans="1:9" s="44" customFormat="1">
      <c r="A33" s="19" t="s">
        <v>19</v>
      </c>
      <c r="B33" s="29" t="s">
        <v>54</v>
      </c>
      <c r="C33" s="30">
        <f>C14+C20+C26+C32</f>
        <v>18383</v>
      </c>
      <c r="D33" s="30">
        <f>D14+D20+D26+D32</f>
        <v>34057</v>
      </c>
      <c r="E33" s="41">
        <f t="shared" si="5"/>
        <v>52440</v>
      </c>
      <c r="F33" s="45"/>
      <c r="G33" s="37"/>
      <c r="H33" s="37"/>
      <c r="I33" s="37"/>
    </row>
    <row r="34" spans="1:9" s="44" customFormat="1" ht="24">
      <c r="A34" s="20" t="s">
        <v>20</v>
      </c>
      <c r="B34" s="11" t="s">
        <v>21</v>
      </c>
      <c r="C34" s="159">
        <v>1323</v>
      </c>
      <c r="D34" s="159">
        <v>847</v>
      </c>
      <c r="E34" s="41">
        <f t="shared" si="5"/>
        <v>2170</v>
      </c>
      <c r="F34" s="45"/>
      <c r="G34" s="49"/>
      <c r="H34" s="57"/>
      <c r="I34" s="49"/>
    </row>
    <row r="35" spans="1:9" s="44" customFormat="1" ht="24">
      <c r="A35" s="19" t="s">
        <v>22</v>
      </c>
      <c r="B35" s="5" t="s">
        <v>23</v>
      </c>
      <c r="C35" s="30">
        <f>C33-C34</f>
        <v>17060</v>
      </c>
      <c r="D35" s="30">
        <f>D33-D34</f>
        <v>33210</v>
      </c>
      <c r="E35" s="41">
        <f t="shared" si="5"/>
        <v>50270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58">
        <v>6822</v>
      </c>
      <c r="D39" s="158">
        <v>13899</v>
      </c>
      <c r="E39" s="41">
        <f t="shared" si="5"/>
        <v>20721</v>
      </c>
      <c r="F39" s="38"/>
      <c r="G39" s="37"/>
      <c r="H39" s="37"/>
      <c r="I39" s="37"/>
    </row>
    <row r="40" spans="1:9" s="44" customFormat="1">
      <c r="A40" s="19"/>
      <c r="B40" s="8" t="s">
        <v>7</v>
      </c>
      <c r="C40" s="158">
        <v>961</v>
      </c>
      <c r="D40" s="158">
        <v>2088</v>
      </c>
      <c r="E40" s="41">
        <f t="shared" si="5"/>
        <v>3049</v>
      </c>
      <c r="F40" s="38"/>
      <c r="G40" s="37"/>
      <c r="H40" s="37"/>
      <c r="I40" s="37"/>
    </row>
    <row r="41" spans="1:9" s="44" customFormat="1">
      <c r="A41" s="19"/>
      <c r="B41" s="8" t="s">
        <v>8</v>
      </c>
      <c r="C41" s="158">
        <v>173</v>
      </c>
      <c r="D41" s="158">
        <v>244</v>
      </c>
      <c r="E41" s="41">
        <f t="shared" si="5"/>
        <v>417</v>
      </c>
      <c r="F41" s="45"/>
      <c r="G41" s="37"/>
      <c r="H41" s="37"/>
      <c r="I41" s="37"/>
    </row>
    <row r="42" spans="1:9" s="44" customFormat="1">
      <c r="A42" s="19"/>
      <c r="B42" s="8" t="s">
        <v>9</v>
      </c>
      <c r="C42" s="158">
        <v>0</v>
      </c>
      <c r="D42" s="158">
        <v>0</v>
      </c>
      <c r="E42" s="41">
        <f t="shared" si="5"/>
        <v>0</v>
      </c>
      <c r="F42" s="172"/>
      <c r="G42" s="37"/>
      <c r="H42" s="37"/>
      <c r="I42" s="37"/>
    </row>
    <row r="43" spans="1:9" s="44" customFormat="1">
      <c r="A43" s="19" t="s">
        <v>25</v>
      </c>
      <c r="B43" s="9" t="s">
        <v>26</v>
      </c>
      <c r="C43" s="30">
        <f>SUM(C39:C42)</f>
        <v>7956</v>
      </c>
      <c r="D43" s="30">
        <f>SUM(D39:D42)</f>
        <v>16231</v>
      </c>
      <c r="E43" s="41">
        <f t="shared" si="5"/>
        <v>24187</v>
      </c>
      <c r="F43" s="173"/>
      <c r="G43" s="173"/>
      <c r="H43" s="173"/>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58">
        <v>2274</v>
      </c>
      <c r="D46" s="158">
        <v>4946</v>
      </c>
      <c r="E46" s="41">
        <f t="shared" si="5"/>
        <v>7220</v>
      </c>
      <c r="F46" s="38"/>
      <c r="G46" s="37"/>
      <c r="H46" s="37"/>
      <c r="I46" s="37"/>
    </row>
    <row r="47" spans="1:9" s="44" customFormat="1">
      <c r="A47" s="19"/>
      <c r="B47" s="8" t="s">
        <v>7</v>
      </c>
      <c r="C47" s="158">
        <v>773</v>
      </c>
      <c r="D47" s="158">
        <v>2123</v>
      </c>
      <c r="E47" s="41">
        <f t="shared" si="5"/>
        <v>2896</v>
      </c>
      <c r="F47" s="38"/>
      <c r="G47" s="37"/>
      <c r="H47" s="37"/>
      <c r="I47" s="37"/>
    </row>
    <row r="48" spans="1:9" s="44" customFormat="1">
      <c r="A48" s="19"/>
      <c r="B48" s="8" t="s">
        <v>8</v>
      </c>
      <c r="C48" s="158">
        <v>91</v>
      </c>
      <c r="D48" s="158">
        <v>248</v>
      </c>
      <c r="E48" s="41">
        <f t="shared" si="5"/>
        <v>339</v>
      </c>
      <c r="F48" s="38"/>
      <c r="G48" s="37"/>
      <c r="H48" s="37"/>
      <c r="I48" s="37"/>
    </row>
    <row r="49" spans="1:9" s="44" customFormat="1" ht="14.4">
      <c r="A49" s="19"/>
      <c r="B49" s="8" t="s">
        <v>9</v>
      </c>
      <c r="C49" s="158">
        <v>0</v>
      </c>
      <c r="D49" s="158">
        <v>0</v>
      </c>
      <c r="E49" s="41">
        <f t="shared" si="5"/>
        <v>0</v>
      </c>
      <c r="F49" s="172" t="s">
        <v>125</v>
      </c>
      <c r="G49" s="37"/>
      <c r="H49" s="37"/>
      <c r="I49" s="61"/>
    </row>
    <row r="50" spans="1:9" s="44" customFormat="1" ht="23.4">
      <c r="A50" s="19" t="s">
        <v>27</v>
      </c>
      <c r="B50" s="5" t="s">
        <v>28</v>
      </c>
      <c r="C50" s="30">
        <f>SUM(C46:C49)</f>
        <v>3138</v>
      </c>
      <c r="D50" s="30">
        <f>SUM(D46:D49)</f>
        <v>7317</v>
      </c>
      <c r="E50" s="41">
        <f t="shared" si="5"/>
        <v>10455</v>
      </c>
      <c r="F50" s="173">
        <f>C46/C50</f>
        <v>0.72466539196940727</v>
      </c>
      <c r="G50" s="173">
        <f t="shared" ref="G50" si="30">D46/D50</f>
        <v>0.67596009293426262</v>
      </c>
      <c r="H50" s="173">
        <f t="shared" ref="H50" si="31">E46/E50</f>
        <v>0.69057867049258725</v>
      </c>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8">
        <v>1543</v>
      </c>
      <c r="D53" s="158">
        <v>1301</v>
      </c>
      <c r="E53" s="41">
        <f t="shared" si="5"/>
        <v>2844</v>
      </c>
      <c r="F53" s="38"/>
      <c r="G53" s="66"/>
      <c r="H53" s="67"/>
      <c r="I53" s="61"/>
    </row>
    <row r="54" spans="1:9" s="44" customFormat="1">
      <c r="A54" s="19"/>
      <c r="B54" s="8" t="s">
        <v>7</v>
      </c>
      <c r="C54" s="158">
        <v>488</v>
      </c>
      <c r="D54" s="158">
        <v>501</v>
      </c>
      <c r="E54" s="41">
        <f t="shared" si="5"/>
        <v>989</v>
      </c>
      <c r="F54" s="38"/>
      <c r="G54" s="37"/>
      <c r="H54" s="37"/>
      <c r="I54" s="37"/>
    </row>
    <row r="55" spans="1:9" s="44" customFormat="1" ht="14.4">
      <c r="A55" s="19"/>
      <c r="B55" s="8" t="s">
        <v>8</v>
      </c>
      <c r="C55" s="158">
        <v>124</v>
      </c>
      <c r="D55" s="158">
        <v>110</v>
      </c>
      <c r="E55" s="41">
        <f t="shared" si="5"/>
        <v>234</v>
      </c>
      <c r="F55" s="45"/>
      <c r="G55" s="61"/>
      <c r="H55" s="68"/>
      <c r="I55" s="67"/>
    </row>
    <row r="56" spans="1:9" s="44" customFormat="1">
      <c r="A56" s="19"/>
      <c r="B56" s="8" t="s">
        <v>9</v>
      </c>
      <c r="C56" s="158">
        <v>1</v>
      </c>
      <c r="D56" s="158">
        <v>6</v>
      </c>
      <c r="E56" s="41">
        <f t="shared" si="5"/>
        <v>7</v>
      </c>
      <c r="F56" s="172" t="s">
        <v>125</v>
      </c>
      <c r="G56" s="37"/>
      <c r="H56" s="37"/>
      <c r="I56" s="37"/>
    </row>
    <row r="57" spans="1:9" s="44" customFormat="1" ht="23.4">
      <c r="A57" s="19" t="s">
        <v>29</v>
      </c>
      <c r="B57" s="5" t="s">
        <v>30</v>
      </c>
      <c r="C57" s="30">
        <f>SUM(C53:C56)</f>
        <v>2156</v>
      </c>
      <c r="D57" s="30">
        <f>SUM(D53:D56)</f>
        <v>1918</v>
      </c>
      <c r="E57" s="41">
        <f t="shared" si="5"/>
        <v>4074</v>
      </c>
      <c r="F57" s="173">
        <f>C53/C57</f>
        <v>0.71567717996289426</v>
      </c>
      <c r="G57" s="173">
        <f t="shared" ref="G57" si="32">D53/D57</f>
        <v>0.67831074035453598</v>
      </c>
      <c r="H57" s="173">
        <f t="shared" ref="H57" si="33">E53/E57</f>
        <v>0.69808541973490423</v>
      </c>
      <c r="I57" s="37"/>
    </row>
    <row r="58" spans="1:9" s="44" customFormat="1">
      <c r="A58" s="19"/>
      <c r="B58" s="5"/>
      <c r="C58" s="6"/>
      <c r="D58" s="6"/>
      <c r="E58" s="41"/>
      <c r="F58" s="38"/>
      <c r="G58" s="37"/>
      <c r="H58" s="37"/>
      <c r="I58" s="37"/>
    </row>
    <row r="59" spans="1:9" s="44" customFormat="1">
      <c r="A59" s="90" t="s">
        <v>72</v>
      </c>
      <c r="B59" s="5" t="s">
        <v>31</v>
      </c>
      <c r="C59" s="157">
        <v>1192</v>
      </c>
      <c r="D59" s="157">
        <v>464</v>
      </c>
      <c r="E59" s="41">
        <f t="shared" si="5"/>
        <v>1656</v>
      </c>
      <c r="F59" s="38"/>
      <c r="G59" s="37"/>
      <c r="H59" s="37"/>
      <c r="I59" s="37"/>
    </row>
    <row r="60" spans="1:9" s="44" customFormat="1">
      <c r="A60" s="90" t="s">
        <v>73</v>
      </c>
      <c r="B60" s="87" t="s">
        <v>71</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8">
        <v>0</v>
      </c>
      <c r="D62" s="158">
        <v>0</v>
      </c>
      <c r="E62" s="41">
        <f t="shared" si="5"/>
        <v>0</v>
      </c>
      <c r="F62" s="38"/>
      <c r="G62" s="37"/>
      <c r="H62" s="64"/>
      <c r="I62" s="64"/>
    </row>
    <row r="63" spans="1:9" s="44" customFormat="1" ht="36">
      <c r="A63" s="19" t="s">
        <v>35</v>
      </c>
      <c r="B63" s="13" t="s">
        <v>36</v>
      </c>
      <c r="C63" s="158">
        <v>616</v>
      </c>
      <c r="D63" s="158">
        <v>1399</v>
      </c>
      <c r="E63" s="41">
        <f t="shared" si="5"/>
        <v>2015</v>
      </c>
      <c r="F63" s="38"/>
      <c r="G63" s="37"/>
      <c r="H63" s="37"/>
      <c r="I63" s="37"/>
    </row>
    <row r="64" spans="1:9" s="44" customFormat="1" ht="36">
      <c r="A64" s="19" t="s">
        <v>37</v>
      </c>
      <c r="B64" s="13" t="s">
        <v>38</v>
      </c>
      <c r="C64" s="158">
        <v>474</v>
      </c>
      <c r="D64" s="158">
        <v>719</v>
      </c>
      <c r="E64" s="41">
        <f t="shared" si="5"/>
        <v>1193</v>
      </c>
      <c r="F64" s="38"/>
      <c r="G64" s="62"/>
      <c r="H64" s="61"/>
    </row>
    <row r="65" spans="1:9" s="44" customFormat="1" ht="36">
      <c r="A65" s="19" t="s">
        <v>39</v>
      </c>
      <c r="B65" s="13" t="s">
        <v>40</v>
      </c>
      <c r="C65" s="158">
        <v>2571</v>
      </c>
      <c r="D65" s="158">
        <v>4831</v>
      </c>
      <c r="E65" s="41">
        <f t="shared" si="5"/>
        <v>7402</v>
      </c>
      <c r="F65" s="172" t="s">
        <v>128</v>
      </c>
      <c r="G65" s="37"/>
      <c r="H65" s="37"/>
    </row>
    <row r="66" spans="1:9" s="44" customFormat="1" ht="26.4">
      <c r="A66" s="19" t="s">
        <v>41</v>
      </c>
      <c r="B66" s="29" t="s">
        <v>55</v>
      </c>
      <c r="C66" s="30">
        <f>SUM(C62:C65)</f>
        <v>3661</v>
      </c>
      <c r="D66" s="30">
        <f>SUM(D62:D65)</f>
        <v>6949</v>
      </c>
      <c r="E66" s="41">
        <f t="shared" si="5"/>
        <v>10610</v>
      </c>
      <c r="F66" s="173">
        <f>C66/C33</f>
        <v>0.19915138987107653</v>
      </c>
      <c r="G66" s="173">
        <f t="shared" ref="G66:H66" si="34">D66/D33</f>
        <v>0.20404028540388172</v>
      </c>
      <c r="H66" s="173">
        <f t="shared" si="34"/>
        <v>0.20232646834477497</v>
      </c>
    </row>
    <row r="67" spans="1:9" s="44" customFormat="1" ht="24">
      <c r="A67" s="20" t="s">
        <v>42</v>
      </c>
      <c r="B67" s="11" t="s">
        <v>21</v>
      </c>
      <c r="C67" s="159">
        <v>1323</v>
      </c>
      <c r="D67" s="159">
        <v>847</v>
      </c>
      <c r="E67" s="41">
        <f t="shared" si="5"/>
        <v>2170</v>
      </c>
      <c r="F67" s="38"/>
      <c r="G67" s="37"/>
      <c r="H67" s="37"/>
    </row>
    <row r="68" spans="1:9" s="44" customFormat="1" ht="23.4">
      <c r="A68" s="19" t="s">
        <v>43</v>
      </c>
      <c r="B68" s="5" t="s">
        <v>44</v>
      </c>
      <c r="C68" s="30">
        <f>C66-C67</f>
        <v>2338</v>
      </c>
      <c r="D68" s="30">
        <f>D66-D67</f>
        <v>6102</v>
      </c>
      <c r="E68" s="41">
        <f t="shared" si="5"/>
        <v>8440</v>
      </c>
      <c r="F68" s="38"/>
      <c r="G68" s="63"/>
      <c r="H68" s="69"/>
    </row>
    <row r="69" spans="1:9" s="44" customFormat="1">
      <c r="A69" s="19"/>
      <c r="B69" s="5"/>
      <c r="C69" s="6"/>
      <c r="D69" s="6"/>
      <c r="E69" s="41"/>
      <c r="F69" s="38"/>
      <c r="G69" s="37"/>
      <c r="H69" s="37"/>
    </row>
    <row r="70" spans="1:9" s="44" customFormat="1" ht="47.4">
      <c r="A70" s="19" t="s">
        <v>45</v>
      </c>
      <c r="B70" s="5" t="s">
        <v>46</v>
      </c>
      <c r="C70" s="77">
        <f>C43+C50+C57+C59+C60+C68</f>
        <v>16780</v>
      </c>
      <c r="D70" s="77">
        <f>D43+D50+D57+D59+D60+D68</f>
        <v>32032</v>
      </c>
      <c r="E70" s="41">
        <f t="shared" si="5"/>
        <v>48812</v>
      </c>
      <c r="F70" s="38"/>
      <c r="G70" s="70"/>
      <c r="H70" s="64"/>
    </row>
    <row r="71" spans="1:9" s="44" customFormat="1">
      <c r="A71" s="19"/>
      <c r="B71" s="14"/>
      <c r="C71" s="6"/>
      <c r="D71" s="6"/>
      <c r="E71" s="41"/>
      <c r="F71" s="38"/>
      <c r="G71" s="37"/>
      <c r="H71" s="37"/>
    </row>
    <row r="72" spans="1:9" s="44" customFormat="1" ht="23.4">
      <c r="A72" s="19" t="s">
        <v>47</v>
      </c>
      <c r="B72" s="5" t="s">
        <v>48</v>
      </c>
      <c r="C72" s="157">
        <v>194</v>
      </c>
      <c r="D72" s="157">
        <v>756</v>
      </c>
      <c r="E72" s="41">
        <f t="shared" si="5"/>
        <v>950</v>
      </c>
      <c r="F72" s="45"/>
      <c r="G72" s="71"/>
      <c r="H72" s="72"/>
    </row>
    <row r="73" spans="1:9" s="44" customFormat="1">
      <c r="A73" s="19"/>
      <c r="B73" s="14"/>
      <c r="C73" s="6"/>
      <c r="D73" s="6"/>
      <c r="E73" s="41"/>
      <c r="F73" s="38"/>
      <c r="G73" s="37"/>
      <c r="H73" s="37"/>
      <c r="I73" s="37"/>
    </row>
    <row r="74" spans="1:9" s="44" customFormat="1" ht="47.4">
      <c r="A74" s="19" t="s">
        <v>49</v>
      </c>
      <c r="B74" s="5" t="s">
        <v>50</v>
      </c>
      <c r="C74" s="10">
        <f>C70+C72</f>
        <v>16974</v>
      </c>
      <c r="D74" s="10">
        <f>D70+D72</f>
        <v>32788</v>
      </c>
      <c r="E74" s="41">
        <f>D74+C74</f>
        <v>49762</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7">
        <v>1276</v>
      </c>
      <c r="D76" s="157">
        <v>3777</v>
      </c>
      <c r="E76" s="41">
        <f>D76+C76</f>
        <v>5053</v>
      </c>
      <c r="F76" s="38"/>
      <c r="G76" s="37"/>
      <c r="H76" s="37"/>
      <c r="I76" s="37"/>
    </row>
    <row r="77" spans="1:9" s="44" customFormat="1" ht="30.75" customHeight="1">
      <c r="A77" s="210" t="s">
        <v>56</v>
      </c>
      <c r="B77" s="211"/>
      <c r="C77" s="92">
        <f>C6+C33-C67-C74</f>
        <v>1276</v>
      </c>
      <c r="D77" s="92">
        <f>D6+D33-D67-D74</f>
        <v>3777</v>
      </c>
      <c r="E77" s="93">
        <f>(E6+E33)-(E67+E74)</f>
        <v>5053</v>
      </c>
      <c r="F77" s="38"/>
      <c r="G77" s="37"/>
      <c r="H77" s="37"/>
      <c r="I77" s="37"/>
    </row>
    <row r="78" spans="1:9" s="44" customFormat="1" ht="16.2" customHeight="1">
      <c r="A78" s="74"/>
      <c r="B78" s="75" t="s">
        <v>67</v>
      </c>
      <c r="C78" s="94">
        <f>(C43+C57+C59)/(C43+C57+C59+C68)</f>
        <v>0.82861750476469731</v>
      </c>
      <c r="D78" s="94">
        <f t="shared" ref="D78:E78" si="35">(D43+D57+D59)/(D43+D57+D59+D68)</f>
        <v>0.75310540157798911</v>
      </c>
      <c r="E78" s="94">
        <f t="shared" si="35"/>
        <v>0.7799619365435253</v>
      </c>
      <c r="F78" s="31"/>
      <c r="G78" s="37"/>
      <c r="H78" s="37"/>
      <c r="I78" s="37"/>
    </row>
    <row r="79" spans="1:9" s="44" customFormat="1" ht="16.2" customHeight="1">
      <c r="A79" s="74"/>
      <c r="B79" s="75" t="s">
        <v>68</v>
      </c>
      <c r="C79" s="94">
        <f>(C43+C57+C59)/(C43+C57+C59+C69+C72+C67)</f>
        <v>0.88167849621714378</v>
      </c>
      <c r="D79" s="94">
        <f>(D43+D57+D59)/(D43+D57+D59+D68+D72+D67)</f>
        <v>0.70723459229424723</v>
      </c>
      <c r="E79" s="94">
        <f t="shared" ref="E79" si="36">(E43+E57+E59)/(E43+E57+E59+E69+E72+E67)</f>
        <v>0.90556043224263705</v>
      </c>
      <c r="F79" s="38"/>
      <c r="G79" s="37"/>
      <c r="H79" s="37"/>
      <c r="I79" s="37"/>
    </row>
    <row r="80" spans="1:9" ht="16.2" customHeight="1">
      <c r="A80" s="74"/>
      <c r="B80" s="75" t="s">
        <v>70</v>
      </c>
      <c r="C80" s="94">
        <f>C59/C35</f>
        <v>6.9871043376318873E-2</v>
      </c>
      <c r="D80" s="94">
        <f t="shared" ref="D80:E80" si="37">D59/D35</f>
        <v>1.3971695272508281E-2</v>
      </c>
      <c r="E80" s="94">
        <f t="shared" si="37"/>
        <v>3.2942112592003185E-2</v>
      </c>
    </row>
    <row r="81" spans="1:11" ht="16.2" customHeight="1">
      <c r="A81" s="74"/>
      <c r="B81" s="75" t="s">
        <v>69</v>
      </c>
      <c r="C81" s="94">
        <f>D66/E66</f>
        <v>0.65494816211121587</v>
      </c>
      <c r="D81" s="94"/>
      <c r="E81" s="94"/>
    </row>
    <row r="82" spans="1:11" ht="16.2" customHeight="1">
      <c r="A82" s="74"/>
      <c r="B82" s="75" t="s">
        <v>94</v>
      </c>
      <c r="C82" s="150">
        <f>C20/C35</f>
        <v>0.1857561547479484</v>
      </c>
      <c r="D82" s="150">
        <f t="shared" ref="D82:E82" si="38">D20/D35</f>
        <v>0.2230051189400783</v>
      </c>
      <c r="E82" s="150">
        <f t="shared" si="38"/>
        <v>0.21036403421523772</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0.86225992694709552</v>
      </c>
      <c r="D92" s="36" t="s">
        <v>66</v>
      </c>
      <c r="E92" s="34">
        <f>(D74-D68)/D74</f>
        <v>0.81389532755886296</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49" workbookViewId="0">
      <selection activeCell="C76" sqref="C76:D76"/>
    </sheetView>
  </sheetViews>
  <sheetFormatPr defaultRowHeight="13.2"/>
  <cols>
    <col min="1" max="1" width="3.33203125" style="124" customWidth="1"/>
    <col min="2" max="2" width="36.88671875" style="4" customWidth="1"/>
    <col min="3" max="5" width="8.88671875" style="124"/>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24"/>
  </cols>
  <sheetData>
    <row r="1" spans="1:9" s="44" customFormat="1">
      <c r="A1" s="124"/>
      <c r="B1" s="76" t="s">
        <v>92</v>
      </c>
      <c r="C1" s="124" t="s">
        <v>129</v>
      </c>
      <c r="D1" s="124"/>
      <c r="E1" s="124"/>
      <c r="F1" s="38"/>
      <c r="G1" s="42"/>
      <c r="H1" s="43"/>
      <c r="I1" s="43"/>
    </row>
    <row r="2" spans="1:9" s="44" customFormat="1" ht="15.6">
      <c r="A2" s="124"/>
      <c r="B2" s="76" t="s">
        <v>93</v>
      </c>
      <c r="C2" s="160" t="s">
        <v>130</v>
      </c>
      <c r="D2" s="124"/>
      <c r="E2" s="124"/>
      <c r="F2" s="45"/>
      <c r="G2" s="46"/>
      <c r="H2" s="47"/>
      <c r="I2" s="47"/>
    </row>
    <row r="3" spans="1:9" s="44" customFormat="1" ht="13.8" thickBot="1">
      <c r="A3" s="1"/>
      <c r="B3" s="4"/>
      <c r="C3" s="124"/>
      <c r="D3" s="124"/>
      <c r="E3" s="124"/>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v>1210</v>
      </c>
      <c r="D6" s="79">
        <v>3775</v>
      </c>
      <c r="E6" s="41">
        <f>D6+C6</f>
        <v>4985</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24"/>
      <c r="D9" s="124"/>
      <c r="E9" s="41"/>
      <c r="F9" s="38"/>
      <c r="G9" s="49"/>
      <c r="H9" s="50"/>
      <c r="I9" s="47"/>
    </row>
    <row r="10" spans="1:9" s="44" customFormat="1" ht="15.6">
      <c r="A10" s="19"/>
      <c r="B10" s="8" t="s">
        <v>6</v>
      </c>
      <c r="C10" s="80">
        <v>9352</v>
      </c>
      <c r="D10" s="80">
        <v>15603</v>
      </c>
      <c r="E10" s="41">
        <f>D10+C10</f>
        <v>24955</v>
      </c>
      <c r="F10" s="45"/>
      <c r="G10" s="50"/>
      <c r="H10" s="49"/>
      <c r="I10" s="47"/>
    </row>
    <row r="11" spans="1:9" s="44" customFormat="1" ht="13.8">
      <c r="A11" s="19"/>
      <c r="B11" s="8" t="s">
        <v>7</v>
      </c>
      <c r="C11" s="80">
        <v>1297</v>
      </c>
      <c r="D11" s="80">
        <v>3114</v>
      </c>
      <c r="E11" s="41">
        <f t="shared" ref="E11:E14" si="0">D11+C11</f>
        <v>4411</v>
      </c>
      <c r="F11" s="51"/>
      <c r="G11" s="37"/>
      <c r="H11" s="37"/>
      <c r="I11" s="37"/>
    </row>
    <row r="12" spans="1:9" s="44" customFormat="1">
      <c r="A12" s="19"/>
      <c r="B12" s="8" t="s">
        <v>8</v>
      </c>
      <c r="C12" s="80">
        <v>714</v>
      </c>
      <c r="D12" s="80">
        <v>1199</v>
      </c>
      <c r="E12" s="41">
        <f t="shared" si="0"/>
        <v>1913</v>
      </c>
      <c r="F12" s="45"/>
      <c r="G12" s="37"/>
      <c r="H12" s="37"/>
      <c r="I12" s="37"/>
    </row>
    <row r="13" spans="1:9" s="44" customFormat="1">
      <c r="A13" s="19"/>
      <c r="B13" s="8" t="s">
        <v>9</v>
      </c>
      <c r="C13" s="80">
        <v>1720</v>
      </c>
      <c r="D13" s="80">
        <v>3693</v>
      </c>
      <c r="E13" s="41">
        <f t="shared" si="0"/>
        <v>5413</v>
      </c>
      <c r="F13" s="45"/>
      <c r="G13" s="37"/>
      <c r="H13" s="37"/>
      <c r="I13" s="37"/>
    </row>
    <row r="14" spans="1:9" s="44" customFormat="1">
      <c r="A14" s="19" t="s">
        <v>10</v>
      </c>
      <c r="B14" s="9" t="s">
        <v>11</v>
      </c>
      <c r="C14" s="77">
        <f>SUM(C10:C13)</f>
        <v>13083</v>
      </c>
      <c r="D14" s="77">
        <f>SUM(D10:D13)</f>
        <v>23609</v>
      </c>
      <c r="E14" s="41">
        <f t="shared" si="0"/>
        <v>36692</v>
      </c>
      <c r="F14" s="45"/>
      <c r="G14" s="37"/>
      <c r="H14" s="37"/>
      <c r="I14" s="37"/>
    </row>
    <row r="15" spans="1:9" s="44" customFormat="1" ht="24">
      <c r="A15" s="19"/>
      <c r="B15" s="7" t="s">
        <v>58</v>
      </c>
      <c r="C15" s="6"/>
      <c r="D15" s="6"/>
      <c r="E15" s="41"/>
      <c r="F15" s="38"/>
      <c r="G15" s="37"/>
      <c r="H15" s="37"/>
      <c r="I15" s="37"/>
    </row>
    <row r="16" spans="1:9" s="44" customFormat="1">
      <c r="A16" s="19"/>
      <c r="B16" s="8" t="s">
        <v>6</v>
      </c>
      <c r="C16" s="6">
        <v>2034</v>
      </c>
      <c r="D16" s="6">
        <v>5139</v>
      </c>
      <c r="E16" s="41">
        <f t="shared" ref="E16:E72" si="1">D16+C16</f>
        <v>7173</v>
      </c>
      <c r="F16" s="52"/>
      <c r="G16" s="37"/>
      <c r="H16" s="37"/>
      <c r="I16" s="37"/>
    </row>
    <row r="17" spans="1:9" s="44" customFormat="1" ht="13.8">
      <c r="A17" s="19"/>
      <c r="B17" s="8" t="s">
        <v>7</v>
      </c>
      <c r="C17" s="6">
        <v>501</v>
      </c>
      <c r="D17" s="6">
        <v>1610</v>
      </c>
      <c r="E17" s="41">
        <f t="shared" si="1"/>
        <v>2111</v>
      </c>
      <c r="F17" s="51"/>
      <c r="G17" s="37"/>
      <c r="H17" s="37"/>
      <c r="I17" s="37"/>
    </row>
    <row r="18" spans="1:9" s="44" customFormat="1" ht="15.6">
      <c r="A18" s="19"/>
      <c r="B18" s="8" t="s">
        <v>8</v>
      </c>
      <c r="C18" s="6">
        <v>40</v>
      </c>
      <c r="D18" s="6">
        <v>138</v>
      </c>
      <c r="E18" s="41">
        <f t="shared" si="1"/>
        <v>178</v>
      </c>
      <c r="F18" s="45"/>
      <c r="G18" s="53"/>
      <c r="H18" s="54"/>
      <c r="I18" s="53"/>
    </row>
    <row r="19" spans="1:9" s="44" customFormat="1">
      <c r="A19" s="19"/>
      <c r="B19" s="8" t="s">
        <v>9</v>
      </c>
      <c r="C19" s="6">
        <v>0</v>
      </c>
      <c r="D19" s="6">
        <v>0</v>
      </c>
      <c r="E19" s="41">
        <f t="shared" si="1"/>
        <v>0</v>
      </c>
      <c r="F19" s="45"/>
      <c r="G19" s="37"/>
      <c r="H19" s="37"/>
      <c r="I19" s="37"/>
    </row>
    <row r="20" spans="1:9" s="44" customFormat="1" ht="23.4">
      <c r="A20" s="19" t="s">
        <v>12</v>
      </c>
      <c r="B20" s="9" t="s">
        <v>13</v>
      </c>
      <c r="C20" s="10">
        <f>SUM(C16:C19)</f>
        <v>2575</v>
      </c>
      <c r="D20" s="10">
        <f>SUM(D16:D19)</f>
        <v>6887</v>
      </c>
      <c r="E20" s="41">
        <f t="shared" si="1"/>
        <v>9462</v>
      </c>
      <c r="F20" s="45"/>
      <c r="G20" s="37"/>
      <c r="H20" s="37"/>
      <c r="I20" s="37"/>
    </row>
    <row r="21" spans="1:9" s="44" customFormat="1" ht="24">
      <c r="A21" s="19"/>
      <c r="B21" s="7" t="s">
        <v>59</v>
      </c>
      <c r="C21" s="6"/>
      <c r="D21" s="6"/>
      <c r="E21" s="41"/>
      <c r="F21" s="38"/>
      <c r="G21" s="37"/>
      <c r="H21" s="37"/>
      <c r="I21" s="37"/>
    </row>
    <row r="22" spans="1:9" s="44" customFormat="1" ht="15.6">
      <c r="A22" s="19"/>
      <c r="B22" s="8" t="s">
        <v>6</v>
      </c>
      <c r="C22" s="81">
        <v>83</v>
      </c>
      <c r="D22" s="81">
        <v>365</v>
      </c>
      <c r="E22" s="41">
        <f t="shared" si="1"/>
        <v>448</v>
      </c>
      <c r="F22" s="52"/>
      <c r="G22" s="55"/>
      <c r="H22" s="56"/>
      <c r="I22" s="53"/>
    </row>
    <row r="23" spans="1:9" s="44" customFormat="1" ht="13.8">
      <c r="A23" s="19"/>
      <c r="B23" s="8" t="s">
        <v>7</v>
      </c>
      <c r="C23" s="81">
        <v>9</v>
      </c>
      <c r="D23" s="81">
        <v>44</v>
      </c>
      <c r="E23" s="41">
        <f t="shared" si="1"/>
        <v>53</v>
      </c>
      <c r="F23" s="51"/>
      <c r="G23" s="37"/>
      <c r="H23" s="37"/>
      <c r="I23" s="37"/>
    </row>
    <row r="24" spans="1:9" s="44" customFormat="1">
      <c r="A24" s="19"/>
      <c r="B24" s="8" t="s">
        <v>8</v>
      </c>
      <c r="C24" s="81">
        <v>6</v>
      </c>
      <c r="D24" s="81">
        <v>1</v>
      </c>
      <c r="E24" s="41">
        <f t="shared" si="1"/>
        <v>7</v>
      </c>
      <c r="F24" s="45"/>
      <c r="G24" s="37"/>
      <c r="H24" s="37"/>
      <c r="I24" s="37"/>
    </row>
    <row r="25" spans="1:9" s="44" customFormat="1">
      <c r="A25" s="19"/>
      <c r="B25" s="8" t="s">
        <v>9</v>
      </c>
      <c r="C25" s="81">
        <v>0</v>
      </c>
      <c r="D25" s="81">
        <v>0</v>
      </c>
      <c r="E25" s="41">
        <f t="shared" si="1"/>
        <v>0</v>
      </c>
      <c r="F25" s="45"/>
      <c r="G25" s="37"/>
      <c r="H25" s="37"/>
      <c r="I25" s="37"/>
    </row>
    <row r="26" spans="1:9" s="44" customFormat="1" ht="23.4">
      <c r="A26" s="19" t="s">
        <v>14</v>
      </c>
      <c r="B26" s="9" t="s">
        <v>15</v>
      </c>
      <c r="C26" s="10">
        <f>SUM(C22:C25)</f>
        <v>98</v>
      </c>
      <c r="D26" s="10">
        <f>SUM(D22:D25)</f>
        <v>410</v>
      </c>
      <c r="E26" s="41">
        <f t="shared" si="1"/>
        <v>508</v>
      </c>
      <c r="F26" s="45"/>
      <c r="G26" s="37"/>
      <c r="H26" s="37"/>
      <c r="I26" s="37"/>
    </row>
    <row r="27" spans="1:9" s="44" customFormat="1">
      <c r="A27" s="19"/>
      <c r="B27" s="7" t="s">
        <v>16</v>
      </c>
      <c r="C27" s="6"/>
      <c r="D27" s="6"/>
      <c r="E27" s="41"/>
      <c r="F27" s="38"/>
      <c r="G27" s="37"/>
      <c r="H27" s="37"/>
      <c r="I27" s="37"/>
    </row>
    <row r="28" spans="1:9" s="44" customFormat="1">
      <c r="A28" s="19"/>
      <c r="B28" s="8" t="s">
        <v>6</v>
      </c>
      <c r="C28" s="6">
        <v>0</v>
      </c>
      <c r="D28" s="6">
        <v>0</v>
      </c>
      <c r="E28" s="41">
        <f t="shared" si="1"/>
        <v>0</v>
      </c>
      <c r="F28" s="45"/>
      <c r="G28" s="37"/>
      <c r="H28" s="37"/>
      <c r="I28" s="37"/>
    </row>
    <row r="29" spans="1:9" s="44" customFormat="1" ht="15.6">
      <c r="A29" s="19"/>
      <c r="B29" s="8" t="s">
        <v>7</v>
      </c>
      <c r="C29" s="6">
        <v>0</v>
      </c>
      <c r="D29" s="6">
        <v>0</v>
      </c>
      <c r="E29" s="41">
        <f t="shared" si="1"/>
        <v>0</v>
      </c>
      <c r="F29" s="38"/>
      <c r="G29" s="47"/>
      <c r="H29" s="49"/>
      <c r="I29" s="47"/>
    </row>
    <row r="30" spans="1:9" s="44" customFormat="1">
      <c r="A30" s="19"/>
      <c r="B30" s="8" t="s">
        <v>8</v>
      </c>
      <c r="C30" s="6">
        <v>0</v>
      </c>
      <c r="D30" s="6">
        <v>0</v>
      </c>
      <c r="E30" s="41">
        <f t="shared" si="1"/>
        <v>0</v>
      </c>
      <c r="F30" s="38"/>
      <c r="G30" s="37"/>
      <c r="H30" s="37"/>
      <c r="I30" s="37"/>
    </row>
    <row r="31" spans="1:9" s="44" customFormat="1" ht="15.6">
      <c r="A31" s="19"/>
      <c r="B31" s="8" t="s">
        <v>9</v>
      </c>
      <c r="C31" s="6">
        <v>920</v>
      </c>
      <c r="D31" s="6">
        <v>530</v>
      </c>
      <c r="E31" s="41">
        <f t="shared" si="1"/>
        <v>1450</v>
      </c>
      <c r="F31" s="45"/>
      <c r="G31" s="47"/>
      <c r="H31" s="49"/>
      <c r="I31" s="47"/>
    </row>
    <row r="32" spans="1:9" s="44" customFormat="1" ht="23.4">
      <c r="A32" s="19" t="s">
        <v>17</v>
      </c>
      <c r="B32" s="9" t="s">
        <v>18</v>
      </c>
      <c r="C32" s="10">
        <f>SUM(C28:C31)</f>
        <v>920</v>
      </c>
      <c r="D32" s="10">
        <f>SUM(D28:D31)</f>
        <v>530</v>
      </c>
      <c r="E32" s="41">
        <f t="shared" si="1"/>
        <v>1450</v>
      </c>
      <c r="F32" s="38"/>
      <c r="G32" s="37"/>
      <c r="H32" s="37"/>
      <c r="I32" s="37"/>
    </row>
    <row r="33" spans="1:9" s="44" customFormat="1">
      <c r="A33" s="19" t="s">
        <v>19</v>
      </c>
      <c r="B33" s="29" t="s">
        <v>54</v>
      </c>
      <c r="C33" s="30">
        <f>C14+C20+C26+C32</f>
        <v>16676</v>
      </c>
      <c r="D33" s="30">
        <f>D14+D20+D26+D32</f>
        <v>31436</v>
      </c>
      <c r="E33" s="41">
        <f t="shared" si="1"/>
        <v>48112</v>
      </c>
      <c r="F33" s="45"/>
      <c r="G33" s="37"/>
      <c r="H33" s="37"/>
      <c r="I33" s="37"/>
    </row>
    <row r="34" spans="1:9" s="44" customFormat="1" ht="24">
      <c r="A34" s="20" t="s">
        <v>20</v>
      </c>
      <c r="B34" s="11" t="s">
        <v>21</v>
      </c>
      <c r="C34" s="165">
        <v>920</v>
      </c>
      <c r="D34" s="165">
        <v>530</v>
      </c>
      <c r="E34" s="41">
        <f t="shared" si="1"/>
        <v>1450</v>
      </c>
      <c r="F34" s="45"/>
      <c r="G34" s="49"/>
      <c r="H34" s="57"/>
      <c r="I34" s="49"/>
    </row>
    <row r="35" spans="1:9" s="44" customFormat="1" ht="15.6">
      <c r="A35" s="19" t="s">
        <v>22</v>
      </c>
      <c r="B35" s="5" t="s">
        <v>23</v>
      </c>
      <c r="C35" s="30">
        <f>C33-C34</f>
        <v>15756</v>
      </c>
      <c r="D35" s="30">
        <f>D33-D34</f>
        <v>30906</v>
      </c>
      <c r="E35" s="41">
        <f t="shared" si="1"/>
        <v>46662</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v>6173</v>
      </c>
      <c r="D39" s="82">
        <v>14457</v>
      </c>
      <c r="E39" s="41">
        <f t="shared" si="1"/>
        <v>20630</v>
      </c>
      <c r="F39" s="38"/>
      <c r="G39" s="37"/>
      <c r="H39" s="37"/>
      <c r="I39" s="37"/>
    </row>
    <row r="40" spans="1:9" s="44" customFormat="1">
      <c r="A40" s="19"/>
      <c r="B40" s="8" t="s">
        <v>7</v>
      </c>
      <c r="C40" s="82">
        <v>624</v>
      </c>
      <c r="D40" s="82">
        <v>892</v>
      </c>
      <c r="E40" s="41">
        <f t="shared" si="1"/>
        <v>1516</v>
      </c>
      <c r="F40" s="38"/>
      <c r="G40" s="37"/>
      <c r="H40" s="37"/>
      <c r="I40" s="37"/>
    </row>
    <row r="41" spans="1:9" s="44" customFormat="1">
      <c r="A41" s="19"/>
      <c r="B41" s="8" t="s">
        <v>8</v>
      </c>
      <c r="C41" s="82">
        <v>136</v>
      </c>
      <c r="D41" s="82">
        <v>165</v>
      </c>
      <c r="E41" s="41">
        <f t="shared" si="1"/>
        <v>301</v>
      </c>
      <c r="F41" s="45"/>
      <c r="G41" s="37"/>
      <c r="H41" s="37"/>
      <c r="I41" s="37"/>
    </row>
    <row r="42" spans="1:9" s="44" customFormat="1">
      <c r="A42" s="19"/>
      <c r="B42" s="8" t="s">
        <v>9</v>
      </c>
      <c r="C42" s="82">
        <v>0</v>
      </c>
      <c r="D42" s="82">
        <v>0</v>
      </c>
      <c r="E42" s="41">
        <f t="shared" si="1"/>
        <v>0</v>
      </c>
      <c r="F42" s="45"/>
      <c r="G42" s="37"/>
      <c r="H42" s="37"/>
      <c r="I42" s="37"/>
    </row>
    <row r="43" spans="1:9" s="44" customFormat="1">
      <c r="A43" s="19" t="s">
        <v>25</v>
      </c>
      <c r="B43" s="9" t="s">
        <v>26</v>
      </c>
      <c r="C43" s="30">
        <f>SUM(C39:C42)</f>
        <v>6933</v>
      </c>
      <c r="D43" s="30">
        <f>SUM(D39:D42)</f>
        <v>15514</v>
      </c>
      <c r="E43" s="41">
        <f t="shared" si="1"/>
        <v>22447</v>
      </c>
      <c r="F43" s="45"/>
      <c r="G43" s="37"/>
      <c r="H43" s="37"/>
      <c r="I43" s="37"/>
    </row>
    <row r="44" spans="1:9" s="44" customFormat="1">
      <c r="A44" s="19"/>
      <c r="B44" s="5"/>
      <c r="C44" s="6"/>
      <c r="D44" s="6"/>
      <c r="E44" s="41"/>
      <c r="F44" s="38"/>
      <c r="G44" s="37"/>
      <c r="H44" s="37"/>
      <c r="I44" s="37"/>
    </row>
    <row r="45" spans="1:9" s="44" customFormat="1" ht="24">
      <c r="A45" s="19"/>
      <c r="B45" s="5" t="s">
        <v>60</v>
      </c>
      <c r="C45" s="6"/>
      <c r="D45" s="6"/>
      <c r="E45" s="41"/>
      <c r="F45" s="38"/>
      <c r="G45" s="37"/>
      <c r="H45" s="37"/>
      <c r="I45" s="37"/>
    </row>
    <row r="46" spans="1:9" s="44" customFormat="1">
      <c r="A46" s="19"/>
      <c r="B46" s="8" t="s">
        <v>6</v>
      </c>
      <c r="C46" s="83">
        <v>2021</v>
      </c>
      <c r="D46" s="83">
        <v>5041</v>
      </c>
      <c r="E46" s="41">
        <f t="shared" si="1"/>
        <v>7062</v>
      </c>
      <c r="F46" s="38"/>
      <c r="G46" s="37"/>
      <c r="H46" s="37"/>
      <c r="I46" s="37"/>
    </row>
    <row r="47" spans="1:9" s="44" customFormat="1">
      <c r="A47" s="19"/>
      <c r="B47" s="8" t="s">
        <v>7</v>
      </c>
      <c r="C47" s="83">
        <v>498</v>
      </c>
      <c r="D47" s="83">
        <v>1580</v>
      </c>
      <c r="E47" s="41">
        <f t="shared" si="1"/>
        <v>2078</v>
      </c>
      <c r="F47" s="38"/>
      <c r="G47" s="37"/>
      <c r="H47" s="37"/>
      <c r="I47" s="37"/>
    </row>
    <row r="48" spans="1:9" s="44" customFormat="1">
      <c r="A48" s="19"/>
      <c r="B48" s="8" t="s">
        <v>8</v>
      </c>
      <c r="C48" s="83">
        <v>39</v>
      </c>
      <c r="D48" s="83">
        <v>141</v>
      </c>
      <c r="E48" s="41">
        <f t="shared" si="1"/>
        <v>180</v>
      </c>
      <c r="F48" s="38"/>
      <c r="G48" s="37"/>
      <c r="H48" s="37"/>
      <c r="I48" s="37"/>
    </row>
    <row r="49" spans="1:9" s="44" customFormat="1" ht="14.4">
      <c r="A49" s="19"/>
      <c r="B49" s="8" t="s">
        <v>9</v>
      </c>
      <c r="C49" s="83">
        <v>0</v>
      </c>
      <c r="D49" s="83">
        <v>0</v>
      </c>
      <c r="E49" s="41">
        <f t="shared" si="1"/>
        <v>0</v>
      </c>
      <c r="F49" s="45"/>
      <c r="G49" s="59"/>
      <c r="H49" s="60"/>
      <c r="I49" s="61"/>
    </row>
    <row r="50" spans="1:9" s="44" customFormat="1" ht="24">
      <c r="A50" s="19" t="s">
        <v>27</v>
      </c>
      <c r="B50" s="5" t="s">
        <v>28</v>
      </c>
      <c r="C50" s="30">
        <f>SUM(C46:C49)</f>
        <v>2558</v>
      </c>
      <c r="D50" s="30">
        <f>SUM(D46:D49)</f>
        <v>6762</v>
      </c>
      <c r="E50" s="41">
        <f t="shared" si="1"/>
        <v>9320</v>
      </c>
      <c r="F50" s="45"/>
      <c r="G50" s="37"/>
      <c r="H50" s="37"/>
      <c r="I50" s="37"/>
    </row>
    <row r="51" spans="1:9" s="44" customFormat="1" ht="14.4">
      <c r="A51" s="19"/>
      <c r="B51" s="5"/>
      <c r="C51" s="6"/>
      <c r="D51" s="6"/>
      <c r="E51" s="41"/>
      <c r="F51" s="45"/>
      <c r="G51" s="61"/>
      <c r="H51" s="62"/>
      <c r="I51" s="63"/>
    </row>
    <row r="52" spans="1:9" s="44" customFormat="1" ht="24">
      <c r="A52" s="19"/>
      <c r="B52" s="5" t="s">
        <v>61</v>
      </c>
      <c r="C52" s="6"/>
      <c r="D52" s="6"/>
      <c r="E52" s="41"/>
      <c r="F52" s="38"/>
      <c r="G52" s="64"/>
      <c r="H52" s="63"/>
      <c r="I52" s="65"/>
    </row>
    <row r="53" spans="1:9" s="44" customFormat="1" ht="14.4">
      <c r="A53" s="19"/>
      <c r="B53" s="8" t="s">
        <v>6</v>
      </c>
      <c r="C53" s="164">
        <v>2288</v>
      </c>
      <c r="D53" s="164">
        <v>1662</v>
      </c>
      <c r="E53" s="41">
        <f t="shared" si="1"/>
        <v>3950</v>
      </c>
      <c r="F53" s="38"/>
      <c r="G53" s="66"/>
      <c r="H53" s="67"/>
      <c r="I53" s="61"/>
    </row>
    <row r="54" spans="1:9" s="44" customFormat="1">
      <c r="A54" s="19"/>
      <c r="B54" s="8" t="s">
        <v>7</v>
      </c>
      <c r="C54" s="164">
        <v>525</v>
      </c>
      <c r="D54" s="164">
        <v>423</v>
      </c>
      <c r="E54" s="41">
        <f t="shared" si="1"/>
        <v>948</v>
      </c>
      <c r="F54" s="38"/>
      <c r="G54" s="37"/>
      <c r="H54" s="37"/>
      <c r="I54" s="37"/>
    </row>
    <row r="55" spans="1:9" s="44" customFormat="1" ht="14.4">
      <c r="A55" s="19"/>
      <c r="B55" s="8" t="s">
        <v>8</v>
      </c>
      <c r="C55" s="164">
        <v>76</v>
      </c>
      <c r="D55" s="164">
        <v>61</v>
      </c>
      <c r="E55" s="41">
        <f t="shared" si="1"/>
        <v>137</v>
      </c>
      <c r="F55" s="45"/>
      <c r="G55" s="61"/>
      <c r="H55" s="68"/>
      <c r="I55" s="67"/>
    </row>
    <row r="56" spans="1:9" s="44" customFormat="1">
      <c r="A56" s="19"/>
      <c r="B56" s="8" t="s">
        <v>9</v>
      </c>
      <c r="C56" s="164">
        <v>0</v>
      </c>
      <c r="D56" s="164">
        <v>0</v>
      </c>
      <c r="E56" s="41">
        <f t="shared" si="1"/>
        <v>0</v>
      </c>
      <c r="F56" s="38"/>
      <c r="G56" s="37"/>
      <c r="H56" s="37"/>
      <c r="I56" s="37"/>
    </row>
    <row r="57" spans="1:9" s="44" customFormat="1" ht="24">
      <c r="A57" s="19" t="s">
        <v>29</v>
      </c>
      <c r="B57" s="5" t="s">
        <v>30</v>
      </c>
      <c r="C57" s="30">
        <f>SUM(C53:C56)</f>
        <v>2889</v>
      </c>
      <c r="D57" s="30">
        <f>SUM(D53:D56)</f>
        <v>2146</v>
      </c>
      <c r="E57" s="41">
        <f t="shared" si="1"/>
        <v>5035</v>
      </c>
      <c r="F57" s="38"/>
      <c r="G57" s="37"/>
      <c r="H57" s="37"/>
      <c r="I57" s="37"/>
    </row>
    <row r="58" spans="1:9" s="44" customFormat="1">
      <c r="A58" s="19"/>
      <c r="B58" s="5"/>
      <c r="C58" s="6"/>
      <c r="D58" s="6"/>
      <c r="E58" s="41"/>
      <c r="F58" s="38"/>
      <c r="G58" s="37"/>
      <c r="H58" s="37"/>
      <c r="I58" s="37"/>
    </row>
    <row r="59" spans="1:9" s="44" customFormat="1">
      <c r="A59" s="90" t="s">
        <v>72</v>
      </c>
      <c r="B59" s="5" t="s">
        <v>31</v>
      </c>
      <c r="C59" s="86">
        <v>1201</v>
      </c>
      <c r="D59" s="86">
        <v>424</v>
      </c>
      <c r="E59" s="41">
        <f t="shared" si="1"/>
        <v>1625</v>
      </c>
      <c r="F59" s="38"/>
      <c r="G59" s="37"/>
      <c r="H59" s="37"/>
      <c r="I59" s="37"/>
    </row>
    <row r="60" spans="1:9" s="44" customFormat="1">
      <c r="A60" s="90" t="s">
        <v>73</v>
      </c>
      <c r="B60" s="87" t="s">
        <v>71</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14.4">
      <c r="A62" s="19" t="s">
        <v>33</v>
      </c>
      <c r="B62" s="178" t="s">
        <v>34</v>
      </c>
      <c r="C62" s="89">
        <v>0</v>
      </c>
      <c r="D62" s="89">
        <v>0</v>
      </c>
      <c r="E62" s="41">
        <f t="shared" si="1"/>
        <v>0</v>
      </c>
      <c r="F62" s="38"/>
      <c r="G62" s="37"/>
      <c r="H62" s="64"/>
      <c r="I62" s="64"/>
    </row>
    <row r="63" spans="1:9" s="44" customFormat="1">
      <c r="A63" s="19" t="s">
        <v>35</v>
      </c>
      <c r="B63" s="178" t="s">
        <v>36</v>
      </c>
      <c r="C63" s="89">
        <v>256</v>
      </c>
      <c r="D63" s="89">
        <v>705</v>
      </c>
      <c r="E63" s="41">
        <f t="shared" si="1"/>
        <v>961</v>
      </c>
      <c r="F63" s="38"/>
      <c r="G63" s="37"/>
      <c r="H63" s="37"/>
      <c r="I63" s="37"/>
    </row>
    <row r="64" spans="1:9" s="44" customFormat="1" ht="14.4">
      <c r="A64" s="19" t="s">
        <v>37</v>
      </c>
      <c r="B64" s="178" t="s">
        <v>38</v>
      </c>
      <c r="C64" s="89">
        <v>651</v>
      </c>
      <c r="D64" s="89">
        <v>912</v>
      </c>
      <c r="E64" s="41">
        <f t="shared" si="1"/>
        <v>1563</v>
      </c>
      <c r="F64" s="38"/>
      <c r="G64" s="62"/>
      <c r="H64" s="61"/>
    </row>
    <row r="65" spans="1:9" s="44" customFormat="1">
      <c r="A65" s="19" t="s">
        <v>39</v>
      </c>
      <c r="B65" s="178" t="s">
        <v>40</v>
      </c>
      <c r="C65" s="89">
        <v>2052</v>
      </c>
      <c r="D65" s="89">
        <v>4055</v>
      </c>
      <c r="E65" s="41">
        <f t="shared" si="1"/>
        <v>6107</v>
      </c>
      <c r="F65" s="38"/>
      <c r="G65" s="37"/>
      <c r="H65" s="37"/>
    </row>
    <row r="66" spans="1:9" s="44" customFormat="1" ht="14.4">
      <c r="A66" s="19" t="s">
        <v>41</v>
      </c>
      <c r="B66" s="29" t="s">
        <v>55</v>
      </c>
      <c r="C66" s="30">
        <f>SUM(C62:C65)</f>
        <v>2959</v>
      </c>
      <c r="D66" s="30">
        <f>SUM(D62:D65)</f>
        <v>5672</v>
      </c>
      <c r="E66" s="41">
        <f t="shared" si="1"/>
        <v>8631</v>
      </c>
      <c r="F66" s="38"/>
      <c r="G66" s="62"/>
      <c r="H66" s="64"/>
    </row>
    <row r="67" spans="1:9" s="44" customFormat="1" ht="24">
      <c r="A67" s="20" t="s">
        <v>42</v>
      </c>
      <c r="B67" s="11" t="s">
        <v>21</v>
      </c>
      <c r="C67" s="179">
        <v>920</v>
      </c>
      <c r="D67" s="179">
        <v>530</v>
      </c>
      <c r="E67" s="41">
        <f t="shared" si="1"/>
        <v>1450</v>
      </c>
      <c r="F67" s="38"/>
      <c r="G67" s="37"/>
      <c r="H67" s="37"/>
    </row>
    <row r="68" spans="1:9" s="44" customFormat="1" ht="23.4">
      <c r="A68" s="19" t="s">
        <v>43</v>
      </c>
      <c r="B68" s="5" t="s">
        <v>44</v>
      </c>
      <c r="C68" s="30">
        <f>C66-C67</f>
        <v>2039</v>
      </c>
      <c r="D68" s="30">
        <f>D66-D67</f>
        <v>5142</v>
      </c>
      <c r="E68" s="41">
        <f t="shared" si="1"/>
        <v>7181</v>
      </c>
      <c r="F68" s="38"/>
      <c r="G68" s="63"/>
      <c r="H68" s="69"/>
    </row>
    <row r="69" spans="1:9" s="44" customFormat="1">
      <c r="A69" s="19"/>
      <c r="B69" s="5"/>
      <c r="C69" s="6"/>
      <c r="D69" s="6"/>
      <c r="E69" s="41"/>
      <c r="F69" s="38"/>
      <c r="G69" s="37"/>
      <c r="H69" s="37"/>
    </row>
    <row r="70" spans="1:9" s="44" customFormat="1" ht="35.4">
      <c r="A70" s="19" t="s">
        <v>45</v>
      </c>
      <c r="B70" s="5" t="s">
        <v>46</v>
      </c>
      <c r="C70" s="77">
        <f>C43+C50+C57+C59+C60+C68</f>
        <v>15620</v>
      </c>
      <c r="D70" s="77">
        <f>D43+D50+D57+D59+D60+D68</f>
        <v>29988</v>
      </c>
      <c r="E70" s="41">
        <f t="shared" si="1"/>
        <v>45608</v>
      </c>
      <c r="F70" s="38"/>
      <c r="G70" s="70"/>
      <c r="H70" s="64"/>
    </row>
    <row r="71" spans="1:9" s="44" customFormat="1">
      <c r="A71" s="19"/>
      <c r="B71" s="14"/>
      <c r="C71" s="6"/>
      <c r="D71" s="6"/>
      <c r="E71" s="41"/>
      <c r="F71" s="38"/>
      <c r="G71" s="37"/>
      <c r="H71" s="37"/>
    </row>
    <row r="72" spans="1:9" s="44" customFormat="1" ht="14.4">
      <c r="A72" s="19" t="s">
        <v>47</v>
      </c>
      <c r="B72" s="5" t="s">
        <v>48</v>
      </c>
      <c r="C72" s="30">
        <v>113</v>
      </c>
      <c r="D72" s="30">
        <v>607</v>
      </c>
      <c r="E72" s="41">
        <f t="shared" si="1"/>
        <v>720</v>
      </c>
      <c r="F72" s="45"/>
      <c r="G72" s="71"/>
      <c r="H72" s="72"/>
    </row>
    <row r="73" spans="1:9" s="44" customFormat="1">
      <c r="A73" s="19"/>
      <c r="B73" s="14"/>
      <c r="C73" s="6"/>
      <c r="D73" s="6"/>
      <c r="E73" s="41"/>
      <c r="F73" s="38"/>
      <c r="G73" s="37"/>
      <c r="H73" s="37"/>
      <c r="I73" s="37"/>
    </row>
    <row r="74" spans="1:9" s="44" customFormat="1" ht="36">
      <c r="A74" s="19" t="s">
        <v>49</v>
      </c>
      <c r="B74" s="5" t="s">
        <v>50</v>
      </c>
      <c r="C74" s="10">
        <f>C70+C72</f>
        <v>15733</v>
      </c>
      <c r="D74" s="10">
        <f>D70+D72</f>
        <v>30595</v>
      </c>
      <c r="E74" s="41">
        <f>D74+C74</f>
        <v>46328</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v>1233</v>
      </c>
      <c r="D76" s="91">
        <v>4086</v>
      </c>
      <c r="E76" s="41">
        <f>D76+C76</f>
        <v>5319</v>
      </c>
      <c r="F76" s="38"/>
      <c r="G76" s="37"/>
      <c r="H76" s="37"/>
      <c r="I76" s="37"/>
    </row>
    <row r="77" spans="1:9" s="44" customFormat="1" ht="30.75" customHeight="1">
      <c r="A77" s="210" t="s">
        <v>56</v>
      </c>
      <c r="B77" s="211"/>
      <c r="C77" s="92">
        <f>C6+C33-C67-C74</f>
        <v>1233</v>
      </c>
      <c r="D77" s="92">
        <f>D6+D33-D67-D74</f>
        <v>4086</v>
      </c>
      <c r="E77" s="93">
        <f>(E6+E33)-(E67+E74)</f>
        <v>5319</v>
      </c>
      <c r="F77" s="38"/>
      <c r="G77" s="37"/>
      <c r="H77" s="37"/>
      <c r="I77" s="37"/>
    </row>
    <row r="78" spans="1:9" s="44" customFormat="1" ht="16.2" customHeight="1">
      <c r="A78" s="74"/>
      <c r="B78" s="75" t="s">
        <v>67</v>
      </c>
      <c r="C78" s="94">
        <f>(C43+C57+C59)/(C43+C57+C59+C68)</f>
        <v>0.84389833103659473</v>
      </c>
      <c r="D78" s="94">
        <f t="shared" ref="D78:E78" si="2">(D43+D57+D59)/(D43+D57+D59+D68)</f>
        <v>0.77861017824851464</v>
      </c>
      <c r="E78" s="94">
        <f t="shared" si="2"/>
        <v>0.80211089065255736</v>
      </c>
      <c r="F78" s="31"/>
      <c r="G78" s="37"/>
      <c r="H78" s="37"/>
      <c r="I78" s="37"/>
    </row>
    <row r="79" spans="1:9" s="44" customFormat="1" ht="16.2" customHeight="1">
      <c r="A79" s="74"/>
      <c r="B79" s="75" t="s">
        <v>68</v>
      </c>
      <c r="C79" s="94">
        <f>(C43+C57+C59)/(C43+C57+C59+C69+C72+C67)</f>
        <v>0.91431652289316523</v>
      </c>
      <c r="D79" s="94">
        <f>(D43+D57+D59)/(D43+D57+D59+D68+D72+D67)</f>
        <v>0.74227311907400562</v>
      </c>
      <c r="E79" s="94">
        <f t="shared" ref="E79" si="3">(E43+E57+E59)/(E43+E57+E59+E69+E72+E67)</f>
        <v>0.93061994436806594</v>
      </c>
      <c r="F79" s="38"/>
      <c r="G79" s="37"/>
      <c r="H79" s="37"/>
      <c r="I79" s="37"/>
    </row>
    <row r="80" spans="1:9" ht="16.2" customHeight="1">
      <c r="A80" s="74"/>
      <c r="B80" s="75" t="s">
        <v>70</v>
      </c>
      <c r="C80" s="94">
        <f>C59/C35</f>
        <v>7.6224930185326223E-2</v>
      </c>
      <c r="D80" s="94">
        <f t="shared" ref="D80:E80" si="4">D59/D35</f>
        <v>1.3719018960719601E-2</v>
      </c>
      <c r="E80" s="94">
        <f t="shared" si="4"/>
        <v>3.4824911062534825E-2</v>
      </c>
    </row>
    <row r="81" spans="1:11" ht="16.2" customHeight="1">
      <c r="A81" s="74"/>
      <c r="B81" s="75" t="s">
        <v>69</v>
      </c>
      <c r="C81" s="94">
        <f>D66/E66</f>
        <v>0.6571660294288032</v>
      </c>
      <c r="D81" s="94"/>
      <c r="E81" s="94"/>
    </row>
    <row r="82" spans="1:11" ht="16.2" customHeight="1">
      <c r="A82" s="74"/>
      <c r="B82" s="75" t="s">
        <v>94</v>
      </c>
      <c r="C82" s="150">
        <f>C20/C35</f>
        <v>0.16342980451891342</v>
      </c>
      <c r="D82" s="150">
        <f t="shared" ref="D82:E82" si="5">D20/D35</f>
        <v>0.22283698958131107</v>
      </c>
      <c r="E82" s="150">
        <f t="shared" si="5"/>
        <v>0.20277742059920278</v>
      </c>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0.87039979660586031</v>
      </c>
      <c r="D92" s="36" t="s">
        <v>66</v>
      </c>
      <c r="E92" s="34">
        <f>(D74-D68)/D74</f>
        <v>0.83193332243830687</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92</v>
      </c>
      <c r="C1"/>
      <c r="D1"/>
      <c r="E1"/>
      <c r="F1" s="38"/>
      <c r="G1" s="42"/>
      <c r="H1" s="43"/>
      <c r="I1" s="43"/>
    </row>
    <row r="2" spans="1:9" s="44" customFormat="1" ht="15.6">
      <c r="A2"/>
      <c r="B2" s="76" t="s">
        <v>93</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72</v>
      </c>
      <c r="B59" s="5" t="s">
        <v>31</v>
      </c>
      <c r="C59" s="86"/>
      <c r="D59" s="86"/>
      <c r="E59" s="41">
        <f t="shared" si="1"/>
        <v>0</v>
      </c>
      <c r="F59" s="38"/>
      <c r="G59" s="37"/>
      <c r="H59" s="37"/>
      <c r="I59" s="37"/>
    </row>
    <row r="60" spans="1:9" s="44" customFormat="1">
      <c r="A60" s="90" t="s">
        <v>73</v>
      </c>
      <c r="B60" s="87" t="s">
        <v>71</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11" s="44" customFormat="1" ht="36">
      <c r="A65" s="19" t="s">
        <v>39</v>
      </c>
      <c r="B65" s="13" t="s">
        <v>40</v>
      </c>
      <c r="C65" s="89"/>
      <c r="D65" s="89"/>
      <c r="E65" s="41">
        <f t="shared" si="1"/>
        <v>0</v>
      </c>
      <c r="F65" s="38"/>
      <c r="G65" s="37"/>
      <c r="H65" s="37"/>
    </row>
    <row r="66" spans="1:11" s="44" customFormat="1" ht="26.4">
      <c r="A66" s="19" t="s">
        <v>41</v>
      </c>
      <c r="B66" s="29" t="s">
        <v>55</v>
      </c>
      <c r="C66" s="30">
        <f>SUM(C62:C65)</f>
        <v>0</v>
      </c>
      <c r="D66" s="30">
        <f>SUM(D62:D65)</f>
        <v>0</v>
      </c>
      <c r="E66" s="41">
        <f t="shared" si="1"/>
        <v>0</v>
      </c>
      <c r="F66" s="38"/>
      <c r="G66" s="62"/>
      <c r="H66" s="64"/>
    </row>
    <row r="67" spans="1:11" s="44" customFormat="1" ht="24">
      <c r="A67" s="20" t="s">
        <v>42</v>
      </c>
      <c r="B67" s="11" t="s">
        <v>21</v>
      </c>
      <c r="C67" s="12"/>
      <c r="D67" s="12"/>
      <c r="E67" s="41">
        <f t="shared" si="1"/>
        <v>0</v>
      </c>
      <c r="F67" s="38"/>
      <c r="G67" s="37"/>
      <c r="H67" s="37"/>
    </row>
    <row r="68" spans="1:11" s="44" customFormat="1" ht="23.4">
      <c r="A68" s="19" t="s">
        <v>43</v>
      </c>
      <c r="B68" s="5" t="s">
        <v>44</v>
      </c>
      <c r="C68" s="30">
        <f>C66-C67</f>
        <v>0</v>
      </c>
      <c r="D68" s="30">
        <f>D66-D67</f>
        <v>0</v>
      </c>
      <c r="E68" s="41">
        <f t="shared" si="1"/>
        <v>0</v>
      </c>
      <c r="F68" s="38"/>
      <c r="G68" s="63"/>
      <c r="H68" s="69"/>
    </row>
    <row r="69" spans="1:11" s="44" customFormat="1">
      <c r="A69" s="19"/>
      <c r="B69" s="5"/>
      <c r="C69" s="6"/>
      <c r="D69" s="6"/>
      <c r="E69" s="41"/>
      <c r="F69" s="38"/>
      <c r="G69" s="37"/>
      <c r="H69" s="37"/>
    </row>
    <row r="70" spans="1:11" s="44" customFormat="1" ht="47.4">
      <c r="A70" s="19" t="s">
        <v>45</v>
      </c>
      <c r="B70" s="5" t="s">
        <v>46</v>
      </c>
      <c r="C70" s="77">
        <f>C43+C50+C57+C59+C60+C68</f>
        <v>0</v>
      </c>
      <c r="D70" s="77">
        <f>D43+D50+D57+D59+D60+D68</f>
        <v>0</v>
      </c>
      <c r="E70" s="41">
        <f t="shared" si="1"/>
        <v>0</v>
      </c>
      <c r="F70" s="38"/>
      <c r="G70" s="70"/>
      <c r="H70" s="64"/>
    </row>
    <row r="71" spans="1:11" s="44" customFormat="1">
      <c r="A71" s="19"/>
      <c r="B71" s="14"/>
      <c r="C71" s="6"/>
      <c r="D71" s="6"/>
      <c r="E71" s="41"/>
      <c r="F71" s="38"/>
      <c r="G71" s="37"/>
      <c r="H71" s="37"/>
    </row>
    <row r="72" spans="1:11" s="44" customFormat="1" ht="23.4">
      <c r="A72" s="19" t="s">
        <v>47</v>
      </c>
      <c r="B72" s="5" t="s">
        <v>48</v>
      </c>
      <c r="C72" s="30"/>
      <c r="D72" s="30"/>
      <c r="E72" s="41">
        <f t="shared" si="1"/>
        <v>0</v>
      </c>
      <c r="F72" s="45"/>
      <c r="G72" s="71"/>
      <c r="H72" s="72"/>
    </row>
    <row r="73" spans="1:11" s="44" customFormat="1">
      <c r="A73" s="19"/>
      <c r="B73" s="14"/>
      <c r="C73" s="6"/>
      <c r="D73" s="6"/>
      <c r="E73" s="41"/>
      <c r="F73" s="38"/>
      <c r="G73" s="37"/>
      <c r="H73" s="37"/>
      <c r="I73" s="37"/>
    </row>
    <row r="74" spans="1:11" s="44" customFormat="1" ht="47.4">
      <c r="A74" s="19" t="s">
        <v>49</v>
      </c>
      <c r="B74" s="5" t="s">
        <v>50</v>
      </c>
      <c r="C74" s="10">
        <f>C70+C72</f>
        <v>0</v>
      </c>
      <c r="D74" s="10">
        <f>D70+D72</f>
        <v>0</v>
      </c>
      <c r="E74" s="41">
        <f>D74+C74</f>
        <v>0</v>
      </c>
      <c r="F74" s="38"/>
      <c r="G74" s="37"/>
      <c r="H74" s="37"/>
      <c r="I74" s="37"/>
    </row>
    <row r="75" spans="1:11" s="44" customFormat="1">
      <c r="A75" s="19"/>
      <c r="B75" s="14"/>
      <c r="C75" s="6"/>
      <c r="D75" s="6"/>
      <c r="E75" s="41"/>
      <c r="F75" s="38"/>
      <c r="G75" s="37"/>
      <c r="H75" s="37"/>
      <c r="I75" s="37"/>
    </row>
    <row r="76" spans="1:11" s="44" customFormat="1" ht="13.8" thickBot="1">
      <c r="A76" s="21" t="s">
        <v>51</v>
      </c>
      <c r="B76" s="22" t="s">
        <v>64</v>
      </c>
      <c r="C76" s="91"/>
      <c r="D76" s="91"/>
      <c r="E76" s="41">
        <f>D76+C76</f>
        <v>0</v>
      </c>
      <c r="F76" s="38"/>
      <c r="G76" s="37"/>
      <c r="H76" s="37"/>
      <c r="I76" s="37"/>
    </row>
    <row r="77" spans="1:11" s="44" customFormat="1" ht="30.75" customHeight="1">
      <c r="A77" s="210" t="s">
        <v>56</v>
      </c>
      <c r="B77" s="211"/>
      <c r="C77" s="92">
        <f>C6+C33-C67-C74</f>
        <v>0</v>
      </c>
      <c r="D77" s="92">
        <f>D6+D33-D67-D74</f>
        <v>0</v>
      </c>
      <c r="E77" s="93">
        <f>(E6+E33)-(E67+E74)</f>
        <v>0</v>
      </c>
      <c r="F77" s="38"/>
      <c r="G77" s="37"/>
      <c r="H77" s="37"/>
      <c r="I77" s="37"/>
    </row>
    <row r="78" spans="1:11" s="44" customFormat="1" ht="16.2" customHeight="1">
      <c r="A78" s="74"/>
      <c r="B78" s="75" t="s">
        <v>67</v>
      </c>
      <c r="C78" s="94" t="e">
        <f>(C43+C57+C59)/(C43+C57+C59+C68)</f>
        <v>#DIV/0!</v>
      </c>
      <c r="D78" s="94" t="e">
        <f t="shared" ref="D78:E78" si="2">(D43+D57+D59)/(D43+D57+D59+D68)</f>
        <v>#DIV/0!</v>
      </c>
      <c r="E78" s="94" t="e">
        <f t="shared" si="2"/>
        <v>#DIV/0!</v>
      </c>
      <c r="F78" s="31"/>
      <c r="G78" s="37"/>
      <c r="H78" s="37"/>
      <c r="I78" s="37"/>
    </row>
    <row r="79" spans="1:11" s="44" customFormat="1" ht="16.2" customHeight="1">
      <c r="A79" s="74"/>
      <c r="B79" s="75" t="s">
        <v>68</v>
      </c>
      <c r="C79" s="94" t="e">
        <f>(C43+C57+C59)/(C43+C57+C59+C69+C72+C67)</f>
        <v>#DIV/0!</v>
      </c>
      <c r="D79" s="94" t="e">
        <f>(D43+D57+D59)/(D43+D57+D59+D68+D72+D67)</f>
        <v>#DIV/0!</v>
      </c>
      <c r="E79" s="94" t="e">
        <f t="shared" ref="E79" si="3">(E43+E57+E59)/(E43+E57+E59+E69+E72+E67)</f>
        <v>#DIV/0!</v>
      </c>
      <c r="F79" s="38"/>
      <c r="G79" s="37"/>
      <c r="H79" s="37"/>
      <c r="I79" s="37"/>
    </row>
    <row r="80" spans="1:11" s="124" customFormat="1" ht="16.2" customHeight="1">
      <c r="A80" s="74"/>
      <c r="B80" s="75" t="s">
        <v>70</v>
      </c>
      <c r="C80" s="94" t="e">
        <f>C59/C35</f>
        <v>#DIV/0!</v>
      </c>
      <c r="D80" s="94" t="e">
        <f t="shared" ref="D80:E80" si="4">D59/D35</f>
        <v>#DIV/0!</v>
      </c>
      <c r="E80" s="94" t="e">
        <f t="shared" si="4"/>
        <v>#DIV/0!</v>
      </c>
      <c r="F80" s="38"/>
      <c r="G80" s="37"/>
      <c r="H80" s="37"/>
      <c r="I80" s="37"/>
      <c r="J80" s="44"/>
      <c r="K80" s="44"/>
    </row>
    <row r="81" spans="1:11" s="124" customFormat="1" ht="16.2" customHeight="1">
      <c r="A81" s="74"/>
      <c r="B81" s="75" t="s">
        <v>69</v>
      </c>
      <c r="C81" s="94" t="e">
        <f>D66/E66</f>
        <v>#DIV/0!</v>
      </c>
      <c r="D81" s="94"/>
      <c r="E81" s="94"/>
      <c r="F81" s="38"/>
      <c r="G81" s="37"/>
      <c r="H81" s="37"/>
      <c r="I81" s="37"/>
      <c r="J81" s="44"/>
      <c r="K81" s="44"/>
    </row>
    <row r="82" spans="1:11" s="124" customFormat="1" ht="16.2" customHeight="1">
      <c r="A82" s="74"/>
      <c r="B82" s="75" t="s">
        <v>94</v>
      </c>
      <c r="C82" s="150" t="e">
        <f>C20/C35</f>
        <v>#DIV/0!</v>
      </c>
      <c r="D82" s="150" t="e">
        <f t="shared" ref="D82:E82" si="5">D20/D35</f>
        <v>#DIV/0!</v>
      </c>
      <c r="E82" s="150" t="e">
        <f t="shared" si="5"/>
        <v>#DIV/0!</v>
      </c>
      <c r="F82" s="38"/>
      <c r="G82" s="37"/>
      <c r="H82" s="37"/>
      <c r="I82" s="37"/>
      <c r="J82" s="44"/>
      <c r="K82" s="44"/>
    </row>
    <row r="83" spans="1:11" ht="82.2" customHeight="1">
      <c r="A83" s="212" t="s">
        <v>57</v>
      </c>
      <c r="B83" s="213"/>
      <c r="C83" s="213"/>
      <c r="D83" s="213"/>
      <c r="E83" s="21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14" t="s">
        <v>52</v>
      </c>
      <c r="B93" s="214"/>
      <c r="C93" s="214"/>
      <c r="D93" s="214"/>
      <c r="E93" s="21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1"/>
  <sheetViews>
    <sheetView workbookViewId="0">
      <selection activeCell="A5" sqref="A5"/>
    </sheetView>
  </sheetViews>
  <sheetFormatPr defaultRowHeight="13.2"/>
  <cols>
    <col min="1" max="1" width="72.77734375" style="185" customWidth="1"/>
    <col min="2" max="15" width="6.77734375" style="44" customWidth="1"/>
    <col min="16" max="16384" width="8.88671875" style="44"/>
  </cols>
  <sheetData>
    <row r="1" spans="1:22" ht="13.8">
      <c r="B1" s="127">
        <v>1999</v>
      </c>
      <c r="C1" s="127">
        <v>2000</v>
      </c>
      <c r="D1" s="127">
        <v>2001</v>
      </c>
      <c r="E1" s="127">
        <v>2002</v>
      </c>
      <c r="F1" s="127">
        <v>2003</v>
      </c>
      <c r="G1" s="127">
        <v>2004</v>
      </c>
      <c r="H1" s="125">
        <v>2005</v>
      </c>
      <c r="I1" s="125">
        <v>2006</v>
      </c>
      <c r="J1" s="125">
        <v>2007</v>
      </c>
      <c r="K1" s="125">
        <v>2008</v>
      </c>
      <c r="L1" s="125">
        <v>2009</v>
      </c>
      <c r="M1" s="125">
        <v>2010</v>
      </c>
      <c r="N1" s="125">
        <v>2011</v>
      </c>
      <c r="O1" s="125">
        <v>2012</v>
      </c>
    </row>
    <row r="2" spans="1:22" ht="13.8">
      <c r="A2" s="201" t="s">
        <v>77</v>
      </c>
      <c r="B2" s="124"/>
      <c r="C2" s="124"/>
      <c r="D2" s="124"/>
      <c r="E2" s="124"/>
      <c r="F2" s="124"/>
      <c r="G2" s="124"/>
      <c r="H2" s="124"/>
      <c r="I2" s="124"/>
      <c r="J2" s="124">
        <f>sn!J64</f>
        <v>24608</v>
      </c>
      <c r="K2" s="124">
        <f>sn!K64</f>
        <v>30359</v>
      </c>
      <c r="L2" s="124">
        <f>sn!L64</f>
        <v>37979</v>
      </c>
      <c r="M2" s="124">
        <f>sn!M64</f>
        <v>38500</v>
      </c>
      <c r="N2" s="124">
        <f>sn!N64</f>
        <v>48500</v>
      </c>
      <c r="O2" s="124">
        <f>sn!O64</f>
        <v>48500</v>
      </c>
    </row>
    <row r="3" spans="1:22">
      <c r="A3" s="202" t="s">
        <v>81</v>
      </c>
      <c r="J3" s="44">
        <f>J13</f>
        <v>8701</v>
      </c>
      <c r="K3" s="44">
        <f t="shared" ref="K3:O3" si="0">K13</f>
        <v>13320</v>
      </c>
      <c r="L3" s="44">
        <f t="shared" si="0"/>
        <v>16152</v>
      </c>
      <c r="M3" s="44">
        <f t="shared" si="0"/>
        <v>17650</v>
      </c>
      <c r="N3" s="44">
        <f t="shared" si="0"/>
        <v>18500</v>
      </c>
      <c r="O3" s="44">
        <f t="shared" si="0"/>
        <v>18500</v>
      </c>
    </row>
    <row r="4" spans="1:22">
      <c r="A4" s="101" t="s">
        <v>155</v>
      </c>
      <c r="B4" s="97" t="s">
        <v>134</v>
      </c>
      <c r="C4" s="101"/>
      <c r="D4" s="101"/>
      <c r="E4" s="101"/>
      <c r="F4" s="97"/>
    </row>
    <row r="5" spans="1:22">
      <c r="A5" s="208" t="s">
        <v>156</v>
      </c>
      <c r="B5" s="170"/>
      <c r="C5" s="170"/>
      <c r="D5" s="170"/>
      <c r="E5" s="170"/>
      <c r="F5" s="170"/>
      <c r="G5" s="170"/>
      <c r="H5" s="170"/>
      <c r="I5" s="170"/>
      <c r="J5" s="171">
        <v>2007</v>
      </c>
      <c r="K5" s="171">
        <v>2008</v>
      </c>
      <c r="L5" s="171">
        <v>2009</v>
      </c>
      <c r="M5" s="171" t="s">
        <v>119</v>
      </c>
      <c r="N5" s="171" t="s">
        <v>120</v>
      </c>
    </row>
    <row r="6" spans="1:22">
      <c r="A6" s="206" t="s">
        <v>121</v>
      </c>
      <c r="B6" s="206"/>
      <c r="C6" s="206"/>
      <c r="D6" s="206"/>
      <c r="E6" s="206"/>
      <c r="F6" s="206"/>
      <c r="G6" s="206"/>
      <c r="H6" s="206"/>
      <c r="I6" s="206"/>
      <c r="J6" s="171">
        <v>4769</v>
      </c>
      <c r="K6" s="171">
        <v>6670</v>
      </c>
      <c r="L6" s="171">
        <v>10812</v>
      </c>
      <c r="M6" s="171">
        <v>10002</v>
      </c>
      <c r="N6" s="171">
        <v>12207</v>
      </c>
    </row>
    <row r="7" spans="1:22">
      <c r="A7" s="206" t="s">
        <v>122</v>
      </c>
      <c r="B7" s="206"/>
      <c r="C7" s="206"/>
      <c r="D7" s="206"/>
      <c r="E7" s="206"/>
      <c r="F7" s="206"/>
      <c r="G7" s="206"/>
      <c r="H7" s="206"/>
      <c r="I7" s="206"/>
      <c r="J7" s="171">
        <v>1663</v>
      </c>
      <c r="K7" s="171">
        <v>3353</v>
      </c>
      <c r="L7" s="171">
        <v>7428</v>
      </c>
      <c r="M7" s="171">
        <v>8253</v>
      </c>
      <c r="N7" s="171">
        <v>8678</v>
      </c>
      <c r="V7" s="205">
        <v>20248</v>
      </c>
    </row>
    <row r="8" spans="1:22">
      <c r="A8" s="202" t="s">
        <v>131</v>
      </c>
      <c r="M8" s="205">
        <v>55000</v>
      </c>
      <c r="N8" s="205">
        <v>67000</v>
      </c>
      <c r="O8" s="205">
        <v>67000</v>
      </c>
    </row>
    <row r="9" spans="1:22">
      <c r="A9" s="202" t="s">
        <v>132</v>
      </c>
      <c r="J9" s="205">
        <v>2439</v>
      </c>
      <c r="L9" s="44">
        <v>5907</v>
      </c>
      <c r="N9" s="205">
        <v>11111</v>
      </c>
    </row>
    <row r="10" spans="1:22">
      <c r="A10" s="203" t="s">
        <v>154</v>
      </c>
      <c r="M10" s="205">
        <v>33000</v>
      </c>
      <c r="N10" s="205">
        <v>42000</v>
      </c>
      <c r="O10" s="205">
        <v>48000</v>
      </c>
    </row>
    <row r="11" spans="1:22" ht="13.8">
      <c r="A11" s="207"/>
      <c r="B11" s="207"/>
      <c r="C11" s="127">
        <v>2000</v>
      </c>
      <c r="D11" s="127">
        <v>2001</v>
      </c>
      <c r="E11" s="127">
        <v>2002</v>
      </c>
      <c r="F11" s="127">
        <v>2003</v>
      </c>
      <c r="G11" s="127">
        <v>2004</v>
      </c>
      <c r="H11" s="125">
        <v>2005</v>
      </c>
      <c r="I11" s="125">
        <v>2006</v>
      </c>
      <c r="J11" s="125">
        <v>2007</v>
      </c>
      <c r="K11" s="125">
        <v>2008</v>
      </c>
      <c r="L11" s="125">
        <v>2009</v>
      </c>
      <c r="M11" s="125">
        <v>2010</v>
      </c>
      <c r="N11" s="125">
        <v>2011</v>
      </c>
      <c r="O11" s="125">
        <v>2012</v>
      </c>
      <c r="P11" s="205"/>
    </row>
    <row r="12" spans="1:22" ht="13.8">
      <c r="A12" s="201" t="s">
        <v>77</v>
      </c>
      <c r="B12" s="201"/>
      <c r="C12" s="124"/>
      <c r="D12" s="124"/>
      <c r="E12" s="124"/>
      <c r="F12" s="124"/>
      <c r="G12" s="124"/>
      <c r="H12" s="124"/>
      <c r="I12" s="124"/>
      <c r="J12" s="100">
        <v>24608</v>
      </c>
      <c r="K12" s="124">
        <v>30359</v>
      </c>
      <c r="L12" s="124">
        <v>37979</v>
      </c>
      <c r="M12" s="124">
        <v>38500</v>
      </c>
      <c r="N12" s="124">
        <v>48500</v>
      </c>
      <c r="O12" s="182">
        <v>48500</v>
      </c>
      <c r="P12" s="205"/>
    </row>
    <row r="13" spans="1:22" ht="13.8">
      <c r="A13" s="201" t="s">
        <v>136</v>
      </c>
      <c r="B13" s="201"/>
      <c r="C13" s="98"/>
      <c r="D13" s="98"/>
      <c r="E13" s="98"/>
      <c r="F13" s="99"/>
      <c r="G13" s="98"/>
      <c r="H13" s="98"/>
      <c r="I13" s="99"/>
      <c r="J13" s="124">
        <v>8701</v>
      </c>
      <c r="K13" s="100">
        <v>13320</v>
      </c>
      <c r="L13" s="100">
        <v>16152</v>
      </c>
      <c r="M13" s="100">
        <v>17650</v>
      </c>
      <c r="N13" s="100">
        <v>18500</v>
      </c>
      <c r="O13" s="183">
        <v>18500</v>
      </c>
      <c r="P13" s="205"/>
    </row>
    <row r="14" spans="1:22">
      <c r="A14" s="99" t="s">
        <v>131</v>
      </c>
      <c r="B14" s="99"/>
      <c r="C14" s="98"/>
      <c r="D14" s="98"/>
      <c r="E14" s="98"/>
      <c r="F14" s="99"/>
      <c r="G14" s="98"/>
      <c r="H14" s="98"/>
      <c r="I14" s="99"/>
      <c r="J14" s="99">
        <f>SUM(J12:J13)</f>
        <v>33309</v>
      </c>
      <c r="K14" s="99">
        <f t="shared" ref="K14:O14" si="1">SUM(K12:K13)</f>
        <v>43679</v>
      </c>
      <c r="L14" s="99">
        <f t="shared" si="1"/>
        <v>54131</v>
      </c>
      <c r="M14" s="99">
        <f t="shared" si="1"/>
        <v>56150</v>
      </c>
      <c r="N14" s="99">
        <f t="shared" si="1"/>
        <v>67000</v>
      </c>
      <c r="O14" s="99">
        <f t="shared" si="1"/>
        <v>67000</v>
      </c>
      <c r="P14" s="205"/>
    </row>
    <row r="15" spans="1:22">
      <c r="A15" s="99" t="s">
        <v>137</v>
      </c>
      <c r="B15" s="99"/>
      <c r="C15" s="98"/>
      <c r="D15" s="98"/>
      <c r="E15" s="98"/>
      <c r="F15" s="99"/>
      <c r="G15" s="98"/>
      <c r="H15" s="98"/>
      <c r="I15" s="99"/>
      <c r="J15" s="99"/>
      <c r="K15" s="100"/>
      <c r="L15" s="100"/>
      <c r="M15" s="99">
        <v>55000</v>
      </c>
      <c r="N15" s="180">
        <v>67000</v>
      </c>
      <c r="O15" s="180">
        <v>67000</v>
      </c>
      <c r="P15" s="205"/>
    </row>
    <row r="16" spans="1:22">
      <c r="A16" s="99" t="s">
        <v>138</v>
      </c>
      <c r="B16" s="99"/>
      <c r="C16" s="98"/>
      <c r="D16" s="98"/>
      <c r="E16" s="98"/>
      <c r="F16" s="99"/>
      <c r="G16" s="98"/>
      <c r="H16" s="98"/>
      <c r="I16" s="99"/>
      <c r="J16" s="100"/>
      <c r="K16" s="100"/>
      <c r="L16" s="100"/>
      <c r="M16" s="100"/>
      <c r="N16" s="100"/>
      <c r="O16" s="100"/>
    </row>
    <row r="17" spans="1:15">
      <c r="A17" s="99" t="s">
        <v>77</v>
      </c>
      <c r="B17" s="99"/>
      <c r="C17" s="98"/>
      <c r="D17" s="98"/>
      <c r="E17" s="98"/>
      <c r="F17" s="99"/>
      <c r="G17" s="98"/>
      <c r="H17" s="98"/>
      <c r="I17" s="99"/>
      <c r="J17" s="100"/>
      <c r="K17" s="100">
        <f t="shared" ref="K17:O18" si="2">K12-$K12</f>
        <v>0</v>
      </c>
      <c r="L17" s="100">
        <f t="shared" si="2"/>
        <v>7620</v>
      </c>
      <c r="M17" s="100">
        <f t="shared" si="2"/>
        <v>8141</v>
      </c>
      <c r="N17" s="100">
        <f t="shared" si="2"/>
        <v>18141</v>
      </c>
      <c r="O17" s="100">
        <f t="shared" si="2"/>
        <v>18141</v>
      </c>
    </row>
    <row r="18" spans="1:15">
      <c r="A18" s="99" t="s">
        <v>136</v>
      </c>
      <c r="B18" s="99"/>
      <c r="C18" s="98"/>
      <c r="D18" s="98"/>
      <c r="E18" s="98"/>
      <c r="F18" s="99"/>
      <c r="G18" s="98"/>
      <c r="H18" s="98"/>
      <c r="I18" s="99"/>
      <c r="J18" s="99"/>
      <c r="K18" s="100">
        <f t="shared" si="2"/>
        <v>0</v>
      </c>
      <c r="L18" s="100">
        <f t="shared" si="2"/>
        <v>2832</v>
      </c>
      <c r="M18" s="100">
        <f t="shared" si="2"/>
        <v>4330</v>
      </c>
      <c r="N18" s="100">
        <f t="shared" si="2"/>
        <v>5180</v>
      </c>
      <c r="O18" s="100">
        <f t="shared" si="2"/>
        <v>5180</v>
      </c>
    </row>
    <row r="20" spans="1:15" ht="79.2">
      <c r="A20" s="204" t="s">
        <v>141</v>
      </c>
    </row>
    <row r="22" spans="1:15">
      <c r="A22" s="186">
        <v>2011</v>
      </c>
    </row>
    <row r="23" spans="1:15">
      <c r="A23" s="185" t="s">
        <v>145</v>
      </c>
    </row>
    <row r="24" spans="1:15">
      <c r="A24" s="187" t="s">
        <v>140</v>
      </c>
    </row>
    <row r="25" spans="1:15">
      <c r="A25" s="187"/>
    </row>
    <row r="26" spans="1:15" ht="79.2">
      <c r="A26" s="204" t="s">
        <v>142</v>
      </c>
    </row>
    <row r="27" spans="1:15">
      <c r="A27" s="187"/>
    </row>
    <row r="28" spans="1:15">
      <c r="A28" s="187" t="s">
        <v>143</v>
      </c>
    </row>
    <row r="29" spans="1:15">
      <c r="A29" s="187"/>
    </row>
    <row r="30" spans="1:15" ht="92.4">
      <c r="A30" s="204" t="s">
        <v>144</v>
      </c>
    </row>
    <row r="31" spans="1:15">
      <c r="A31" s="187"/>
    </row>
    <row r="32" spans="1:15">
      <c r="A32" s="187" t="s">
        <v>153</v>
      </c>
    </row>
    <row r="33" spans="1:4" ht="52.8">
      <c r="A33" s="187" t="s">
        <v>146</v>
      </c>
    </row>
    <row r="34" spans="1:4" ht="26.4">
      <c r="A34" s="187" t="s">
        <v>147</v>
      </c>
    </row>
    <row r="35" spans="1:4">
      <c r="A35" s="204" t="s">
        <v>148</v>
      </c>
    </row>
    <row r="36" spans="1:4" ht="26.4">
      <c r="A36" s="187" t="s">
        <v>149</v>
      </c>
    </row>
    <row r="37" spans="1:4">
      <c r="A37" s="187">
        <v>30</v>
      </c>
    </row>
    <row r="38" spans="1:4">
      <c r="A38" s="204" t="s">
        <v>150</v>
      </c>
    </row>
    <row r="39" spans="1:4">
      <c r="A39" s="187" t="s">
        <v>151</v>
      </c>
    </row>
    <row r="40" spans="1:4">
      <c r="A40" s="185" t="s">
        <v>152</v>
      </c>
    </row>
    <row r="41" spans="1:4">
      <c r="A41" s="185">
        <v>29</v>
      </c>
    </row>
    <row r="43" spans="1:4">
      <c r="A43" s="186">
        <v>2010</v>
      </c>
      <c r="B43" s="73"/>
      <c r="D43" s="73"/>
    </row>
    <row r="44" spans="1:4" ht="15">
      <c r="A44" s="188" t="s">
        <v>109</v>
      </c>
    </row>
    <row r="45" spans="1:4" s="167" customFormat="1" ht="45">
      <c r="A45" s="189" t="s">
        <v>108</v>
      </c>
    </row>
    <row r="47" spans="1:4">
      <c r="A47" s="185" t="s">
        <v>112</v>
      </c>
    </row>
    <row r="48" spans="1:4">
      <c r="A48" s="185" t="s">
        <v>113</v>
      </c>
    </row>
    <row r="49" spans="1:15">
      <c r="A49" s="185" t="s">
        <v>114</v>
      </c>
    </row>
    <row r="50" spans="1:15">
      <c r="A50" s="190" t="s">
        <v>115</v>
      </c>
    </row>
    <row r="52" spans="1:15">
      <c r="A52" s="185" t="s">
        <v>116</v>
      </c>
    </row>
    <row r="53" spans="1:15">
      <c r="A53" s="185" t="s">
        <v>117</v>
      </c>
    </row>
    <row r="54" spans="1:15" s="96" customFormat="1">
      <c r="A54" s="169" t="s">
        <v>118</v>
      </c>
      <c r="E54" s="97"/>
      <c r="M54" s="97"/>
      <c r="N54" s="97"/>
    </row>
    <row r="55" spans="1:15" s="96" customFormat="1">
      <c r="A55" s="169"/>
      <c r="E55" s="97"/>
      <c r="M55" s="97"/>
      <c r="N55" s="97"/>
    </row>
    <row r="56" spans="1:15" s="100" customFormat="1">
      <c r="A56" s="97" t="s">
        <v>123</v>
      </c>
      <c r="B56" s="101"/>
      <c r="C56" s="97" t="s">
        <v>134</v>
      </c>
      <c r="D56" s="101"/>
      <c r="E56" s="101"/>
      <c r="F56" s="101"/>
      <c r="G56" s="97"/>
      <c r="H56" s="97"/>
      <c r="I56" s="97"/>
      <c r="J56" s="97"/>
      <c r="K56" s="97"/>
      <c r="L56" s="96"/>
      <c r="M56" s="96"/>
      <c r="N56" s="96"/>
      <c r="O56" s="96"/>
    </row>
    <row r="57" spans="1:15" s="100" customFormat="1">
      <c r="A57" s="184" t="s">
        <v>124</v>
      </c>
      <c r="B57" s="170"/>
      <c r="C57" s="171">
        <v>2007</v>
      </c>
      <c r="D57" s="171">
        <v>2008</v>
      </c>
      <c r="E57" s="171">
        <v>2009</v>
      </c>
      <c r="F57" s="171" t="s">
        <v>119</v>
      </c>
      <c r="G57" s="171" t="s">
        <v>120</v>
      </c>
      <c r="H57" s="98"/>
      <c r="I57" s="99"/>
      <c r="J57" s="99"/>
    </row>
    <row r="58" spans="1:15" s="100" customFormat="1">
      <c r="A58" s="184"/>
      <c r="B58" s="170" t="s">
        <v>121</v>
      </c>
      <c r="C58" s="171">
        <v>4769</v>
      </c>
      <c r="D58" s="171">
        <v>6670</v>
      </c>
      <c r="E58" s="171">
        <v>10812</v>
      </c>
      <c r="F58" s="171">
        <v>10002</v>
      </c>
      <c r="G58" s="171">
        <v>12207</v>
      </c>
      <c r="H58" s="98"/>
      <c r="I58" s="99"/>
      <c r="J58" s="99"/>
    </row>
    <row r="59" spans="1:15" s="100" customFormat="1">
      <c r="A59" s="184"/>
      <c r="B59" s="170" t="s">
        <v>122</v>
      </c>
      <c r="C59" s="171">
        <v>1663</v>
      </c>
      <c r="D59" s="171">
        <v>3353</v>
      </c>
      <c r="E59" s="171">
        <v>7428</v>
      </c>
      <c r="F59" s="171">
        <v>8253</v>
      </c>
      <c r="G59" s="171">
        <v>8678</v>
      </c>
      <c r="H59" s="98"/>
      <c r="I59" s="99"/>
      <c r="J59" s="99"/>
    </row>
    <row r="60" spans="1:15" s="100" customFormat="1">
      <c r="A60" s="184" t="s">
        <v>135</v>
      </c>
      <c r="B60" s="99"/>
      <c r="C60" s="98"/>
      <c r="D60" s="98"/>
      <c r="E60" s="98"/>
      <c r="F60" s="99">
        <v>55000</v>
      </c>
      <c r="G60" s="180">
        <v>67000</v>
      </c>
      <c r="H60" s="180">
        <v>67000</v>
      </c>
      <c r="I60" s="99"/>
      <c r="J60" s="99"/>
    </row>
    <row r="61" spans="1:15" s="126" customFormat="1" ht="13.8">
      <c r="A61" s="127" t="s">
        <v>132</v>
      </c>
      <c r="B61" s="134"/>
      <c r="C61" s="127"/>
      <c r="D61" s="127"/>
      <c r="E61" s="127"/>
      <c r="F61" s="127"/>
      <c r="G61" s="180">
        <v>11000</v>
      </c>
      <c r="L61" s="135"/>
      <c r="M61" s="135"/>
      <c r="N61" s="135"/>
      <c r="O61" s="135"/>
    </row>
    <row r="62" spans="1:15" s="100" customFormat="1">
      <c r="A62" s="97"/>
    </row>
    <row r="63" spans="1:15" s="126" customFormat="1" ht="13.8">
      <c r="A63" s="127"/>
      <c r="B63" s="127"/>
      <c r="C63" s="127">
        <v>2000</v>
      </c>
      <c r="D63" s="127">
        <v>2001</v>
      </c>
      <c r="E63" s="127">
        <v>2002</v>
      </c>
      <c r="F63" s="127">
        <v>2003</v>
      </c>
      <c r="G63" s="127">
        <v>2004</v>
      </c>
      <c r="H63" s="125">
        <v>2005</v>
      </c>
      <c r="I63" s="125">
        <v>2006</v>
      </c>
      <c r="J63" s="125">
        <v>2007</v>
      </c>
      <c r="K63" s="125">
        <v>2008</v>
      </c>
      <c r="L63" s="125">
        <v>2009</v>
      </c>
      <c r="M63" s="125">
        <v>2010</v>
      </c>
      <c r="N63" s="125">
        <v>2011</v>
      </c>
      <c r="O63" s="125">
        <v>2012</v>
      </c>
    </row>
    <row r="64" spans="1:15" s="126" customFormat="1" ht="13.8">
      <c r="B64" s="125" t="s">
        <v>77</v>
      </c>
      <c r="C64" s="124"/>
      <c r="D64" s="124"/>
      <c r="E64" s="124"/>
      <c r="F64" s="124"/>
      <c r="G64" s="124"/>
      <c r="H64" s="124"/>
      <c r="I64" s="124"/>
      <c r="J64" s="100">
        <v>24608</v>
      </c>
      <c r="K64" s="124">
        <v>30359</v>
      </c>
      <c r="L64">
        <v>37979</v>
      </c>
      <c r="M64">
        <v>38500</v>
      </c>
      <c r="N64">
        <v>48500</v>
      </c>
      <c r="O64" s="182">
        <v>48500</v>
      </c>
    </row>
    <row r="65" spans="1:15" s="100" customFormat="1" ht="13.8">
      <c r="A65" s="184"/>
      <c r="B65" s="125" t="s">
        <v>136</v>
      </c>
      <c r="C65" s="98"/>
      <c r="D65" s="98"/>
      <c r="E65" s="98"/>
      <c r="F65" s="99"/>
      <c r="G65" s="98"/>
      <c r="H65" s="98"/>
      <c r="I65" s="99"/>
      <c r="J65" s="124">
        <v>8701</v>
      </c>
      <c r="K65" s="100">
        <v>13320</v>
      </c>
      <c r="L65" s="100">
        <v>16152</v>
      </c>
      <c r="M65" s="100">
        <v>17650</v>
      </c>
      <c r="N65" s="100">
        <v>18500</v>
      </c>
      <c r="O65" s="183">
        <v>18500</v>
      </c>
    </row>
    <row r="66" spans="1:15" s="100" customFormat="1">
      <c r="A66" s="184"/>
      <c r="B66" s="99" t="s">
        <v>131</v>
      </c>
      <c r="C66" s="98"/>
      <c r="D66" s="98"/>
      <c r="E66" s="98"/>
      <c r="F66" s="99"/>
      <c r="G66" s="98"/>
      <c r="H66" s="98"/>
      <c r="I66" s="99"/>
      <c r="J66" s="99">
        <f>SUM(J64:J65)</f>
        <v>33309</v>
      </c>
      <c r="K66" s="99">
        <f t="shared" ref="K66:O66" si="3">SUM(K64:K65)</f>
        <v>43679</v>
      </c>
      <c r="L66" s="99">
        <f t="shared" si="3"/>
        <v>54131</v>
      </c>
      <c r="M66" s="99">
        <f t="shared" si="3"/>
        <v>56150</v>
      </c>
      <c r="N66" s="99">
        <f t="shared" si="3"/>
        <v>67000</v>
      </c>
      <c r="O66" s="99">
        <f t="shared" si="3"/>
        <v>67000</v>
      </c>
    </row>
    <row r="67" spans="1:15" s="100" customFormat="1">
      <c r="A67" s="184"/>
      <c r="B67" s="181" t="s">
        <v>137</v>
      </c>
      <c r="C67" s="98"/>
      <c r="D67" s="98"/>
      <c r="E67" s="98"/>
      <c r="F67" s="99"/>
      <c r="G67" s="98"/>
      <c r="H67" s="98"/>
      <c r="I67" s="99"/>
      <c r="J67" s="99"/>
      <c r="M67" s="99">
        <v>55000</v>
      </c>
      <c r="N67" s="180">
        <v>67000</v>
      </c>
      <c r="O67" s="180">
        <v>67000</v>
      </c>
    </row>
    <row r="68" spans="1:15" s="100" customFormat="1">
      <c r="A68" s="184"/>
      <c r="B68" s="181" t="s">
        <v>138</v>
      </c>
      <c r="C68" s="98"/>
      <c r="D68" s="98"/>
      <c r="E68" s="98"/>
      <c r="F68" s="99"/>
      <c r="G68" s="98"/>
      <c r="H68" s="98"/>
      <c r="I68" s="99"/>
    </row>
    <row r="69" spans="1:15" s="100" customFormat="1">
      <c r="A69" s="184"/>
      <c r="B69" s="181" t="s">
        <v>77</v>
      </c>
      <c r="C69" s="98"/>
      <c r="D69" s="98"/>
      <c r="E69" s="98"/>
      <c r="F69" s="99"/>
      <c r="G69" s="98"/>
      <c r="H69" s="98"/>
      <c r="I69" s="99"/>
      <c r="K69" s="100">
        <f>K64-$J64</f>
        <v>5751</v>
      </c>
      <c r="L69" s="100">
        <f t="shared" ref="L69:N69" si="4">L64-$J64</f>
        <v>13371</v>
      </c>
      <c r="M69" s="100">
        <f t="shared" si="4"/>
        <v>13892</v>
      </c>
      <c r="N69" s="100">
        <f t="shared" si="4"/>
        <v>23892</v>
      </c>
      <c r="O69" s="100">
        <f t="shared" ref="O69" si="5">O64-$J64</f>
        <v>23892</v>
      </c>
    </row>
    <row r="70" spans="1:15" s="100" customFormat="1">
      <c r="A70" s="184"/>
      <c r="B70" s="181" t="s">
        <v>136</v>
      </c>
      <c r="C70" s="98"/>
      <c r="D70" s="98"/>
      <c r="E70" s="98"/>
      <c r="F70" s="99"/>
      <c r="G70" s="98"/>
      <c r="H70" s="98"/>
      <c r="I70" s="99"/>
      <c r="J70" s="99"/>
      <c r="K70" s="100">
        <f>K65-$J65</f>
        <v>4619</v>
      </c>
      <c r="L70" s="100">
        <f t="shared" ref="L70:N70" si="6">L65-$J65</f>
        <v>7451</v>
      </c>
      <c r="M70" s="100">
        <f t="shared" si="6"/>
        <v>8949</v>
      </c>
      <c r="N70" s="100">
        <f t="shared" si="6"/>
        <v>9799</v>
      </c>
      <c r="O70" s="100">
        <f t="shared" ref="O70" si="7">O65-$J65</f>
        <v>9799</v>
      </c>
    </row>
    <row r="71" spans="1:15" s="100" customFormat="1">
      <c r="A71" s="184"/>
      <c r="B71" s="99"/>
      <c r="C71" s="98"/>
      <c r="D71" s="98"/>
      <c r="E71" s="98"/>
      <c r="F71" s="99"/>
      <c r="G71" s="98"/>
      <c r="H71" s="98"/>
      <c r="I71" s="99"/>
      <c r="J71" s="99"/>
    </row>
    <row r="72" spans="1:15" s="100" customFormat="1">
      <c r="A72" s="184" t="s">
        <v>139</v>
      </c>
      <c r="B72" s="99"/>
      <c r="C72" s="98"/>
      <c r="D72" s="98"/>
      <c r="E72" s="98"/>
      <c r="F72" s="99"/>
      <c r="G72" s="98"/>
      <c r="H72" s="98"/>
      <c r="I72" s="99"/>
    </row>
    <row r="73" spans="1:15" s="100" customFormat="1">
      <c r="A73" s="184"/>
      <c r="B73" s="99"/>
      <c r="C73" s="98"/>
      <c r="D73" s="98"/>
      <c r="E73" s="98"/>
      <c r="F73" s="99"/>
      <c r="G73" s="98"/>
      <c r="H73" s="98"/>
      <c r="I73" s="99"/>
    </row>
    <row r="74" spans="1:15" s="100" customFormat="1">
      <c r="A74" s="184"/>
      <c r="B74" s="99"/>
      <c r="C74" s="98"/>
      <c r="D74" s="98"/>
      <c r="E74" s="98"/>
      <c r="F74" s="99"/>
      <c r="G74" s="98"/>
      <c r="H74" s="98"/>
      <c r="I74" s="99"/>
      <c r="J74" s="99"/>
    </row>
    <row r="75" spans="1:15" s="100" customFormat="1">
      <c r="A75" s="184"/>
      <c r="B75" s="99"/>
      <c r="C75" s="98"/>
      <c r="D75" s="98"/>
      <c r="E75" s="98"/>
      <c r="F75" s="99"/>
      <c r="G75" s="98"/>
      <c r="H75" s="98"/>
      <c r="I75" s="99"/>
    </row>
    <row r="76" spans="1:15" s="100" customFormat="1">
      <c r="A76" s="184"/>
      <c r="B76" s="99"/>
      <c r="C76" s="98"/>
      <c r="D76" s="98"/>
      <c r="E76" s="98"/>
      <c r="F76" s="99"/>
      <c r="G76" s="98"/>
      <c r="H76" s="98"/>
      <c r="I76" s="99"/>
    </row>
    <row r="77" spans="1:15" s="100" customFormat="1">
      <c r="A77" s="96"/>
      <c r="B77" s="99"/>
      <c r="C77" s="98"/>
      <c r="D77" s="98"/>
      <c r="E77" s="98"/>
      <c r="F77" s="99"/>
      <c r="G77" s="98"/>
      <c r="H77" s="98"/>
      <c r="I77" s="99"/>
    </row>
    <row r="78" spans="1:15" s="100" customFormat="1">
      <c r="A78" s="184"/>
      <c r="B78" s="99"/>
      <c r="C78" s="98"/>
      <c r="D78" s="98"/>
      <c r="E78" s="98"/>
      <c r="F78" s="99"/>
      <c r="G78" s="98"/>
      <c r="H78" s="98"/>
      <c r="I78" s="99"/>
    </row>
    <row r="79" spans="1:15" s="100" customFormat="1">
      <c r="A79" s="184"/>
      <c r="B79" s="99"/>
      <c r="C79" s="98"/>
      <c r="D79" s="98"/>
      <c r="E79" s="98"/>
      <c r="F79" s="99"/>
      <c r="G79" s="98"/>
      <c r="H79" s="98"/>
      <c r="I79" s="99"/>
    </row>
    <row r="80" spans="1:15" s="100" customFormat="1">
      <c r="A80" s="184"/>
      <c r="B80" s="99"/>
      <c r="C80" s="98"/>
      <c r="D80" s="98"/>
      <c r="E80" s="98"/>
      <c r="F80" s="99"/>
      <c r="G80" s="98"/>
      <c r="H80" s="98"/>
      <c r="I80" s="99"/>
    </row>
    <row r="81" spans="1:34" s="100" customFormat="1">
      <c r="A81" s="184"/>
      <c r="B81" s="99"/>
      <c r="C81" s="98"/>
      <c r="D81" s="98"/>
      <c r="E81" s="98"/>
      <c r="F81" s="99"/>
      <c r="G81" s="98"/>
      <c r="H81" s="98"/>
      <c r="I81" s="99"/>
    </row>
    <row r="82" spans="1:34" s="100" customFormat="1">
      <c r="A82" s="184"/>
      <c r="B82" s="99"/>
      <c r="C82" s="98"/>
      <c r="D82" s="98"/>
      <c r="E82" s="98"/>
      <c r="F82" s="99"/>
      <c r="G82" s="98"/>
      <c r="H82" s="98"/>
      <c r="I82" s="99"/>
    </row>
    <row r="83" spans="1:34" s="100" customFormat="1">
      <c r="A83" s="184"/>
      <c r="B83" s="99"/>
      <c r="C83" s="98"/>
      <c r="D83" s="98"/>
      <c r="E83" s="98"/>
      <c r="F83" s="99"/>
      <c r="G83" s="98"/>
      <c r="H83" s="98"/>
      <c r="I83" s="99"/>
    </row>
    <row r="84" spans="1:34" s="100" customFormat="1">
      <c r="A84" s="184"/>
      <c r="C84" s="98"/>
      <c r="D84" s="98"/>
      <c r="E84" s="98"/>
      <c r="F84" s="99"/>
    </row>
    <row r="85" spans="1:34" s="100" customFormat="1">
      <c r="A85" s="97"/>
      <c r="B85" s="101"/>
      <c r="C85" s="98"/>
      <c r="D85" s="98"/>
      <c r="E85" s="98"/>
      <c r="F85" s="99"/>
      <c r="G85" s="98"/>
      <c r="H85" s="98"/>
      <c r="I85" s="99"/>
      <c r="J85" s="99"/>
    </row>
    <row r="86" spans="1:34" s="100" customFormat="1">
      <c r="A86" s="184"/>
      <c r="B86" s="102"/>
      <c r="C86" s="98"/>
      <c r="D86" s="98"/>
      <c r="E86" s="98"/>
    </row>
    <row r="88" spans="1:34" s="103" customFormat="1">
      <c r="A88" s="95"/>
      <c r="B88" s="38"/>
      <c r="C88" s="38"/>
      <c r="H88" s="104"/>
      <c r="I88" s="104"/>
      <c r="J88" s="104"/>
      <c r="N88" s="105"/>
      <c r="AF88" s="104"/>
      <c r="AG88" s="104"/>
      <c r="AH88" s="104"/>
    </row>
    <row r="89" spans="1:34">
      <c r="A89" s="106"/>
      <c r="B89" s="38"/>
      <c r="C89" s="38"/>
    </row>
    <row r="90" spans="1:34">
      <c r="A90" s="106"/>
      <c r="B90" s="38"/>
      <c r="C90" s="38"/>
    </row>
    <row r="91" spans="1:34">
      <c r="A91" s="107"/>
      <c r="B91" s="38"/>
      <c r="C91" s="38"/>
    </row>
    <row r="92" spans="1:34">
      <c r="A92" s="108"/>
      <c r="B92" s="38"/>
      <c r="C92" s="38"/>
    </row>
    <row r="93" spans="1:34">
      <c r="A93" s="107"/>
      <c r="B93" s="38"/>
      <c r="C93" s="38"/>
    </row>
    <row r="94" spans="1:34">
      <c r="A94" s="106"/>
      <c r="B94" s="114"/>
      <c r="C94" s="106"/>
      <c r="F94" s="109"/>
      <c r="G94" s="110"/>
    </row>
    <row r="95" spans="1:34">
      <c r="A95" s="106"/>
      <c r="B95" s="114"/>
      <c r="C95" s="106"/>
      <c r="F95" s="109"/>
      <c r="G95" s="110"/>
    </row>
    <row r="96" spans="1:34">
      <c r="A96" s="107"/>
      <c r="B96" s="115"/>
      <c r="C96" s="107"/>
      <c r="F96" s="109"/>
      <c r="G96" s="110"/>
    </row>
    <row r="97" spans="1:7">
      <c r="A97" s="106"/>
      <c r="B97" s="114"/>
      <c r="C97" s="106"/>
      <c r="F97" s="109"/>
      <c r="G97" s="109"/>
    </row>
    <row r="98" spans="1:7">
      <c r="A98" s="106"/>
      <c r="B98" s="114"/>
      <c r="C98" s="106"/>
      <c r="F98" s="109"/>
      <c r="G98" s="109"/>
    </row>
    <row r="99" spans="1:7">
      <c r="A99" s="106"/>
      <c r="B99" s="114"/>
      <c r="C99" s="106"/>
      <c r="F99" s="111"/>
      <c r="G99" s="112"/>
    </row>
    <row r="100" spans="1:7">
      <c r="A100" s="106"/>
      <c r="B100" s="114"/>
      <c r="C100" s="106"/>
    </row>
    <row r="101" spans="1:7">
      <c r="A101" s="107"/>
      <c r="B101" s="115"/>
      <c r="C101" s="107"/>
    </row>
    <row r="102" spans="1:7">
      <c r="A102" s="107"/>
      <c r="B102" s="113"/>
      <c r="C102" s="38"/>
    </row>
    <row r="103" spans="1:7">
      <c r="A103" s="108"/>
      <c r="B103" s="38"/>
      <c r="C103" s="38"/>
    </row>
    <row r="104" spans="1:7">
      <c r="A104" s="107"/>
      <c r="B104" s="38"/>
      <c r="C104" s="38"/>
    </row>
    <row r="105" spans="1:7">
      <c r="A105" s="106"/>
      <c r="B105" s="114"/>
      <c r="C105" s="106"/>
      <c r="F105" s="109"/>
      <c r="G105" s="110"/>
    </row>
    <row r="106" spans="1:7">
      <c r="A106" s="106"/>
      <c r="B106" s="114"/>
      <c r="C106" s="106"/>
      <c r="F106" s="109"/>
      <c r="G106" s="110"/>
    </row>
    <row r="107" spans="1:7">
      <c r="A107" s="107"/>
      <c r="B107" s="115"/>
      <c r="C107" s="107"/>
      <c r="F107" s="109"/>
      <c r="G107" s="110"/>
    </row>
    <row r="108" spans="1:7">
      <c r="A108" s="106"/>
      <c r="B108" s="114"/>
      <c r="C108" s="106"/>
      <c r="F108" s="109"/>
      <c r="G108" s="109"/>
    </row>
    <row r="109" spans="1:7">
      <c r="A109" s="106"/>
      <c r="B109" s="114"/>
      <c r="C109" s="106"/>
      <c r="F109" s="109"/>
      <c r="G109" s="109"/>
    </row>
    <row r="110" spans="1:7">
      <c r="A110" s="106"/>
      <c r="B110" s="114"/>
      <c r="C110" s="106"/>
      <c r="F110" s="111"/>
      <c r="G110" s="112"/>
    </row>
    <row r="111" spans="1:7">
      <c r="A111" s="106"/>
      <c r="B111" s="114"/>
      <c r="C111" s="106"/>
    </row>
    <row r="112" spans="1:7">
      <c r="A112" s="107"/>
      <c r="B112" s="115"/>
      <c r="C112" s="107"/>
    </row>
    <row r="113" spans="1:7">
      <c r="A113" s="107"/>
      <c r="B113" s="113"/>
      <c r="C113" s="38"/>
    </row>
    <row r="114" spans="1:7">
      <c r="A114" s="95"/>
      <c r="B114" s="38"/>
      <c r="C114" s="38"/>
    </row>
    <row r="115" spans="1:7">
      <c r="A115" s="107"/>
      <c r="B115" s="38"/>
      <c r="C115" s="38"/>
    </row>
    <row r="116" spans="1:7">
      <c r="A116" s="106"/>
      <c r="B116" s="114"/>
      <c r="C116" s="106"/>
      <c r="F116" s="109"/>
      <c r="G116" s="110"/>
    </row>
    <row r="117" spans="1:7">
      <c r="A117" s="106"/>
      <c r="B117" s="114"/>
      <c r="C117" s="106"/>
      <c r="F117" s="109"/>
      <c r="G117" s="110"/>
    </row>
    <row r="118" spans="1:7">
      <c r="A118" s="107"/>
      <c r="B118" s="115"/>
      <c r="C118" s="107"/>
      <c r="F118" s="109"/>
      <c r="G118" s="110"/>
    </row>
    <row r="119" spans="1:7">
      <c r="A119" s="106"/>
      <c r="B119" s="114"/>
      <c r="C119" s="106"/>
      <c r="F119" s="109"/>
      <c r="G119" s="109"/>
    </row>
    <row r="120" spans="1:7">
      <c r="A120" s="106"/>
      <c r="B120" s="114"/>
      <c r="C120" s="106"/>
      <c r="F120" s="109"/>
      <c r="G120" s="109"/>
    </row>
    <row r="121" spans="1:7">
      <c r="A121" s="106"/>
      <c r="B121" s="114"/>
      <c r="C121" s="106"/>
      <c r="F121" s="111"/>
      <c r="G121" s="112"/>
    </row>
    <row r="122" spans="1:7">
      <c r="A122" s="106"/>
      <c r="B122" s="114"/>
      <c r="C122" s="106"/>
    </row>
    <row r="123" spans="1:7">
      <c r="A123" s="107"/>
      <c r="B123" s="115"/>
      <c r="C123" s="107"/>
    </row>
    <row r="124" spans="1:7">
      <c r="B124" s="113"/>
    </row>
    <row r="127" spans="1:7">
      <c r="A127" s="190"/>
    </row>
    <row r="128" spans="1:7">
      <c r="A128" s="190"/>
      <c r="B128" s="73"/>
    </row>
    <row r="129" spans="1:1">
      <c r="A129" s="191"/>
    </row>
    <row r="130" spans="1:1">
      <c r="A130" s="192"/>
    </row>
    <row r="131" spans="1:1">
      <c r="A131" s="192"/>
    </row>
    <row r="132" spans="1:1">
      <c r="A132" s="192"/>
    </row>
    <row r="133" spans="1:1">
      <c r="A133" s="192"/>
    </row>
    <row r="135" spans="1:1">
      <c r="A135" s="193"/>
    </row>
    <row r="136" spans="1:1">
      <c r="A136" s="194"/>
    </row>
    <row r="137" spans="1:1">
      <c r="A137" s="194"/>
    </row>
    <row r="138" spans="1:1">
      <c r="A138" s="195"/>
    </row>
    <row r="139" spans="1:1">
      <c r="A139" s="192"/>
    </row>
    <row r="140" spans="1:1">
      <c r="A140" s="192"/>
    </row>
    <row r="142" spans="1:1">
      <c r="A142" s="196"/>
    </row>
    <row r="143" spans="1:1">
      <c r="A143" s="196"/>
    </row>
    <row r="144" spans="1:1">
      <c r="A144" s="190"/>
    </row>
    <row r="145" spans="1:7">
      <c r="A145" s="196"/>
    </row>
    <row r="146" spans="1:7">
      <c r="A146" s="196"/>
    </row>
    <row r="147" spans="1:7">
      <c r="A147" s="196"/>
    </row>
    <row r="148" spans="1:7">
      <c r="A148" s="196"/>
    </row>
    <row r="150" spans="1:7">
      <c r="A150" s="95"/>
      <c r="B150" s="38"/>
      <c r="C150" s="38"/>
    </row>
    <row r="151" spans="1:7">
      <c r="A151" s="107"/>
      <c r="B151" s="38"/>
      <c r="C151" s="38"/>
    </row>
    <row r="152" spans="1:7">
      <c r="A152" s="106"/>
      <c r="B152" s="114"/>
      <c r="C152" s="106"/>
      <c r="F152" s="109"/>
      <c r="G152" s="110"/>
    </row>
    <row r="153" spans="1:7">
      <c r="A153" s="106"/>
      <c r="B153" s="114"/>
      <c r="C153" s="106"/>
      <c r="F153" s="109"/>
      <c r="G153" s="110"/>
    </row>
    <row r="154" spans="1:7">
      <c r="A154" s="107"/>
      <c r="B154" s="115"/>
      <c r="C154" s="107"/>
      <c r="F154" s="109"/>
      <c r="G154" s="110"/>
    </row>
    <row r="155" spans="1:7">
      <c r="A155" s="106"/>
      <c r="B155" s="114"/>
      <c r="C155" s="106"/>
      <c r="F155" s="109"/>
      <c r="G155" s="109"/>
    </row>
    <row r="156" spans="1:7">
      <c r="A156" s="106"/>
      <c r="B156" s="114"/>
      <c r="C156" s="106"/>
      <c r="F156" s="109"/>
      <c r="G156" s="109"/>
    </row>
    <row r="157" spans="1:7">
      <c r="A157" s="106"/>
      <c r="B157" s="114"/>
      <c r="C157" s="106"/>
      <c r="F157" s="111"/>
      <c r="G157" s="112"/>
    </row>
    <row r="158" spans="1:7">
      <c r="A158" s="106"/>
      <c r="B158" s="114"/>
      <c r="C158" s="106"/>
    </row>
    <row r="159" spans="1:7">
      <c r="A159" s="107"/>
      <c r="B159" s="115"/>
      <c r="C159" s="107"/>
    </row>
    <row r="160" spans="1:7">
      <c r="B160" s="113"/>
    </row>
    <row r="162" spans="1:7">
      <c r="F162" s="109"/>
      <c r="G162" s="110"/>
    </row>
    <row r="163" spans="1:7">
      <c r="F163" s="109"/>
      <c r="G163" s="110"/>
    </row>
    <row r="164" spans="1:7" ht="14.4">
      <c r="A164" s="197"/>
      <c r="B164" s="116"/>
      <c r="C164" s="116"/>
      <c r="D164" s="116"/>
      <c r="E164" s="116"/>
      <c r="F164" s="109"/>
      <c r="G164" s="109"/>
    </row>
    <row r="165" spans="1:7">
      <c r="F165" s="109"/>
      <c r="G165" s="109"/>
    </row>
    <row r="166" spans="1:7" ht="14.4">
      <c r="A166" s="198"/>
      <c r="B166" s="116"/>
      <c r="C166" s="116"/>
      <c r="D166" s="116"/>
      <c r="E166" s="116"/>
      <c r="F166" s="111"/>
      <c r="G166" s="112"/>
    </row>
    <row r="167" spans="1:7" ht="14.4">
      <c r="A167" s="198"/>
      <c r="B167" s="116"/>
      <c r="C167" s="116"/>
      <c r="D167" s="116"/>
      <c r="E167" s="118"/>
    </row>
    <row r="168" spans="1:7" ht="13.8">
      <c r="A168" s="198"/>
      <c r="B168" s="117"/>
      <c r="C168" s="117"/>
      <c r="D168" s="118"/>
      <c r="E168" s="118"/>
    </row>
    <row r="169" spans="1:7" ht="14.4">
      <c r="A169" s="199"/>
      <c r="B169" s="116"/>
      <c r="C169" s="116"/>
      <c r="D169" s="116"/>
      <c r="E169" s="118"/>
    </row>
    <row r="170" spans="1:7" ht="14.4">
      <c r="A170" s="200"/>
      <c r="B170" s="119"/>
      <c r="C170" s="119"/>
      <c r="D170" s="120"/>
      <c r="E170" s="116"/>
    </row>
    <row r="171" spans="1:7">
      <c r="A171" s="200"/>
      <c r="B171" s="119"/>
      <c r="C171" s="119"/>
      <c r="D171" s="120"/>
      <c r="E171" s="121"/>
    </row>
    <row r="172" spans="1:7">
      <c r="A172" s="200"/>
      <c r="B172" s="119"/>
      <c r="C172" s="119"/>
      <c r="D172" s="120"/>
      <c r="E172" s="121"/>
    </row>
    <row r="173" spans="1:7" ht="14.4">
      <c r="A173" s="199"/>
      <c r="B173" s="116"/>
      <c r="C173" s="117"/>
      <c r="D173" s="116"/>
      <c r="E173" s="122"/>
    </row>
    <row r="174" spans="1:7" ht="14.4">
      <c r="A174" s="199"/>
      <c r="B174" s="116"/>
      <c r="C174" s="116"/>
      <c r="D174" s="116"/>
      <c r="E174" s="118"/>
    </row>
    <row r="175" spans="1:7" ht="14.4">
      <c r="A175" s="198"/>
      <c r="B175" s="116"/>
      <c r="C175" s="116"/>
      <c r="D175" s="118"/>
      <c r="E175" s="118"/>
    </row>
    <row r="176" spans="1:7" ht="14.4">
      <c r="A176" s="198"/>
      <c r="B176" s="116"/>
      <c r="C176" s="116"/>
      <c r="D176" s="118"/>
      <c r="E176" s="118"/>
    </row>
    <row r="177" spans="1:11" ht="14.4">
      <c r="A177" s="199"/>
      <c r="B177" s="116"/>
      <c r="C177" s="116"/>
      <c r="D177" s="118"/>
      <c r="E177" s="118"/>
    </row>
    <row r="178" spans="1:11" ht="14.4">
      <c r="A178" s="200"/>
      <c r="B178" s="116"/>
      <c r="C178" s="116"/>
      <c r="D178" s="123"/>
      <c r="E178" s="116"/>
    </row>
    <row r="179" spans="1:11" ht="14.4">
      <c r="A179" s="200"/>
      <c r="B179" s="116"/>
      <c r="C179" s="116"/>
      <c r="D179" s="123"/>
      <c r="E179" s="121"/>
    </row>
    <row r="180" spans="1:11" ht="14.4">
      <c r="A180" s="200"/>
      <c r="B180" s="116"/>
      <c r="C180" s="116"/>
      <c r="D180" s="123"/>
      <c r="E180" s="121"/>
    </row>
    <row r="181" spans="1:11" ht="14.4">
      <c r="A181" s="199"/>
      <c r="B181" s="117"/>
      <c r="C181" s="116"/>
      <c r="D181" s="116"/>
      <c r="E181" s="122"/>
    </row>
    <row r="190" spans="1:11">
      <c r="A190" s="177"/>
      <c r="B190" s="177"/>
      <c r="C190" s="177"/>
      <c r="D190" s="177"/>
      <c r="E190" s="177"/>
      <c r="F190" s="177"/>
      <c r="G190" s="177"/>
      <c r="H190" s="177"/>
      <c r="I190" s="177"/>
      <c r="J190" s="177"/>
      <c r="K190" s="177"/>
    </row>
    <row r="191" spans="1:11">
      <c r="A191" s="177"/>
      <c r="B191" s="177"/>
      <c r="C191" s="177"/>
      <c r="D191" s="177"/>
      <c r="E191" s="177"/>
      <c r="F191" s="177"/>
      <c r="G191" s="177"/>
      <c r="H191" s="177"/>
      <c r="I191" s="177"/>
      <c r="J191" s="177"/>
      <c r="K191" s="177"/>
    </row>
  </sheetData>
  <sortState ref="S22:S23">
    <sortCondition descending="1" ref="S22:S23"/>
  </sortState>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1"/>
  <sheetViews>
    <sheetView tabSelected="1" zoomScaleNormal="100" workbookViewId="0">
      <selection activeCell="R31" sqref="R31"/>
    </sheetView>
  </sheetViews>
  <sheetFormatPr defaultRowHeight="13.8"/>
  <cols>
    <col min="1" max="1" width="12.88671875" style="126" customWidth="1"/>
    <col min="2" max="5" width="8.5546875" style="126" customWidth="1"/>
    <col min="6" max="6" width="10.44140625" style="126" customWidth="1"/>
    <col min="7" max="7" width="9.88671875" style="126" customWidth="1"/>
    <col min="8" max="15" width="8.5546875" style="126" customWidth="1"/>
    <col min="16" max="22" width="6.109375" style="126" customWidth="1"/>
    <col min="23" max="25" width="6.5546875" style="126" customWidth="1"/>
    <col min="26" max="28" width="5.109375" style="126" customWidth="1"/>
    <col min="29" max="34" width="6.21875" style="126" customWidth="1"/>
    <col min="35" max="16384" width="8.88671875" style="126"/>
  </cols>
  <sheetData>
    <row r="1" spans="1:23">
      <c r="A1" s="209" t="s">
        <v>157</v>
      </c>
      <c r="B1" s="125"/>
      <c r="C1" s="125"/>
      <c r="D1" s="125"/>
      <c r="E1" s="125"/>
      <c r="F1" s="125"/>
      <c r="G1" s="125"/>
      <c r="H1" s="125"/>
      <c r="I1" s="125"/>
      <c r="J1" s="125"/>
      <c r="K1" s="125"/>
      <c r="L1" s="125"/>
      <c r="M1" s="125"/>
      <c r="N1" s="125"/>
      <c r="O1" s="125"/>
    </row>
    <row r="2" spans="1:23">
      <c r="A2" s="209" t="s">
        <v>158</v>
      </c>
      <c r="B2" s="125"/>
      <c r="C2" s="125"/>
      <c r="D2" s="125"/>
      <c r="E2" s="125"/>
      <c r="F2" s="125"/>
      <c r="G2" s="125"/>
      <c r="H2" s="125"/>
      <c r="I2" s="125"/>
      <c r="J2" s="125"/>
      <c r="K2" s="125"/>
      <c r="L2" s="125"/>
      <c r="M2" s="125"/>
      <c r="N2" s="125"/>
      <c r="O2" s="125"/>
    </row>
    <row r="3" spans="1:23">
      <c r="A3" s="127"/>
      <c r="B3" s="127">
        <v>1999</v>
      </c>
      <c r="C3" s="127">
        <v>2000</v>
      </c>
      <c r="D3" s="127">
        <v>2001</v>
      </c>
      <c r="E3" s="127">
        <v>2002</v>
      </c>
      <c r="F3" s="127">
        <v>2003</v>
      </c>
      <c r="G3" s="127">
        <v>2004</v>
      </c>
      <c r="H3" s="125">
        <v>2005</v>
      </c>
      <c r="I3" s="125">
        <v>2006</v>
      </c>
      <c r="J3" s="125">
        <v>2007</v>
      </c>
      <c r="K3" s="125">
        <v>2008</v>
      </c>
      <c r="L3" s="125">
        <v>2009</v>
      </c>
      <c r="M3" s="125">
        <v>2010</v>
      </c>
      <c r="N3" s="125">
        <v>2011</v>
      </c>
      <c r="O3" s="125">
        <v>2012</v>
      </c>
    </row>
    <row r="4" spans="1:23" s="129" customFormat="1" ht="12">
      <c r="A4" s="128" t="s">
        <v>74</v>
      </c>
      <c r="B4" s="168">
        <v>8175133</v>
      </c>
      <c r="C4" s="168">
        <v>8175133</v>
      </c>
      <c r="D4" s="168">
        <v>8175133</v>
      </c>
      <c r="E4" s="168">
        <v>8175133</v>
      </c>
      <c r="F4" s="168">
        <v>8175133</v>
      </c>
      <c r="G4" s="168">
        <v>8175133</v>
      </c>
      <c r="H4" s="168">
        <v>8175133</v>
      </c>
      <c r="I4" s="168">
        <v>8175133</v>
      </c>
      <c r="J4" s="168">
        <v>8175133</v>
      </c>
      <c r="K4" s="168">
        <v>8175133</v>
      </c>
      <c r="L4" s="168">
        <v>8175133</v>
      </c>
      <c r="M4" s="168">
        <v>8175133</v>
      </c>
      <c r="N4" s="168">
        <v>8175133</v>
      </c>
      <c r="O4" s="168">
        <v>8175133</v>
      </c>
    </row>
    <row r="5" spans="1:23">
      <c r="A5" s="125" t="s">
        <v>75</v>
      </c>
      <c r="B5" s="124">
        <f>'1999'!$D33</f>
        <v>0</v>
      </c>
      <c r="C5" s="124">
        <f>'2000'!$D33</f>
        <v>0</v>
      </c>
      <c r="D5" s="124">
        <f>'2001'!$D33</f>
        <v>0</v>
      </c>
      <c r="E5" s="124">
        <f>'2002'!$D33</f>
        <v>0</v>
      </c>
      <c r="F5" s="124">
        <f>'2003'!$D33</f>
        <v>32514</v>
      </c>
      <c r="G5" s="124">
        <f>AVERAGE(F5,H5)</f>
        <v>33642</v>
      </c>
      <c r="H5" s="124">
        <f>'2005'!$D33</f>
        <v>34770</v>
      </c>
      <c r="I5" s="124">
        <f>'2006'!$D33</f>
        <v>38666</v>
      </c>
      <c r="J5">
        <f>'2007'!$D33</f>
        <v>40676</v>
      </c>
      <c r="K5">
        <f>'2008'!$D33</f>
        <v>42379</v>
      </c>
      <c r="L5">
        <f>'2009'!$D33</f>
        <v>45441</v>
      </c>
      <c r="M5">
        <f>'2010'!$D33</f>
        <v>37617</v>
      </c>
      <c r="N5" s="124">
        <f>'2011'!$D33</f>
        <v>34057</v>
      </c>
      <c r="O5" s="124">
        <f>'2012'!$D33</f>
        <v>31436</v>
      </c>
    </row>
    <row r="6" spans="1:23">
      <c r="A6" s="125" t="s">
        <v>76</v>
      </c>
      <c r="B6" s="124">
        <f>'1999'!$D66</f>
        <v>0</v>
      </c>
      <c r="C6" s="124">
        <f>'2000'!$D66</f>
        <v>0</v>
      </c>
      <c r="D6" s="124">
        <f>'2001'!$D66</f>
        <v>0</v>
      </c>
      <c r="E6" s="124">
        <f>'2002'!$D66</f>
        <v>0</v>
      </c>
      <c r="F6" s="124">
        <f>'2003'!$D66</f>
        <v>19569</v>
      </c>
      <c r="G6" s="124">
        <v>16251</v>
      </c>
      <c r="H6" s="124">
        <f>'2005'!$D66</f>
        <v>15407</v>
      </c>
      <c r="I6" s="124">
        <f>'2006'!$D66</f>
        <v>13912</v>
      </c>
      <c r="J6">
        <f>'2007'!$D66</f>
        <v>12946</v>
      </c>
      <c r="K6">
        <f>'2008'!$D66</f>
        <v>11937</v>
      </c>
      <c r="L6">
        <f>'2009'!$D66</f>
        <v>9335</v>
      </c>
      <c r="M6">
        <f>'2010'!$D66</f>
        <v>8062</v>
      </c>
      <c r="N6" s="124">
        <f>'2011'!$D66</f>
        <v>6949</v>
      </c>
      <c r="O6" s="124">
        <f>'2012'!$D66</f>
        <v>5672</v>
      </c>
    </row>
    <row r="7" spans="1:23">
      <c r="A7" s="125" t="s">
        <v>77</v>
      </c>
      <c r="B7"/>
      <c r="C7" s="124"/>
      <c r="D7" s="124"/>
      <c r="E7" s="124"/>
      <c r="F7" s="124"/>
      <c r="G7" s="124"/>
      <c r="H7" s="124"/>
      <c r="I7" s="124"/>
      <c r="J7" s="124">
        <f>sn!J2</f>
        <v>24608</v>
      </c>
      <c r="K7" s="124">
        <f>sn!K2</f>
        <v>30359</v>
      </c>
      <c r="L7" s="124">
        <f>sn!L2</f>
        <v>37979</v>
      </c>
      <c r="M7" s="124">
        <f>sn!M2</f>
        <v>38500</v>
      </c>
      <c r="N7" s="124">
        <f>sn!N2</f>
        <v>48500</v>
      </c>
      <c r="O7" s="124">
        <f>sn!O2</f>
        <v>48500</v>
      </c>
    </row>
    <row r="8" spans="1:23">
      <c r="A8" s="125" t="s">
        <v>78</v>
      </c>
      <c r="B8" s="130">
        <f>B7/B4*1000</f>
        <v>0</v>
      </c>
      <c r="C8" s="130">
        <f t="shared" ref="C8:N8" si="0">C7/C4*1000</f>
        <v>0</v>
      </c>
      <c r="D8" s="130">
        <f t="shared" si="0"/>
        <v>0</v>
      </c>
      <c r="E8" s="130">
        <f t="shared" si="0"/>
        <v>0</v>
      </c>
      <c r="F8" s="130">
        <f t="shared" si="0"/>
        <v>0</v>
      </c>
      <c r="G8" s="130">
        <f t="shared" si="0"/>
        <v>0</v>
      </c>
      <c r="H8" s="130">
        <f t="shared" si="0"/>
        <v>0</v>
      </c>
      <c r="I8" s="130">
        <f t="shared" si="0"/>
        <v>0</v>
      </c>
      <c r="J8" s="130">
        <f t="shared" si="0"/>
        <v>3.0101039334772905</v>
      </c>
      <c r="K8" s="130">
        <f t="shared" si="0"/>
        <v>3.7135787270983851</v>
      </c>
      <c r="L8" s="130">
        <f t="shared" si="0"/>
        <v>4.6456736544836641</v>
      </c>
      <c r="M8" s="130">
        <f t="shared" si="0"/>
        <v>4.7094035045056764</v>
      </c>
      <c r="N8" s="130">
        <f t="shared" si="0"/>
        <v>5.9326251939876702</v>
      </c>
      <c r="O8" s="130">
        <f t="shared" ref="O8" si="1">O7/O4*1000</f>
        <v>5.9326251939876702</v>
      </c>
    </row>
    <row r="9" spans="1:23">
      <c r="A9" s="131" t="s">
        <v>89</v>
      </c>
      <c r="B9" s="132" t="e">
        <f t="shared" ref="B9:N9" si="2">B5/(B5+B37)</f>
        <v>#DIV/0!</v>
      </c>
      <c r="C9" s="132" t="e">
        <f t="shared" si="2"/>
        <v>#DIV/0!</v>
      </c>
      <c r="D9" s="132" t="e">
        <f t="shared" si="2"/>
        <v>#DIV/0!</v>
      </c>
      <c r="E9" s="132" t="e">
        <f t="shared" si="2"/>
        <v>#DIV/0!</v>
      </c>
      <c r="F9" s="132">
        <f t="shared" si="2"/>
        <v>0.59271547323902585</v>
      </c>
      <c r="G9" s="132">
        <f t="shared" si="2"/>
        <v>0.60638067772170157</v>
      </c>
      <c r="H9" s="132">
        <f t="shared" si="2"/>
        <v>0.61974190788535577</v>
      </c>
      <c r="I9" s="132">
        <f t="shared" si="2"/>
        <v>0.65256868966448389</v>
      </c>
      <c r="J9" s="132">
        <f t="shared" si="2"/>
        <v>0.66890314093076797</v>
      </c>
      <c r="K9" s="132">
        <f t="shared" si="2"/>
        <v>0.67654853128991055</v>
      </c>
      <c r="L9" s="132">
        <f t="shared" si="2"/>
        <v>0.69808277260577012</v>
      </c>
      <c r="M9" s="132">
        <f t="shared" si="2"/>
        <v>0.6662120997449702</v>
      </c>
      <c r="N9" s="132">
        <f t="shared" si="2"/>
        <v>0.64944698703279935</v>
      </c>
      <c r="O9" s="132">
        <f t="shared" ref="O9" si="3">O5/(O5+O37)</f>
        <v>0.65339208513468572</v>
      </c>
    </row>
    <row r="10" spans="1:23">
      <c r="A10" s="131" t="s">
        <v>69</v>
      </c>
      <c r="B10" s="132" t="e">
        <f t="shared" ref="B10:N10" si="4">B6/(B6+B38)</f>
        <v>#DIV/0!</v>
      </c>
      <c r="C10" s="132" t="e">
        <f t="shared" si="4"/>
        <v>#DIV/0!</v>
      </c>
      <c r="D10" s="132" t="e">
        <f t="shared" si="4"/>
        <v>#DIV/0!</v>
      </c>
      <c r="E10" s="132">
        <f t="shared" si="4"/>
        <v>0</v>
      </c>
      <c r="F10" s="132">
        <f t="shared" si="4"/>
        <v>0.6149905719673161</v>
      </c>
      <c r="G10" s="132">
        <f t="shared" si="4"/>
        <v>0.61426519504082244</v>
      </c>
      <c r="H10" s="132">
        <f t="shared" si="4"/>
        <v>0.65844694217701616</v>
      </c>
      <c r="I10" s="132">
        <f t="shared" si="4"/>
        <v>0.6682678451340186</v>
      </c>
      <c r="J10" s="132">
        <f t="shared" si="4"/>
        <v>0.69218841897021866</v>
      </c>
      <c r="K10" s="132">
        <f t="shared" si="4"/>
        <v>0.6988875878220141</v>
      </c>
      <c r="L10" s="132">
        <f t="shared" si="4"/>
        <v>0.66550224566906679</v>
      </c>
      <c r="M10" s="132">
        <f t="shared" si="4"/>
        <v>0.67374226976433227</v>
      </c>
      <c r="N10" s="132">
        <f t="shared" si="4"/>
        <v>0.65494816211121587</v>
      </c>
      <c r="O10" s="132">
        <f t="shared" ref="O10" si="5">O6/(O6+O38)</f>
        <v>0.6571660294288032</v>
      </c>
    </row>
    <row r="13" spans="1:23">
      <c r="J13" s="127">
        <v>1999</v>
      </c>
      <c r="K13" s="127">
        <v>2000</v>
      </c>
      <c r="L13" s="127">
        <v>2001</v>
      </c>
      <c r="M13" s="127">
        <v>2002</v>
      </c>
      <c r="O13" s="127"/>
      <c r="P13" s="125"/>
      <c r="Q13" s="125"/>
      <c r="R13" s="125"/>
      <c r="S13" s="125"/>
      <c r="T13" s="125"/>
      <c r="U13" s="125"/>
      <c r="V13" s="125"/>
      <c r="W13" s="125"/>
    </row>
    <row r="14" spans="1:23">
      <c r="N14" s="149"/>
    </row>
    <row r="36" spans="1:15">
      <c r="A36" s="125"/>
      <c r="B36" s="127">
        <v>1999</v>
      </c>
      <c r="C36" s="127">
        <v>2000</v>
      </c>
      <c r="D36" s="127">
        <v>2001</v>
      </c>
      <c r="E36" s="127">
        <v>2002</v>
      </c>
      <c r="F36" s="127">
        <v>2003</v>
      </c>
      <c r="G36" s="127">
        <v>2004</v>
      </c>
      <c r="H36" s="125">
        <v>2005</v>
      </c>
      <c r="I36" s="125">
        <v>2006</v>
      </c>
      <c r="J36" s="125">
        <v>2007</v>
      </c>
      <c r="K36" s="125">
        <v>2008</v>
      </c>
      <c r="L36" s="125">
        <v>2009</v>
      </c>
      <c r="M36" s="125">
        <v>2010</v>
      </c>
      <c r="N36" s="125">
        <v>2011</v>
      </c>
      <c r="O36" s="125">
        <v>2012</v>
      </c>
    </row>
    <row r="37" spans="1:15">
      <c r="A37" s="125" t="s">
        <v>79</v>
      </c>
      <c r="B37" s="124">
        <f>'1999'!$C33</f>
        <v>0</v>
      </c>
      <c r="C37" s="124">
        <f>'2000'!$C33</f>
        <v>0</v>
      </c>
      <c r="D37" s="124">
        <f>'2001'!$C33</f>
        <v>0</v>
      </c>
      <c r="E37" s="124">
        <f>'2002'!$C33</f>
        <v>0</v>
      </c>
      <c r="F37" s="124">
        <f>'2003'!$C33</f>
        <v>22342</v>
      </c>
      <c r="G37" s="124">
        <f>AVERAGE(F37,H37)</f>
        <v>21838</v>
      </c>
      <c r="H37" s="124">
        <f>'2005'!$C33</f>
        <v>21334</v>
      </c>
      <c r="I37" s="124">
        <f>'2006'!$C33</f>
        <v>20586</v>
      </c>
      <c r="J37">
        <f>'2007'!$C33</f>
        <v>20134</v>
      </c>
      <c r="K37">
        <f>'2008'!$C33</f>
        <v>20261</v>
      </c>
      <c r="L37">
        <f>'2009'!$C33</f>
        <v>19653</v>
      </c>
      <c r="M37">
        <f>'2010'!$C33</f>
        <v>18847</v>
      </c>
      <c r="N37" s="124">
        <f>'2011'!$C33</f>
        <v>18383</v>
      </c>
      <c r="O37" s="124">
        <f>'2012'!$C33</f>
        <v>16676</v>
      </c>
    </row>
    <row r="38" spans="1:15">
      <c r="A38" s="125" t="s">
        <v>80</v>
      </c>
      <c r="B38" s="124">
        <f>'1999'!$C66</f>
        <v>0</v>
      </c>
      <c r="C38" s="124">
        <f>'2000'!$C66</f>
        <v>0</v>
      </c>
      <c r="D38" s="124">
        <f>'2001'!$C66</f>
        <v>0</v>
      </c>
      <c r="E38" s="124">
        <f>'2012'!$C66</f>
        <v>2959</v>
      </c>
      <c r="F38" s="124">
        <f>'2003'!$C66</f>
        <v>12251</v>
      </c>
      <c r="G38" s="124">
        <v>10205</v>
      </c>
      <c r="H38" s="124">
        <f>'2005'!$C66</f>
        <v>7992</v>
      </c>
      <c r="I38" s="124">
        <f>'2006'!$C66</f>
        <v>6906</v>
      </c>
      <c r="J38">
        <f>'2007'!$C66</f>
        <v>5757</v>
      </c>
      <c r="K38">
        <f>'2008'!$C66</f>
        <v>5143</v>
      </c>
      <c r="L38">
        <f>'2009'!$C66</f>
        <v>4692</v>
      </c>
      <c r="M38">
        <f>'2010'!$C66</f>
        <v>3904</v>
      </c>
      <c r="N38" s="124">
        <f>'2011'!$C66</f>
        <v>3661</v>
      </c>
      <c r="O38" s="124">
        <f>'2012'!$C66</f>
        <v>2959</v>
      </c>
    </row>
    <row r="39" spans="1:15">
      <c r="A39" s="125" t="s">
        <v>81</v>
      </c>
      <c r="B39"/>
      <c r="C39" s="124"/>
      <c r="D39" s="124"/>
      <c r="E39" s="124"/>
      <c r="F39" s="124"/>
      <c r="G39" s="124"/>
      <c r="H39" s="124"/>
      <c r="I39" s="124"/>
      <c r="J39" s="124">
        <f>sn!J3</f>
        <v>8701</v>
      </c>
      <c r="K39" s="124">
        <f>sn!K3</f>
        <v>13320</v>
      </c>
      <c r="L39" s="124">
        <f>sn!L3</f>
        <v>16152</v>
      </c>
      <c r="M39" s="124">
        <f>sn!M3</f>
        <v>17650</v>
      </c>
      <c r="N39" s="124">
        <f>sn!N3</f>
        <v>18500</v>
      </c>
      <c r="O39" s="124">
        <f>sn!O3</f>
        <v>18500</v>
      </c>
    </row>
    <row r="40" spans="1:15">
      <c r="A40" s="125" t="s">
        <v>78</v>
      </c>
      <c r="B40"/>
      <c r="C40"/>
      <c r="D40"/>
      <c r="E40"/>
      <c r="F40"/>
      <c r="G40"/>
      <c r="H40"/>
      <c r="I40"/>
      <c r="J40">
        <f t="shared" ref="J40:O40" si="6">J39/J4*1000</f>
        <v>1.0643251920182828</v>
      </c>
      <c r="K40">
        <f t="shared" si="6"/>
        <v>1.6293312903900157</v>
      </c>
      <c r="L40">
        <f t="shared" si="6"/>
        <v>1.9757476728513161</v>
      </c>
      <c r="M40">
        <f t="shared" si="6"/>
        <v>2.1589862819357188</v>
      </c>
      <c r="N40" s="124">
        <f t="shared" si="6"/>
        <v>2.2629601255416887</v>
      </c>
      <c r="O40" s="124">
        <f t="shared" si="6"/>
        <v>2.2629601255416887</v>
      </c>
    </row>
    <row r="41" spans="1:15" s="175" customFormat="1">
      <c r="A41" s="175" t="s">
        <v>90</v>
      </c>
      <c r="B41" s="176"/>
      <c r="C41" s="176"/>
      <c r="D41" s="176"/>
      <c r="E41" s="176"/>
      <c r="F41" s="176">
        <f>'2003'!$C80</f>
        <v>5.8978211870773851E-2</v>
      </c>
      <c r="G41" s="176">
        <f>AVERAGE(F41,H41)</f>
        <v>5.9373549516664847E-2</v>
      </c>
      <c r="H41" s="176">
        <f>'2005'!$C80</f>
        <v>5.9768887162555837E-2</v>
      </c>
      <c r="I41" s="176">
        <f>'2006'!$C80</f>
        <v>5.9706847068470688E-2</v>
      </c>
      <c r="J41" s="176">
        <f>'2007'!$C80</f>
        <v>5.9319355178590244E-2</v>
      </c>
      <c r="K41" s="176">
        <f>'2008'!$C80</f>
        <v>6.7814293166405845E-2</v>
      </c>
      <c r="L41" s="176">
        <f>'2009'!$C80</f>
        <v>6.9177971139815164E-2</v>
      </c>
      <c r="M41" s="176">
        <f>'2010'!$C80</f>
        <v>7.3264266498769395E-2</v>
      </c>
      <c r="N41" s="176">
        <f>'2011'!$C80</f>
        <v>6.9871043376318873E-2</v>
      </c>
      <c r="O41" s="176">
        <f>'2012'!$C80</f>
        <v>7.6224930185326223E-2</v>
      </c>
    </row>
    <row r="42" spans="1:15">
      <c r="A42" s="125"/>
      <c r="B42"/>
      <c r="C42"/>
      <c r="D42"/>
      <c r="E42"/>
      <c r="F42"/>
      <c r="G42"/>
      <c r="H42"/>
      <c r="I42"/>
      <c r="J42"/>
      <c r="K42"/>
      <c r="L42"/>
      <c r="M42"/>
      <c r="N42" s="125"/>
      <c r="O42" s="125"/>
    </row>
    <row r="43" spans="1:15">
      <c r="A43" s="125"/>
      <c r="B43" s="125"/>
      <c r="C43" s="133"/>
      <c r="D43" s="133"/>
      <c r="E43" s="133"/>
      <c r="F43" s="125"/>
      <c r="G43" s="125"/>
      <c r="H43" s="125"/>
      <c r="I43" s="125"/>
      <c r="J43" s="125"/>
      <c r="K43" s="125"/>
      <c r="L43" s="136"/>
      <c r="M43" s="136"/>
      <c r="N43" s="125"/>
      <c r="O43" s="135"/>
    </row>
    <row r="44" spans="1:15">
      <c r="A44" s="125" t="s">
        <v>91</v>
      </c>
      <c r="B44" s="125"/>
      <c r="C44" s="133"/>
      <c r="D44" s="133"/>
      <c r="E44" s="133"/>
      <c r="F44" s="125"/>
      <c r="G44" s="125"/>
      <c r="H44" s="125"/>
      <c r="I44" s="125"/>
      <c r="J44" s="125"/>
      <c r="K44" s="125"/>
      <c r="L44" s="136"/>
      <c r="M44" s="136"/>
      <c r="N44" s="125"/>
      <c r="O44" s="135"/>
    </row>
    <row r="45" spans="1:15">
      <c r="A45" s="125"/>
      <c r="B45" s="127">
        <v>1999</v>
      </c>
      <c r="C45" s="127">
        <v>2000</v>
      </c>
      <c r="D45" s="127">
        <v>2001</v>
      </c>
      <c r="E45" s="127">
        <v>2002</v>
      </c>
      <c r="F45" s="127">
        <v>2003</v>
      </c>
      <c r="G45" s="127">
        <v>2004</v>
      </c>
      <c r="H45" s="125">
        <v>2005</v>
      </c>
      <c r="I45" s="125">
        <v>2006</v>
      </c>
      <c r="J45" s="125">
        <v>2007</v>
      </c>
      <c r="K45" s="125">
        <v>2008</v>
      </c>
      <c r="L45" s="125">
        <v>2009</v>
      </c>
      <c r="M45" s="125">
        <v>2010</v>
      </c>
      <c r="N45" s="125">
        <v>2011</v>
      </c>
      <c r="O45" s="125">
        <v>2012</v>
      </c>
    </row>
    <row r="46" spans="1:15">
      <c r="A46" s="125" t="s">
        <v>85</v>
      </c>
      <c r="B46" s="125">
        <f t="shared" ref="B46:N46" si="7">B5+B37</f>
        <v>0</v>
      </c>
      <c r="C46" s="125">
        <f t="shared" si="7"/>
        <v>0</v>
      </c>
      <c r="D46" s="125">
        <f t="shared" si="7"/>
        <v>0</v>
      </c>
      <c r="E46" s="125">
        <f t="shared" si="7"/>
        <v>0</v>
      </c>
      <c r="F46" s="125">
        <f t="shared" si="7"/>
        <v>54856</v>
      </c>
      <c r="G46" s="125">
        <f t="shared" si="7"/>
        <v>55480</v>
      </c>
      <c r="H46" s="125">
        <f t="shared" si="7"/>
        <v>56104</v>
      </c>
      <c r="I46" s="125">
        <f t="shared" si="7"/>
        <v>59252</v>
      </c>
      <c r="J46" s="125">
        <f t="shared" si="7"/>
        <v>60810</v>
      </c>
      <c r="K46" s="125">
        <f t="shared" si="7"/>
        <v>62640</v>
      </c>
      <c r="L46" s="125">
        <f t="shared" si="7"/>
        <v>65094</v>
      </c>
      <c r="M46" s="125">
        <f t="shared" si="7"/>
        <v>56464</v>
      </c>
      <c r="N46" s="125">
        <f t="shared" si="7"/>
        <v>52440</v>
      </c>
      <c r="O46" s="125">
        <f t="shared" ref="O46" si="8">O5+O37</f>
        <v>48112</v>
      </c>
    </row>
    <row r="47" spans="1:15">
      <c r="A47" s="125" t="s">
        <v>86</v>
      </c>
      <c r="B47" s="125">
        <f t="shared" ref="B47:N47" si="9">B6+B38</f>
        <v>0</v>
      </c>
      <c r="C47" s="125">
        <f t="shared" si="9"/>
        <v>0</v>
      </c>
      <c r="D47" s="125">
        <f t="shared" si="9"/>
        <v>0</v>
      </c>
      <c r="E47" s="125">
        <f t="shared" si="9"/>
        <v>2959</v>
      </c>
      <c r="F47" s="125">
        <f t="shared" si="9"/>
        <v>31820</v>
      </c>
      <c r="G47" s="125">
        <f t="shared" si="9"/>
        <v>26456</v>
      </c>
      <c r="H47" s="125">
        <f t="shared" si="9"/>
        <v>23399</v>
      </c>
      <c r="I47" s="125">
        <f t="shared" si="9"/>
        <v>20818</v>
      </c>
      <c r="J47" s="125">
        <f t="shared" si="9"/>
        <v>18703</v>
      </c>
      <c r="K47" s="125">
        <f t="shared" si="9"/>
        <v>17080</v>
      </c>
      <c r="L47" s="125">
        <f t="shared" si="9"/>
        <v>14027</v>
      </c>
      <c r="M47" s="125">
        <f t="shared" si="9"/>
        <v>11966</v>
      </c>
      <c r="N47" s="125">
        <f t="shared" si="9"/>
        <v>10610</v>
      </c>
      <c r="O47" s="125">
        <f t="shared" ref="O47" si="10">O6+O38</f>
        <v>8631</v>
      </c>
    </row>
    <row r="48" spans="1:15">
      <c r="A48" s="125" t="s">
        <v>88</v>
      </c>
      <c r="B48" s="125">
        <f t="shared" ref="B48:N48" si="11">B7+B39</f>
        <v>0</v>
      </c>
      <c r="C48" s="125">
        <f t="shared" si="11"/>
        <v>0</v>
      </c>
      <c r="D48" s="125">
        <f t="shared" si="11"/>
        <v>0</v>
      </c>
      <c r="E48" s="125">
        <f t="shared" si="11"/>
        <v>0</v>
      </c>
      <c r="F48" s="125">
        <f t="shared" si="11"/>
        <v>0</v>
      </c>
      <c r="G48" s="125">
        <f t="shared" si="11"/>
        <v>0</v>
      </c>
      <c r="H48" s="125">
        <f t="shared" si="11"/>
        <v>0</v>
      </c>
      <c r="I48" s="125">
        <f t="shared" si="11"/>
        <v>0</v>
      </c>
      <c r="J48" s="125">
        <f t="shared" si="11"/>
        <v>33309</v>
      </c>
      <c r="K48" s="125">
        <f t="shared" si="11"/>
        <v>43679</v>
      </c>
      <c r="L48" s="125">
        <f t="shared" si="11"/>
        <v>54131</v>
      </c>
      <c r="M48" s="125">
        <f t="shared" si="11"/>
        <v>56150</v>
      </c>
      <c r="N48" s="125">
        <f t="shared" si="11"/>
        <v>67000</v>
      </c>
      <c r="O48" s="125">
        <f t="shared" ref="O48" si="12">O7+O39</f>
        <v>67000</v>
      </c>
    </row>
    <row r="49" spans="1:15">
      <c r="A49" s="125" t="s">
        <v>82</v>
      </c>
      <c r="B49" s="130">
        <f>B46/B$4*1000</f>
        <v>0</v>
      </c>
      <c r="C49" s="130">
        <f t="shared" ref="C49:M49" si="13">C46/C$4*1000</f>
        <v>0</v>
      </c>
      <c r="D49" s="130">
        <f t="shared" si="13"/>
        <v>0</v>
      </c>
      <c r="E49" s="130">
        <f t="shared" si="13"/>
        <v>0</v>
      </c>
      <c r="F49" s="130">
        <f t="shared" si="13"/>
        <v>6.7101048998224249</v>
      </c>
      <c r="G49" s="130">
        <f t="shared" si="13"/>
        <v>6.7864339332461014</v>
      </c>
      <c r="H49" s="130">
        <f t="shared" si="13"/>
        <v>6.862762966669778</v>
      </c>
      <c r="I49" s="130">
        <f t="shared" si="13"/>
        <v>7.2478331545187089</v>
      </c>
      <c r="J49" s="130">
        <f t="shared" si="13"/>
        <v>7.4384110937400045</v>
      </c>
      <c r="K49" s="130">
        <f t="shared" si="13"/>
        <v>7.6622606629152088</v>
      </c>
      <c r="L49" s="130">
        <f t="shared" si="13"/>
        <v>7.9624392655140896</v>
      </c>
      <c r="M49" s="130">
        <f t="shared" si="13"/>
        <v>6.9067989474911293</v>
      </c>
      <c r="N49" s="130">
        <f t="shared" ref="N49:O49" si="14">N46/N$4*1000</f>
        <v>6.414574539643576</v>
      </c>
      <c r="O49" s="130">
        <f t="shared" si="14"/>
        <v>5.8851641924357692</v>
      </c>
    </row>
    <row r="50" spans="1:15">
      <c r="A50" s="125" t="s">
        <v>83</v>
      </c>
      <c r="B50" s="130">
        <f t="shared" ref="B50:M51" si="15">B47/B$4*1000</f>
        <v>0</v>
      </c>
      <c r="C50" s="130">
        <f t="shared" si="15"/>
        <v>0</v>
      </c>
      <c r="D50" s="130">
        <f t="shared" si="15"/>
        <v>0</v>
      </c>
      <c r="E50" s="130">
        <f t="shared" si="15"/>
        <v>0.36195129791772196</v>
      </c>
      <c r="F50" s="130">
        <f t="shared" si="15"/>
        <v>3.8922914159317039</v>
      </c>
      <c r="G50" s="130">
        <f t="shared" si="15"/>
        <v>3.2361553016935627</v>
      </c>
      <c r="H50" s="130">
        <f t="shared" si="15"/>
        <v>2.8622164312189171</v>
      </c>
      <c r="I50" s="130">
        <f t="shared" si="15"/>
        <v>2.5465029131636148</v>
      </c>
      <c r="J50" s="130">
        <f t="shared" si="15"/>
        <v>2.2877915258381729</v>
      </c>
      <c r="K50" s="130">
        <f t="shared" si="15"/>
        <v>2.0892626456352454</v>
      </c>
      <c r="L50" s="130">
        <f t="shared" si="15"/>
        <v>1.7158130638363926</v>
      </c>
      <c r="M50" s="130">
        <f t="shared" si="15"/>
        <v>1.4637070736341538</v>
      </c>
      <c r="N50" s="130">
        <f t="shared" ref="N50:O50" si="16">N47/N$4*1000</f>
        <v>1.2978382125403953</v>
      </c>
      <c r="O50" s="130">
        <f t="shared" si="16"/>
        <v>1.0557626401919089</v>
      </c>
    </row>
    <row r="51" spans="1:15">
      <c r="A51" s="125" t="s">
        <v>84</v>
      </c>
      <c r="B51" s="130">
        <f t="shared" si="15"/>
        <v>0</v>
      </c>
      <c r="C51" s="130">
        <f t="shared" si="15"/>
        <v>0</v>
      </c>
      <c r="D51" s="130">
        <f t="shared" si="15"/>
        <v>0</v>
      </c>
      <c r="E51" s="130">
        <f t="shared" si="15"/>
        <v>0</v>
      </c>
      <c r="F51" s="130">
        <f t="shared" si="15"/>
        <v>0</v>
      </c>
      <c r="G51" s="130">
        <f t="shared" si="15"/>
        <v>0</v>
      </c>
      <c r="H51" s="130">
        <f t="shared" si="15"/>
        <v>0</v>
      </c>
      <c r="I51" s="130">
        <f t="shared" si="15"/>
        <v>0</v>
      </c>
      <c r="J51" s="130">
        <f t="shared" si="15"/>
        <v>4.0744291254955733</v>
      </c>
      <c r="K51" s="130">
        <f t="shared" si="15"/>
        <v>5.3429100174884008</v>
      </c>
      <c r="L51" s="130">
        <f t="shared" si="15"/>
        <v>6.6214213273349802</v>
      </c>
      <c r="M51" s="130">
        <f t="shared" si="15"/>
        <v>6.8683897864413943</v>
      </c>
      <c r="N51" s="130">
        <f t="shared" ref="N51:O51" si="17">N48/N$4*1000</f>
        <v>8.1955853195293571</v>
      </c>
      <c r="O51" s="130">
        <f t="shared" si="17"/>
        <v>8.1955853195293571</v>
      </c>
    </row>
    <row r="52" spans="1:15">
      <c r="A52" s="131" t="s">
        <v>87</v>
      </c>
      <c r="B52" s="137"/>
      <c r="C52" s="137">
        <f>B49-C49</f>
        <v>0</v>
      </c>
      <c r="D52" s="137">
        <f t="shared" ref="D52" si="18">C49-D49</f>
        <v>0</v>
      </c>
      <c r="E52" s="137">
        <f t="shared" ref="E52" si="19">D49-E49</f>
        <v>0</v>
      </c>
      <c r="F52" s="137">
        <f t="shared" ref="F52" si="20">E49-F49</f>
        <v>-6.7101048998224249</v>
      </c>
      <c r="G52" s="137">
        <f t="shared" ref="G52" si="21">F49-G49</f>
        <v>-7.6329033423676584E-2</v>
      </c>
      <c r="H52" s="137">
        <f t="shared" ref="H52" si="22">G49-H49</f>
        <v>-7.6329033423676584E-2</v>
      </c>
      <c r="I52" s="137">
        <f t="shared" ref="I52" si="23">H49-I49</f>
        <v>-0.38507018784893088</v>
      </c>
      <c r="J52" s="137">
        <f t="shared" ref="J52" si="24">I49-J49</f>
        <v>-0.19057793922129562</v>
      </c>
      <c r="K52" s="137">
        <f t="shared" ref="K52" si="25">J49-K49</f>
        <v>-0.22384956917520427</v>
      </c>
      <c r="L52" s="137">
        <f>K49-L49</f>
        <v>-0.30017860259888085</v>
      </c>
      <c r="M52" s="137">
        <f t="shared" ref="M52" si="26">L49-M49</f>
        <v>1.0556403180229603</v>
      </c>
      <c r="N52" s="137">
        <f t="shared" ref="N52:O52" si="27">M49-N49</f>
        <v>0.49222440784755328</v>
      </c>
      <c r="O52" s="137">
        <f t="shared" si="27"/>
        <v>0.52941034720780689</v>
      </c>
    </row>
    <row r="53" spans="1:15">
      <c r="A53" s="131"/>
      <c r="B53" s="131"/>
      <c r="C53" s="131"/>
      <c r="D53" s="131"/>
      <c r="E53" s="131"/>
      <c r="F53" s="131"/>
      <c r="G53" s="131"/>
      <c r="H53" s="131"/>
      <c r="L53" s="137"/>
      <c r="M53" s="137"/>
      <c r="N53" s="137"/>
    </row>
    <row r="54" spans="1:15">
      <c r="A54" s="125" t="s">
        <v>110</v>
      </c>
      <c r="B54" s="125"/>
      <c r="C54" s="125"/>
      <c r="D54" s="125"/>
      <c r="E54" s="125"/>
      <c r="F54" s="125"/>
      <c r="G54" s="125"/>
      <c r="H54" s="125"/>
      <c r="I54" s="125"/>
      <c r="J54" s="125"/>
      <c r="K54" s="125"/>
      <c r="L54" s="125"/>
      <c r="M54" s="125"/>
      <c r="N54" s="125"/>
      <c r="O54" s="125"/>
    </row>
    <row r="55" spans="1:15">
      <c r="A55" s="125"/>
      <c r="B55" s="127">
        <v>1999</v>
      </c>
      <c r="C55" s="127">
        <v>2000</v>
      </c>
      <c r="D55" s="127">
        <v>2001</v>
      </c>
      <c r="E55" s="127">
        <v>2002</v>
      </c>
      <c r="F55" s="127">
        <v>2003</v>
      </c>
      <c r="G55" s="127">
        <v>2004</v>
      </c>
      <c r="H55" s="125">
        <v>2005</v>
      </c>
      <c r="I55" s="125">
        <v>2006</v>
      </c>
      <c r="J55" s="125">
        <v>2007</v>
      </c>
      <c r="K55" s="125">
        <v>2008</v>
      </c>
      <c r="L55" s="125">
        <v>2009</v>
      </c>
      <c r="M55" s="125">
        <v>2010</v>
      </c>
      <c r="N55" s="125">
        <v>2011</v>
      </c>
      <c r="O55" s="125">
        <v>2012</v>
      </c>
    </row>
    <row r="56" spans="1:15">
      <c r="A56" s="125" t="s">
        <v>85</v>
      </c>
      <c r="B56" s="134"/>
      <c r="C56" s="127"/>
      <c r="D56" s="127"/>
      <c r="E56" s="127"/>
      <c r="F56" s="127"/>
      <c r="G56" s="127"/>
      <c r="M56" s="135"/>
      <c r="N56" s="135"/>
      <c r="O56" s="135"/>
    </row>
    <row r="57" spans="1:15">
      <c r="A57" s="125" t="s">
        <v>86</v>
      </c>
      <c r="B57" s="134"/>
      <c r="C57" s="127"/>
      <c r="D57" s="127"/>
      <c r="E57" s="127"/>
      <c r="F57" s="127"/>
      <c r="G57" s="127">
        <v>26456</v>
      </c>
      <c r="L57" s="135"/>
      <c r="M57" s="135"/>
      <c r="N57" s="135"/>
      <c r="O57" s="135"/>
    </row>
    <row r="58" spans="1:15">
      <c r="A58" s="125" t="s">
        <v>111</v>
      </c>
      <c r="B58" s="125"/>
      <c r="C58" s="133"/>
      <c r="D58" s="133"/>
      <c r="E58" s="133"/>
      <c r="F58" s="125"/>
      <c r="G58" s="125"/>
      <c r="H58" s="125"/>
      <c r="I58" s="125"/>
      <c r="J58" s="125"/>
      <c r="K58" s="125"/>
      <c r="L58" s="136"/>
      <c r="M58" s="136">
        <v>55000</v>
      </c>
      <c r="N58" s="180">
        <v>67000</v>
      </c>
      <c r="O58" s="180">
        <v>67000</v>
      </c>
    </row>
    <row r="59" spans="1:15">
      <c r="A59" s="127" t="s">
        <v>131</v>
      </c>
      <c r="B59" s="134"/>
      <c r="C59" s="127"/>
      <c r="D59" s="127"/>
      <c r="E59" s="127"/>
      <c r="F59" s="127"/>
      <c r="G59" s="127"/>
      <c r="M59" s="135"/>
      <c r="N59" s="180">
        <v>11000</v>
      </c>
      <c r="O59" s="135"/>
    </row>
    <row r="60" spans="1:15">
      <c r="A60" s="127" t="s">
        <v>132</v>
      </c>
      <c r="B60" s="134"/>
      <c r="C60" s="127"/>
      <c r="D60" s="127"/>
      <c r="E60" s="127"/>
      <c r="F60" s="127"/>
      <c r="G60" s="127"/>
      <c r="L60" s="135"/>
      <c r="M60" s="135"/>
      <c r="N60" s="135"/>
      <c r="O60" s="135"/>
    </row>
    <row r="61" spans="1:15">
      <c r="A61" s="127"/>
      <c r="B61" s="138"/>
      <c r="C61" s="138"/>
      <c r="D61" s="138"/>
      <c r="E61" s="138"/>
      <c r="F61" s="138"/>
      <c r="G61" s="138"/>
    </row>
    <row r="62" spans="1:15">
      <c r="A62" s="127" t="s">
        <v>133</v>
      </c>
      <c r="B62" s="134"/>
      <c r="C62" s="134"/>
      <c r="D62" s="134"/>
      <c r="E62" s="134"/>
      <c r="F62" s="134"/>
      <c r="G62" s="134"/>
    </row>
    <row r="63" spans="1:15">
      <c r="A63" s="127"/>
      <c r="B63" s="138"/>
      <c r="C63" s="138"/>
      <c r="D63" s="138"/>
      <c r="E63" s="138"/>
      <c r="F63" s="138"/>
      <c r="G63" s="138"/>
    </row>
    <row r="64" spans="1:15">
      <c r="A64" s="127"/>
      <c r="B64" s="138"/>
      <c r="C64" s="138"/>
      <c r="D64" s="138"/>
      <c r="E64" s="138"/>
      <c r="F64" s="138"/>
      <c r="G64" s="138"/>
    </row>
    <row r="65" spans="1:41">
      <c r="A65" s="127"/>
      <c r="B65" s="138"/>
      <c r="C65" s="138"/>
      <c r="D65" s="138"/>
      <c r="E65" s="138"/>
      <c r="F65" s="138"/>
      <c r="G65" s="138"/>
    </row>
    <row r="66" spans="1:41">
      <c r="A66" s="127"/>
    </row>
    <row r="67" spans="1:41">
      <c r="H67" s="125"/>
      <c r="I67" s="125"/>
      <c r="J67" s="125"/>
      <c r="K67" s="125"/>
      <c r="L67" s="125"/>
      <c r="M67" s="125"/>
      <c r="N67" s="125"/>
      <c r="O67" s="125"/>
    </row>
    <row r="68" spans="1:41">
      <c r="M68" s="135"/>
      <c r="N68" s="135"/>
      <c r="O68" s="135"/>
    </row>
    <row r="69" spans="1:41">
      <c r="J69" s="135"/>
      <c r="L69" s="135"/>
      <c r="M69" s="135"/>
      <c r="N69" s="135"/>
      <c r="O69" s="135"/>
    </row>
    <row r="70" spans="1:41">
      <c r="K70" s="135"/>
      <c r="L70" s="135"/>
      <c r="M70" s="135"/>
      <c r="N70" s="135"/>
      <c r="O70" s="135"/>
    </row>
    <row r="71" spans="1:4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row>
    <row r="72" spans="1:41">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row>
    <row r="73" spans="1:41">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row>
    <row r="74" spans="1:41">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row>
    <row r="75" spans="1:41">
      <c r="A75" s="139"/>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row>
    <row r="76" spans="1:41">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row>
    <row r="77" spans="1:41">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row>
    <row r="78" spans="1:41">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row>
    <row r="79" spans="1:41">
      <c r="A79" s="140"/>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row>
    <row r="80" spans="1:41">
      <c r="A80" s="140"/>
      <c r="B80" s="14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row>
    <row r="81" spans="1:41">
      <c r="B81" s="140"/>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row>
    <row r="82" spans="1:41">
      <c r="A82" s="140"/>
      <c r="B82" s="140"/>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row>
    <row r="83" spans="1:41">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row>
    <row r="84" spans="1:41">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row>
    <row r="85" spans="1:41">
      <c r="A85" s="140"/>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row>
    <row r="86" spans="1:41">
      <c r="A86" s="140"/>
      <c r="B86" s="140"/>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row>
    <row r="87" spans="1:41">
      <c r="B87" s="140"/>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row>
    <row r="88" spans="1:41">
      <c r="A88" s="140"/>
      <c r="B88" s="140"/>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row>
    <row r="89" spans="1:41">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row>
    <row r="90" spans="1:41">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row>
    <row r="91" spans="1:41">
      <c r="A91" s="140"/>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row>
    <row r="92" spans="1:41">
      <c r="A92" s="140"/>
      <c r="B92" s="140"/>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row>
    <row r="93" spans="1:41">
      <c r="B93" s="140"/>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row>
    <row r="94" spans="1:41">
      <c r="A94" s="140"/>
      <c r="B94" s="140"/>
      <c r="C94" s="140"/>
      <c r="D94" s="148"/>
      <c r="E94" s="144"/>
      <c r="F94" s="144"/>
      <c r="G94" s="145"/>
    </row>
    <row r="95" spans="1:41">
      <c r="C95" s="146"/>
      <c r="D95" s="146"/>
      <c r="E95" s="147"/>
      <c r="F95" s="147"/>
      <c r="G95" s="142"/>
    </row>
    <row r="96" spans="1:41">
      <c r="E96" s="141"/>
    </row>
    <row r="97" spans="1:10">
      <c r="A97" s="140"/>
      <c r="D97" s="140"/>
    </row>
    <row r="98" spans="1:10">
      <c r="A98" s="140"/>
      <c r="B98" s="140"/>
      <c r="C98" s="140"/>
      <c r="E98" s="141"/>
      <c r="F98" s="141"/>
      <c r="G98" s="142"/>
    </row>
    <row r="99" spans="1:10">
      <c r="B99" s="140"/>
      <c r="C99" s="140"/>
      <c r="D99" s="135"/>
      <c r="E99" s="141"/>
      <c r="F99" s="141"/>
      <c r="G99" s="142"/>
    </row>
    <row r="100" spans="1:10">
      <c r="A100" s="140"/>
      <c r="B100" s="140"/>
      <c r="C100" s="140"/>
      <c r="D100" s="143"/>
      <c r="E100" s="144"/>
      <c r="F100" s="144"/>
      <c r="G100" s="145"/>
    </row>
    <row r="101" spans="1:10">
      <c r="C101" s="146"/>
      <c r="D101" s="146"/>
      <c r="E101" s="147"/>
      <c r="F101" s="147"/>
      <c r="G101" s="142"/>
    </row>
    <row r="102" spans="1:10">
      <c r="E102" s="141"/>
    </row>
    <row r="103" spans="1:10">
      <c r="A103" s="140"/>
      <c r="D103" s="140"/>
    </row>
    <row r="104" spans="1:10">
      <c r="A104" s="140"/>
      <c r="B104" s="140"/>
      <c r="C104" s="140"/>
      <c r="E104" s="141"/>
      <c r="F104" s="141"/>
      <c r="G104" s="142"/>
    </row>
    <row r="105" spans="1:10">
      <c r="B105" s="140"/>
      <c r="C105" s="140"/>
      <c r="E105" s="141"/>
      <c r="F105" s="141"/>
      <c r="G105" s="142"/>
    </row>
    <row r="106" spans="1:10">
      <c r="A106" s="140"/>
      <c r="B106" s="140"/>
      <c r="C106" s="140"/>
      <c r="D106" s="143"/>
      <c r="E106" s="144"/>
      <c r="F106" s="144"/>
      <c r="G106" s="145"/>
    </row>
    <row r="107" spans="1:10">
      <c r="C107" s="146"/>
      <c r="D107" s="146"/>
      <c r="E107" s="147"/>
      <c r="F107" s="147"/>
      <c r="G107" s="142"/>
    </row>
    <row r="108" spans="1:10">
      <c r="C108" s="146"/>
      <c r="D108" s="146"/>
      <c r="E108" s="147"/>
      <c r="F108" s="147"/>
      <c r="G108" s="142"/>
      <c r="J108" s="135"/>
    </row>
    <row r="109" spans="1:10">
      <c r="A109" s="140"/>
      <c r="D109" s="140"/>
    </row>
    <row r="110" spans="1:10">
      <c r="A110" s="140"/>
      <c r="B110" s="140"/>
      <c r="C110" s="140"/>
      <c r="E110" s="141"/>
      <c r="F110" s="141"/>
      <c r="G110" s="142"/>
    </row>
    <row r="111" spans="1:10">
      <c r="B111" s="140"/>
      <c r="C111" s="140"/>
      <c r="D111" s="135"/>
      <c r="F111" s="141"/>
      <c r="G111" s="142"/>
    </row>
    <row r="112" spans="1:10">
      <c r="A112" s="140"/>
      <c r="B112" s="140"/>
      <c r="C112" s="140"/>
      <c r="D112" s="143"/>
      <c r="E112" s="144"/>
      <c r="F112" s="144"/>
      <c r="G112" s="142"/>
    </row>
    <row r="113" spans="1:8">
      <c r="C113" s="146"/>
      <c r="D113" s="146"/>
      <c r="E113" s="147"/>
      <c r="F113" s="147"/>
      <c r="G113" s="142"/>
    </row>
    <row r="114" spans="1:8">
      <c r="C114" s="146"/>
      <c r="D114" s="146"/>
      <c r="E114" s="147"/>
      <c r="F114" s="147"/>
      <c r="G114" s="142"/>
    </row>
    <row r="115" spans="1:8">
      <c r="C115" s="146"/>
      <c r="D115" s="146"/>
      <c r="E115" s="147"/>
      <c r="F115" s="147"/>
      <c r="G115" s="142"/>
    </row>
    <row r="116" spans="1:8">
      <c r="A116" s="140"/>
      <c r="E116" s="141"/>
    </row>
    <row r="117" spans="1:8">
      <c r="D117" s="140"/>
    </row>
    <row r="118" spans="1:8">
      <c r="A118" s="140"/>
      <c r="B118" s="140"/>
      <c r="C118" s="140"/>
      <c r="E118" s="141"/>
      <c r="F118" s="141"/>
      <c r="G118" s="142"/>
    </row>
    <row r="119" spans="1:8">
      <c r="B119" s="140"/>
      <c r="C119" s="140"/>
      <c r="E119" s="141"/>
      <c r="F119" s="141"/>
      <c r="G119" s="142"/>
    </row>
    <row r="120" spans="1:8">
      <c r="A120" s="140"/>
      <c r="B120" s="140"/>
      <c r="C120" s="140"/>
      <c r="D120" s="148"/>
      <c r="E120" s="144"/>
      <c r="F120" s="144"/>
      <c r="G120" s="145"/>
    </row>
    <row r="121" spans="1:8">
      <c r="C121" s="146"/>
      <c r="D121" s="146"/>
      <c r="E121" s="147"/>
      <c r="F121" s="147"/>
      <c r="G121" s="142"/>
    </row>
    <row r="123" spans="1:8">
      <c r="E123" s="140"/>
    </row>
    <row r="124" spans="1:8">
      <c r="A124" s="140"/>
      <c r="B124" s="140"/>
      <c r="C124" s="140"/>
      <c r="D124" s="146"/>
      <c r="F124" s="141"/>
      <c r="G124" s="141"/>
      <c r="H124" s="142"/>
    </row>
    <row r="125" spans="1:8">
      <c r="B125" s="140"/>
      <c r="C125" s="140"/>
      <c r="D125" s="146"/>
      <c r="E125" s="146"/>
      <c r="F125" s="141"/>
      <c r="G125" s="141"/>
      <c r="H125" s="142"/>
    </row>
    <row r="126" spans="1:8">
      <c r="A126" s="140"/>
      <c r="B126" s="140"/>
      <c r="C126" s="140"/>
      <c r="D126" s="146"/>
      <c r="E126" s="148"/>
      <c r="F126" s="144"/>
      <c r="G126" s="144"/>
      <c r="H126" s="145"/>
    </row>
    <row r="127" spans="1:8">
      <c r="A127" s="140"/>
      <c r="B127" s="140"/>
      <c r="C127" s="140"/>
      <c r="D127" s="146"/>
      <c r="E127" s="146"/>
      <c r="F127" s="147"/>
      <c r="G127" s="147"/>
      <c r="H127" s="142"/>
    </row>
    <row r="128" spans="1:8">
      <c r="A128" s="140"/>
      <c r="B128" s="140"/>
      <c r="C128" s="140"/>
      <c r="D128" s="146"/>
      <c r="E128" s="146"/>
    </row>
    <row r="130" spans="1:7">
      <c r="A130" s="140"/>
      <c r="D130" s="140"/>
    </row>
    <row r="131" spans="1:7">
      <c r="A131" s="140"/>
      <c r="B131" s="140"/>
      <c r="C131" s="140"/>
      <c r="E131" s="141"/>
      <c r="F131" s="141"/>
      <c r="G131" s="145"/>
    </row>
    <row r="132" spans="1:7">
      <c r="B132" s="140"/>
      <c r="C132" s="140"/>
      <c r="E132" s="141"/>
      <c r="F132" s="141"/>
      <c r="G132" s="142"/>
    </row>
    <row r="133" spans="1:7">
      <c r="A133" s="140"/>
      <c r="B133" s="140"/>
      <c r="C133" s="140"/>
      <c r="D133" s="143"/>
      <c r="E133" s="144"/>
      <c r="F133" s="144"/>
      <c r="G133" s="145"/>
    </row>
    <row r="134" spans="1:7">
      <c r="C134" s="146"/>
      <c r="D134" s="146"/>
      <c r="E134" s="147"/>
      <c r="F134" s="147"/>
      <c r="G134" s="142"/>
    </row>
    <row r="135" spans="1:7">
      <c r="E135" s="141"/>
    </row>
    <row r="136" spans="1:7">
      <c r="A136" s="140"/>
      <c r="D136" s="140"/>
    </row>
    <row r="137" spans="1:7">
      <c r="A137" s="140"/>
      <c r="B137" s="140"/>
      <c r="C137" s="140"/>
      <c r="E137" s="141"/>
      <c r="F137" s="141"/>
      <c r="G137" s="142"/>
    </row>
    <row r="138" spans="1:7">
      <c r="B138" s="140"/>
      <c r="C138" s="140"/>
      <c r="D138" s="135"/>
      <c r="E138" s="141"/>
      <c r="F138" s="141"/>
      <c r="G138" s="142"/>
    </row>
    <row r="139" spans="1:7">
      <c r="A139" s="140"/>
      <c r="B139" s="140"/>
      <c r="C139" s="140"/>
      <c r="D139" s="143"/>
      <c r="E139" s="144"/>
      <c r="F139" s="144"/>
      <c r="G139" s="145"/>
    </row>
    <row r="140" spans="1:7">
      <c r="C140" s="146"/>
      <c r="D140" s="146"/>
      <c r="E140" s="147"/>
      <c r="F140" s="147"/>
      <c r="G140" s="142"/>
    </row>
    <row r="141" spans="1:7">
      <c r="C141" s="146"/>
      <c r="D141" s="146"/>
      <c r="E141" s="147"/>
      <c r="F141" s="147"/>
      <c r="G141" s="14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1999</vt:lpstr>
      <vt:lpstr>2000</vt:lpstr>
      <vt:lpstr>2001</vt:lpstr>
      <vt:lpstr>2002</vt:lpstr>
      <vt:lpstr>2003</vt:lpstr>
      <vt:lpstr>2004</vt:lpstr>
      <vt:lpstr>2005</vt:lpstr>
      <vt:lpstr>2006</vt:lpstr>
      <vt:lpstr>2007</vt:lpstr>
      <vt:lpstr>2008</vt:lpstr>
      <vt:lpstr>2009</vt:lpstr>
      <vt:lpstr>2010</vt:lpstr>
      <vt:lpstr>2011</vt:lpstr>
      <vt:lpstr>2012</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2014-03-23T15:39:43Z</dcterms:modified>
</cp:coreProperties>
</file>